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95" windowWidth="18915" windowHeight="990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J21" i="2" l="1"/>
  <c r="I813" i="2"/>
  <c r="I795" i="2"/>
  <c r="I786" i="2"/>
  <c r="I733" i="2"/>
  <c r="I716" i="2"/>
  <c r="L21" i="2"/>
  <c r="L653" i="2" l="1"/>
  <c r="L275" i="2"/>
  <c r="L273" i="2"/>
  <c r="L271" i="2"/>
  <c r="L270" i="2"/>
  <c r="L269" i="2"/>
  <c r="L264" i="2"/>
  <c r="L261" i="2"/>
  <c r="L253" i="2"/>
  <c r="L250" i="2"/>
  <c r="L246" i="2"/>
  <c r="L245" i="2"/>
  <c r="L233" i="2"/>
  <c r="L230" i="2"/>
  <c r="L222" i="2"/>
  <c r="L216" i="2"/>
  <c r="L215" i="2"/>
  <c r="L214" i="2"/>
  <c r="L208" i="2"/>
  <c r="L199" i="2"/>
  <c r="L194" i="2"/>
  <c r="L187" i="2"/>
  <c r="L186" i="2"/>
  <c r="L163" i="2"/>
  <c r="L145" i="2"/>
  <c r="L144" i="2"/>
  <c r="L140" i="2"/>
  <c r="L139" i="2"/>
  <c r="L121" i="2"/>
  <c r="L117" i="2"/>
  <c r="L111" i="2"/>
  <c r="L110" i="2"/>
  <c r="L108" i="2"/>
  <c r="I26" i="2"/>
  <c r="L103" i="2"/>
  <c r="L102" i="2"/>
  <c r="L101" i="2"/>
  <c r="L60" i="2"/>
  <c r="L59" i="2"/>
  <c r="L55" i="2"/>
  <c r="L49" i="2"/>
  <c r="L29" i="2"/>
  <c r="L71" i="2" l="1"/>
  <c r="K187" i="2" l="1"/>
  <c r="K180" i="2" l="1"/>
  <c r="L654" i="2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L22" i="2" l="1"/>
  <c r="N656" i="2"/>
  <c r="J251" i="2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354" i="2" l="1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<sst xmlns="http://schemas.openxmlformats.org/spreadsheetml/2006/main" count="774" uniqueCount="708">
  <si>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</si>
  <si>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</si>
  <si>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</si>
  <si>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</si>
  <si>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</si>
  <si>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</si>
  <si>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</si>
  <si>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</si>
  <si>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</si>
  <si>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</si>
  <si>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</si>
  <si>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</si>
  <si>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</si>
  <si>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</si>
  <si>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</si>
  <si>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</si>
  <si>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</si>
  <si>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</si>
  <si>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</si>
  <si>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</si>
  <si>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</si>
  <si>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</si>
  <si>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</si>
  <si>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</si>
  <si>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</si>
  <si>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</si>
  <si>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</si>
  <si>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</si>
  <si>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</si>
  <si>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</si>
  <si>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</si>
  <si>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</si>
  <si>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</si>
  <si>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</si>
  <si>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</si>
  <si>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</si>
  <si>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</si>
  <si>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</si>
  <si>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</si>
  <si>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</si>
  <si>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</si>
  <si>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</si>
  <si>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</si>
  <si>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</si>
  <si>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</si>
  <si>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</si>
  <si>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</si>
  <si>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</si>
  <si>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</si>
  <si>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</si>
  <si>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</si>
  <si>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</si>
  <si>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</si>
  <si>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</si>
  <si>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</si>
  <si>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</si>
  <si>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</si>
  <si>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</si>
  <si>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</si>
  <si>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</si>
  <si>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</si>
  <si>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</si>
  <si>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</si>
  <si>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</si>
  <si>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</si>
  <si>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</si>
  <si>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</si>
  <si>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</si>
  <si>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</si>
  <si>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</si>
  <si>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</si>
  <si>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</si>
  <si>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</si>
  <si>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</si>
  <si>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</si>
  <si>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</si>
  <si>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</si>
  <si>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</si>
  <si>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</si>
  <si>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</si>
  <si>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</si>
  <si>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</si>
  <si>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</si>
  <si>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</si>
  <si>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</si>
  <si>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</si>
  <si>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</si>
  <si>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</si>
  <si>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</si>
  <si>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</si>
  <si>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</si>
  <si>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</si>
  <si>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</si>
  <si>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</si>
  <si>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</si>
  <si>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</si>
  <si>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</si>
  <si>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</si>
  <si>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</si>
  <si>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</si>
  <si>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</si>
  <si>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</si>
  <si>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</si>
  <si>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</si>
  <si>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</si>
  <si>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</si>
  <si>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</si>
  <si>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</si>
  <si>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</si>
  <si>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</si>
  <si>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</si>
  <si>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</si>
  <si>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</si>
  <si>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</si>
  <si>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</si>
  <si>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</si>
  <si>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</si>
  <si>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</si>
  <si>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</si>
  <si>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</si>
  <si>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</si>
  <si>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</si>
  <si>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</si>
  <si>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</si>
  <si>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</si>
  <si>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</si>
  <si>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</si>
  <si>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</si>
  <si>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</si>
  <si>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</si>
  <si>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</si>
  <si>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</si>
  <si>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</si>
  <si>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</si>
  <si>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</si>
  <si>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</si>
  <si>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</si>
  <si>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</si>
  <si>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</si>
  <si>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</si>
  <si>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</si>
  <si>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</si>
  <si>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</si>
  <si>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</si>
  <si>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</si>
  <si>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</si>
  <si>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</si>
  <si>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</si>
  <si>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</si>
  <si>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</si>
  <si>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</si>
  <si>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</si>
  <si>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</si>
  <si>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</si>
  <si>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</si>
  <si>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</si>
  <si>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</si>
  <si>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</si>
  <si>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</si>
  <si>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</si>
  <si>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</si>
  <si>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</si>
  <si>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</si>
  <si>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</si>
  <si>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</si>
  <si>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</si>
  <si>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</si>
  <si>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</si>
  <si>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</si>
  <si>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</si>
  <si>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</si>
  <si>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</si>
  <si>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</si>
  <si>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</si>
  <si>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</si>
  <si>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</si>
  <si>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</si>
  <si>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</si>
  <si>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</si>
  <si>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</si>
  <si>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</si>
  <si>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</si>
  <si>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</si>
  <si>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</si>
  <si>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</si>
  <si>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</si>
  <si>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</si>
  <si>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</si>
  <si>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</si>
  <si>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</si>
  <si>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</si>
  <si>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</si>
  <si>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</si>
  <si>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</si>
  <si>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</si>
  <si>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</si>
  <si>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</si>
  <si>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</si>
  <si>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</si>
  <si>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</si>
  <si>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</si>
  <si>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</si>
  <si>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</si>
  <si>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</si>
  <si>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</si>
  <si>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</si>
  <si>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</si>
  <si>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</si>
  <si>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</si>
  <si>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</si>
  <si>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</si>
  <si>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</si>
  <si>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</si>
  <si>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</si>
  <si>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</si>
  <si>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</si>
  <si>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</si>
  <si>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</si>
  <si>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</si>
  <si>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</si>
  <si>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</si>
  <si>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</si>
  <si>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</si>
  <si>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</si>
  <si>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</si>
  <si>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</si>
  <si>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</si>
  <si>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</si>
  <si>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</si>
  <si>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</si>
  <si>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</si>
  <si>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</si>
  <si>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</si>
  <si>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</si>
  <si>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</si>
  <si>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</si>
  <si>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</si>
  <si>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</si>
  <si>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</si>
  <si>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</si>
  <si>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</si>
  <si>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</si>
  <si>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</si>
  <si>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</si>
  <si>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</si>
  <si>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</si>
  <si>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</si>
  <si>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</si>
  <si>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</si>
  <si>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</si>
  <si>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</si>
  <si>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</si>
  <si>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</si>
  <si>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</si>
  <si>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</si>
  <si>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</si>
  <si>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</si>
  <si>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</si>
  <si>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</si>
  <si>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</si>
  <si>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</si>
  <si>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</si>
  <si>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</si>
  <si>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</si>
  <si>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</si>
  <si>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</si>
  <si>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</si>
  <si>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</si>
  <si>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</si>
  <si>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</si>
  <si>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</si>
  <si>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</si>
  <si>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</si>
  <si>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</si>
  <si>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</si>
  <si>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</si>
  <si>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</si>
  <si>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</si>
  <si>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</si>
  <si>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</si>
  <si>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</si>
  <si>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</si>
  <si>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</si>
  <si>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</si>
  <si>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</si>
  <si>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</si>
  <si>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</si>
  <si>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</si>
  <si>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</si>
  <si>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</si>
  <si>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</si>
  <si>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</si>
  <si>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</si>
  <si>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</si>
  <si>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</si>
  <si>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</si>
  <si>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</si>
  <si>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</si>
  <si>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</si>
  <si>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</si>
  <si>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</si>
  <si>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</si>
  <si>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</si>
  <si>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</si>
  <si>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</si>
  <si>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</si>
  <si>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</si>
  <si>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</si>
  <si>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</si>
  <si>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</si>
  <si>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</si>
  <si>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</si>
  <si>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</si>
  <si>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</si>
  <si>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</si>
  <si>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</si>
  <si>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</si>
  <si>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</si>
  <si>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</si>
  <si>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</si>
  <si>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</si>
  <si>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</si>
  <si>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</si>
  <si>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</si>
  <si>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</si>
  <si>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</si>
  <si>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</si>
  <si>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</si>
  <si>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</si>
  <si>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</si>
  <si>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</si>
  <si>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</si>
  <si>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</si>
  <si>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</si>
  <si>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</si>
  <si>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</si>
  <si>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</si>
  <si>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</si>
  <si>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</si>
  <si>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</si>
  <si>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</si>
  <si>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</si>
  <si>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</si>
  <si>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</si>
  <si>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</si>
  <si>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</si>
  <si>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</si>
  <si>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</si>
  <si>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</si>
  <si>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</si>
  <si>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</si>
  <si>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</si>
  <si>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</si>
  <si>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</si>
  <si>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</si>
  <si>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</si>
  <si>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</si>
  <si>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</si>
  <si>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</si>
  <si>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</si>
  <si>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</si>
  <si>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</si>
  <si>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</si>
  <si>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</si>
  <si>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</si>
  <si>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</si>
  <si>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</si>
  <si>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</si>
  <si>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</si>
  <si>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</si>
  <si>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</si>
  <si>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</si>
  <si>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</si>
  <si>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</si>
  <si>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</si>
  <si>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</si>
  <si>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</si>
  <si>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</si>
  <si>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</si>
  <si>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</si>
  <si>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</si>
  <si>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</si>
  <si>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</si>
  <si>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</si>
  <si>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</si>
  <si>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</si>
  <si>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</si>
  <si>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</si>
  <si>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</si>
  <si>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</si>
  <si>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</si>
  <si>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</si>
  <si>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</si>
  <si>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</si>
  <si>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</si>
  <si>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</si>
  <si>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</si>
  <si>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</si>
  <si>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</si>
  <si>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</si>
  <si>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</si>
  <si>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</si>
  <si>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</si>
  <si>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</si>
  <si>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</si>
  <si>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</si>
  <si>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</si>
  <si>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</si>
  <si>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</si>
  <si>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</si>
  <si>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</si>
  <si>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</si>
  <si>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</si>
  <si>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</si>
  <si>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</si>
  <si>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</si>
  <si>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</si>
  <si>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</si>
  <si>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</si>
  <si>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</si>
  <si>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</si>
  <si>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</si>
  <si>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</si>
  <si>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</si>
  <si>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</si>
  <si>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</si>
  <si>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</si>
  <si>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</si>
  <si>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</si>
  <si>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</si>
  <si>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</si>
  <si>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</si>
  <si>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</si>
  <si>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</si>
  <si>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</si>
  <si>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</si>
  <si>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</si>
  <si>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</si>
  <si>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</si>
  <si>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</si>
  <si>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</si>
  <si>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</si>
  <si>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</si>
  <si>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</si>
  <si>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</si>
  <si>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</si>
  <si>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</si>
  <si>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</si>
  <si>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</si>
  <si>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</si>
  <si>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</si>
  <si>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</si>
  <si>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</si>
  <si>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</si>
  <si>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</si>
  <si>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</si>
  <si>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</si>
  <si>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</si>
  <si>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</si>
  <si>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</si>
  <si>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</si>
  <si>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</si>
  <si>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</si>
  <si>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</si>
  <si>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</si>
  <si>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</si>
  <si>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</si>
  <si>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</si>
  <si>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</si>
  <si>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</si>
  <si>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</si>
  <si>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</si>
  <si>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</si>
  <si>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</si>
  <si>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</si>
  <si>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</si>
  <si>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</si>
  <si>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</si>
  <si>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</si>
  <si>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</si>
  <si>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</si>
  <si>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</si>
  <si>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</si>
  <si>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</si>
  <si>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</si>
  <si>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</si>
  <si>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</si>
  <si>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</si>
  <si>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</si>
  <si>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</si>
  <si>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</si>
  <si>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</si>
  <si>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</si>
  <si>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</si>
  <si>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</si>
  <si>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</si>
  <si>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</si>
  <si>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</si>
  <si>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</si>
  <si>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</si>
  <si>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</si>
  <si>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</si>
  <si>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</si>
  <si>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</si>
  <si>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</si>
  <si>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</si>
  <si>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</si>
  <si>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</si>
  <si>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</si>
  <si>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</si>
  <si>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</si>
  <si>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</si>
  <si>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</si>
  <si>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</si>
  <si>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</si>
  <si>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</si>
  <si>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</si>
  <si>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</si>
  <si>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</si>
  <si>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</si>
  <si>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</si>
  <si>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</si>
  <si>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</si>
  <si>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</si>
  <si>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</si>
  <si>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</si>
  <si>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</si>
  <si>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</si>
  <si>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</si>
  <si>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</si>
  <si>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</si>
  <si>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</si>
  <si>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</si>
  <si>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</si>
  <si>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</si>
  <si>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</si>
  <si>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</si>
  <si>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</si>
  <si>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</si>
  <si>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</si>
  <si>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</si>
  <si>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</si>
  <si>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</si>
  <si>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</si>
  <si>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</si>
  <si>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</si>
  <si>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</si>
  <si>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</si>
  <si>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</si>
  <si>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</si>
  <si>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</si>
  <si>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</si>
  <si>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</si>
  <si>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</si>
  <si>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</si>
  <si>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</si>
  <si>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</si>
  <si>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</si>
  <si>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</si>
  <si>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</si>
  <si>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</si>
  <si>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</si>
  <si>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</si>
  <si>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</si>
  <si>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</si>
  <si>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</si>
  <si>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</si>
  <si>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</si>
  <si>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</si>
  <si>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</si>
  <si>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</si>
  <si>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</si>
  <si>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</si>
  <si>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</si>
  <si>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</si>
  <si>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</si>
  <si>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</si>
  <si>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</si>
  <si>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</si>
  <si>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</si>
  <si>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</si>
  <si>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</si>
  <si>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</si>
  <si>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</si>
  <si>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</si>
  <si>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</si>
  <si>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</si>
  <si>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</si>
  <si>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</si>
  <si>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</si>
  <si>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</si>
  <si>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</si>
  <si>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</si>
  <si>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</si>
  <si>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</si>
  <si>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</si>
  <si>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</si>
  <si>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</si>
  <si>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</si>
  <si>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</si>
  <si>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</si>
  <si>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</si>
  <si>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</si>
  <si>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</si>
  <si>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</si>
  <si>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</si>
  <si>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</si>
  <si>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</si>
  <si>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</si>
  <si>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</si>
  <si>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</si>
  <si>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</si>
  <si>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</si>
  <si>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</si>
  <si>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</si>
  <si>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</si>
  <si>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r>
      <t xml:space="preserve">Año: </t>
    </r>
    <r>
      <rPr>
        <u/>
        <sz val="11"/>
        <rFont val="Arial"/>
        <family val="2"/>
      </rPr>
      <t>2021</t>
    </r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</si>
  <si>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</si>
  <si>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</si>
  <si>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</si>
  <si>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</si>
  <si>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</si>
  <si>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</si>
  <si>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</si>
  <si>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</si>
  <si>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</si>
  <si>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</si>
  <si>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</si>
  <si>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</si>
  <si>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CADERA</t>
  </si>
  <si>
    <t>RX PIE</t>
  </si>
  <si>
    <t xml:space="preserve">RX TIBIA </t>
  </si>
  <si>
    <t>RX COLUMNA LUMBO SACRA</t>
  </si>
  <si>
    <t>RX COLUMNA DORSO LUMBAR</t>
  </si>
  <si>
    <t>TOTAL</t>
  </si>
  <si>
    <t>SONOGRAFIA</t>
  </si>
  <si>
    <t xml:space="preserve">TOMOGRAFIA </t>
  </si>
  <si>
    <t>TAC AXIAL</t>
  </si>
  <si>
    <t>TAC TORAX</t>
  </si>
  <si>
    <t>TAC CRANEO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</si>
  <si>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</si>
  <si>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</si>
  <si>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</si>
  <si>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</si>
  <si>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</si>
  <si>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</si>
  <si>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</si>
  <si>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EXODONCIA III MOLAR</t>
  </si>
  <si>
    <t>RESTAURACION CLASE I</t>
  </si>
  <si>
    <t>EXODONCIA SIMPLE</t>
  </si>
  <si>
    <t>EKG</t>
  </si>
  <si>
    <t>MEDICAMENTOS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</si>
  <si>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</si>
  <si>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</si>
  <si>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</si>
  <si>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</si>
  <si>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</si>
  <si>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</si>
  <si>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CIRUGIA MENOR</t>
  </si>
  <si>
    <t>ESTERILIZACION DE BANDEJAS</t>
  </si>
  <si>
    <t>PATOLOGIA</t>
  </si>
  <si>
    <t>BIOPSIA MAMAS</t>
  </si>
  <si>
    <t>BIOPSIA SIMPLE</t>
  </si>
  <si>
    <t>MAXILOFACIAL</t>
  </si>
  <si>
    <t>RETIRO FERULA ERICK</t>
  </si>
  <si>
    <t>CONSULTA DE CIRUGIA PLASTICA</t>
  </si>
  <si>
    <t>ARS/ARL</t>
  </si>
  <si>
    <t>SOBRANTES/FALTANTES</t>
  </si>
  <si>
    <t>Aportes SNS Nómina</t>
  </si>
  <si>
    <t>SONOGRAFIA ESCROTAL</t>
  </si>
  <si>
    <t>DESTARTAJE COMPLETO</t>
  </si>
  <si>
    <t>UNICA Ó COLECTORA (CU): 100-01-010-252740-7</t>
  </si>
  <si>
    <t>RX CLAVICULA</t>
  </si>
  <si>
    <t>SONOGRAFIA ABDOMINAL</t>
  </si>
  <si>
    <t>TAC RODILLA</t>
  </si>
  <si>
    <t>RX COLUMNA DINAMICA</t>
  </si>
  <si>
    <t>RESTAURACION CLASE II</t>
  </si>
  <si>
    <t>RESTAURACION CLASE III</t>
  </si>
  <si>
    <t>INTERNAMIENTO</t>
  </si>
  <si>
    <t>ALQUILER DE  LA MAQUINA DE COMESTIBLE</t>
  </si>
  <si>
    <t>FRENECTOMIA LABIAL</t>
  </si>
  <si>
    <t>RX WATER</t>
  </si>
  <si>
    <t>TAC OIDO</t>
  </si>
  <si>
    <t xml:space="preserve">TAC MIEMBRO INFERIOR </t>
  </si>
  <si>
    <t>RESONANCIA DE COLUMMNA DORSAL</t>
  </si>
  <si>
    <t>EXODONCIA COLGAJO</t>
  </si>
  <si>
    <t>RESTAURACION CLASE IV</t>
  </si>
  <si>
    <t>APLICACIÓN DE FLUOR</t>
  </si>
  <si>
    <t xml:space="preserve">EXCERESIS DE QUISTE RADICULAR </t>
  </si>
  <si>
    <t>BLOQUEO EPIDURAL</t>
  </si>
  <si>
    <t>BIOPSIA DE TUMOR TEJIDO BANDO</t>
  </si>
  <si>
    <t>BIOPSIA MUCOSA</t>
  </si>
  <si>
    <t>BIOPSIA APENDICE</t>
  </si>
  <si>
    <t>BIOPSIA VESICULA</t>
  </si>
  <si>
    <t>BIOPSIA DE LESION EN LENGUA</t>
  </si>
  <si>
    <t xml:space="preserve">COLOCACION DE FERULA </t>
  </si>
  <si>
    <t>FERULA EN RESINA</t>
  </si>
  <si>
    <t>REPOSICION DE BRACKETS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</si>
  <si>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</si>
  <si>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</si>
  <si>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t xml:space="preserve">Aportes SNS Nómina </t>
  </si>
  <si>
    <t>MES DE DICIEMBRE 2021</t>
  </si>
  <si>
    <t>Período:  Diciembre</t>
  </si>
  <si>
    <t>TAC CARA</t>
  </si>
  <si>
    <t>EXODONCIA DIENTE</t>
  </si>
  <si>
    <t>VENTAS DE GALONES/CARTONES.</t>
  </si>
  <si>
    <t>ESTA DIFERENCIA (RD$104,916.95)SE DEBE A DOS INGRESOS DEL 30 DE NOVIEMBRE 2021 QUE LA TRANSFERENCIA CAYO EN LA CUENTA PERO EN EL CUADRE DE TESORERIASE REGISTRO EN 01 Diciembre 2021</t>
  </si>
  <si>
    <t>MENOS 3.5% DE CAR-NED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</si>
</sst>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9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6" fillId="0" borderId="4" xfId="1" applyFont="1" applyBorder="1" applyAlignment="1">
      <alignment horizontal="left"/>
    </xf>
    <xf numFmtId="43" fontId="40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4" borderId="40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41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42" xfId="1" applyFont="1" applyBorder="1" applyAlignment="1">
      <alignment horizontal="left"/>
    </xf>
    <xf numFmtId="43" fontId="16" fillId="4" borderId="43" xfId="6" applyFont="1" applyFill="1" applyBorder="1" applyAlignment="1">
      <alignment horizontal="center"/>
    </xf>
    <xf numFmtId="0" fontId="20" fillId="0" borderId="5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1" fillId="0" borderId="10" xfId="6" applyFont="1" applyFill="1" applyBorder="1"/>
    <xf numFmtId="0" fontId="4" fillId="0" borderId="0" xfId="0" applyFont="1" applyAlignment="1">
      <alignment horizontal="left"/>
    </xf>
    <xf numFmtId="43" fontId="17" fillId="0" borderId="4" xfId="13" applyFont="1" applyBorder="1"/>
    <xf numFmtId="43" fontId="40" fillId="2" borderId="10" xfId="13" applyFont="1" applyFill="1" applyBorder="1" applyAlignment="1"/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16" fillId="2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left"/>
    </xf>
    <xf numFmtId="43" fontId="4" fillId="4" borderId="4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2" fillId="2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43" fontId="27" fillId="4" borderId="4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7" fillId="2" borderId="0" xfId="0" applyNumberFormat="1" applyFont="1" applyFill="1" applyAlignment="1">
      <alignment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3352799</xdr:colOff>
      <xdr:row>656</xdr:row>
      <xdr:rowOff>19050</xdr:rowOff>
    </xdr:from>
    <xdr:to>
      <xdr:col>5</xdr:col>
      <xdr:colOff>3895724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190500</xdr:colOff>
      <xdr:row>659</xdr:row>
      <xdr:rowOff>352424</xdr:rowOff>
    </xdr:from>
    <xdr:to>
      <xdr:col>5</xdr:col>
      <xdr:colOff>1019175</xdr:colOff>
      <xdr:row>659</xdr:row>
      <xdr:rowOff>1066799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26663449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857250</xdr:colOff>
      <xdr:row>659</xdr:row>
      <xdr:rowOff>162725</xdr:rowOff>
    </xdr:from>
    <xdr:to>
      <xdr:col>9</xdr:col>
      <xdr:colOff>323850</xdr:colOff>
      <xdr:row>662</xdr:row>
      <xdr:rowOff>76200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26473750"/>
          <a:ext cx="942975" cy="119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5</xdr:col>
      <xdr:colOff>2695575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7"/>
  <sheetViews>
    <sheetView tabSelected="1" workbookViewId="0">
      <selection activeCell="L4" sqref="L4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5.42578125" style="1" customWidth="1"/>
    <col min="7" max="7" width="16.5703125" style="1" customWidth="1"/>
    <col min="8" max="8" width="0.42578125" style="1" customWidth="1"/>
    <col min="9" max="9" width="22.140625" style="1" customWidth="1"/>
    <col min="10" max="10" width="16.85546875" style="1" customWidth="1"/>
    <col min="11" max="11" width="20" style="1" customWidth="1"/>
    <col min="12" max="12" width="21.5703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330" t="s">
        <v>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1:13" x14ac:dyDescent="0.25">
      <c r="A6" s="330" t="s">
        <v>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3" x14ac:dyDescent="0.25">
      <c r="A7" s="330" t="s">
        <v>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</row>
    <row r="8" spans="1:13" x14ac:dyDescent="0.25">
      <c r="A8" s="331" t="s">
        <v>699</v>
      </c>
      <c r="B8" s="331"/>
      <c r="C8" s="331"/>
      <c r="D8" s="331"/>
      <c r="E8" s="331"/>
      <c r="F8" s="331"/>
      <c r="G8" s="331"/>
      <c r="H8" s="331"/>
      <c r="I8" s="95"/>
      <c r="J8" s="95" t="s">
        <v>216</v>
      </c>
      <c r="K8" s="6"/>
      <c r="L8" s="128"/>
    </row>
    <row r="9" spans="1:13" x14ac:dyDescent="0.25">
      <c r="A9" s="247" t="s">
        <v>217</v>
      </c>
      <c r="B9" s="170"/>
      <c r="C9" s="170"/>
      <c r="D9" s="170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332" t="s">
        <v>702</v>
      </c>
      <c r="B10" s="332"/>
      <c r="C10" s="332"/>
      <c r="D10" s="332"/>
      <c r="E10" s="332"/>
      <c r="F10" s="332"/>
      <c r="G10" s="332"/>
      <c r="H10" s="6"/>
      <c r="I10" s="95"/>
      <c r="J10" s="95" t="s">
        <v>616</v>
      </c>
      <c r="K10" s="6"/>
      <c r="L10" s="128"/>
    </row>
    <row r="11" spans="1:13" x14ac:dyDescent="0.25">
      <c r="A11" s="334" t="s">
        <v>3</v>
      </c>
      <c r="B11" s="334"/>
      <c r="C11" s="334"/>
      <c r="D11" s="334"/>
      <c r="E11" s="334"/>
      <c r="F11" s="334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333" t="s">
        <v>5</v>
      </c>
      <c r="B14" s="333"/>
      <c r="C14" s="333"/>
      <c r="D14" s="333"/>
      <c r="E14" s="333"/>
      <c r="F14" s="333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333" t="s">
        <v>7</v>
      </c>
      <c r="B15" s="333"/>
      <c r="C15" s="333"/>
      <c r="D15" s="333"/>
      <c r="E15" s="333"/>
      <c r="F15" s="333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333" t="s">
        <v>9</v>
      </c>
      <c r="B17" s="333"/>
      <c r="C17" s="333"/>
      <c r="D17" s="333"/>
      <c r="E17" s="333"/>
      <c r="F17" s="333"/>
      <c r="G17" s="249">
        <v>16873577.52</v>
      </c>
      <c r="H17" s="5"/>
      <c r="I17" s="13"/>
      <c r="J17" s="73"/>
      <c r="K17" s="74"/>
      <c r="L17" s="128"/>
    </row>
    <row r="18" spans="1:13" ht="15.75" thickBot="1" x14ac:dyDescent="0.3">
      <c r="A18" s="333" t="s">
        <v>10</v>
      </c>
      <c r="B18" s="333"/>
      <c r="C18" s="333"/>
      <c r="D18" s="333"/>
      <c r="E18" s="333"/>
      <c r="F18" s="333"/>
      <c r="G18" s="199">
        <v>26012267.66</v>
      </c>
      <c r="H18" s="5"/>
      <c r="I18" s="13"/>
      <c r="J18" s="14"/>
      <c r="K18" s="14"/>
      <c r="L18" s="128"/>
    </row>
    <row r="19" spans="1:13" ht="27" customHeight="1" thickBot="1" x14ac:dyDescent="0.3">
      <c r="A19" s="329" t="s">
        <v>700</v>
      </c>
      <c r="B19" s="329"/>
      <c r="C19" s="329"/>
      <c r="D19" s="329"/>
      <c r="E19" s="329"/>
      <c r="F19" s="329"/>
      <c r="G19" s="246"/>
      <c r="H19" s="338"/>
      <c r="I19" s="338"/>
      <c r="J19" s="171"/>
      <c r="K19" s="166"/>
      <c r="L19" s="179"/>
    </row>
    <row r="20" spans="1:13" ht="15.75" thickBot="1" x14ac:dyDescent="0.3">
      <c r="A20" s="329" t="s">
        <v>668</v>
      </c>
      <c r="B20" s="329"/>
      <c r="C20" s="329"/>
      <c r="D20" s="329"/>
      <c r="E20" s="329"/>
      <c r="F20" s="329"/>
      <c r="G20" s="200"/>
      <c r="H20" s="178"/>
      <c r="I20" s="8"/>
      <c r="J20" s="8"/>
      <c r="K20" s="47"/>
      <c r="L20" s="128"/>
    </row>
    <row r="21" spans="1:13" ht="15.75" thickBot="1" x14ac:dyDescent="0.3">
      <c r="A21" s="316" t="s">
        <v>11</v>
      </c>
      <c r="B21" s="316"/>
      <c r="C21" s="316"/>
      <c r="D21" s="316"/>
      <c r="E21" s="316"/>
      <c r="F21" s="316"/>
      <c r="G21" s="17"/>
      <c r="H21" s="18"/>
      <c r="I21" s="18"/>
      <c r="J21" s="2">
        <f>G14+G15+G17+G18+G19+G20</f>
        <v>42885845.18</v>
      </c>
      <c r="K21" s="3"/>
      <c r="L21" s="250">
        <f>+J21-L22</f>
        <v>-32165980.990000017</v>
      </c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75051826.170000017</v>
      </c>
    </row>
    <row r="23" spans="1:13" s="4" customFormat="1" ht="27" customHeight="1" thickBot="1" x14ac:dyDescent="0.3">
      <c r="A23" s="317" t="s">
        <v>12</v>
      </c>
      <c r="B23" s="317" t="s">
        <v>13</v>
      </c>
      <c r="C23" s="317" t="s">
        <v>14</v>
      </c>
      <c r="D23" s="317" t="s">
        <v>15</v>
      </c>
      <c r="E23" s="317" t="s">
        <v>16</v>
      </c>
      <c r="F23" s="320" t="s">
        <v>17</v>
      </c>
      <c r="G23" s="321"/>
      <c r="H23" s="322"/>
      <c r="I23" s="335" t="s">
        <v>18</v>
      </c>
      <c r="J23" s="336"/>
      <c r="K23" s="336"/>
      <c r="L23" s="337"/>
      <c r="M23" s="339" t="s">
        <v>19</v>
      </c>
    </row>
    <row r="24" spans="1:13" s="4" customFormat="1" ht="27" customHeight="1" x14ac:dyDescent="0.25">
      <c r="A24" s="318"/>
      <c r="B24" s="318"/>
      <c r="C24" s="318"/>
      <c r="D24" s="318"/>
      <c r="E24" s="318"/>
      <c r="F24" s="323"/>
      <c r="G24" s="324"/>
      <c r="H24" s="325"/>
      <c r="I24" s="339" t="s">
        <v>20</v>
      </c>
      <c r="J24" s="339" t="s">
        <v>21</v>
      </c>
      <c r="K24" s="339" t="s">
        <v>22</v>
      </c>
      <c r="L24" s="339" t="s">
        <v>23</v>
      </c>
      <c r="M24" s="340"/>
    </row>
    <row r="25" spans="1:13" s="4" customFormat="1" ht="27" customHeight="1" thickBot="1" x14ac:dyDescent="0.3">
      <c r="A25" s="319"/>
      <c r="B25" s="319"/>
      <c r="C25" s="319"/>
      <c r="D25" s="319"/>
      <c r="E25" s="319"/>
      <c r="F25" s="326"/>
      <c r="G25" s="327"/>
      <c r="H25" s="328"/>
      <c r="I25" s="341"/>
      <c r="J25" s="341"/>
      <c r="K25" s="341"/>
      <c r="L25" s="341"/>
      <c r="M25" s="341"/>
    </row>
    <row r="26" spans="1:13" x14ac:dyDescent="0.25">
      <c r="A26" s="106">
        <v>2</v>
      </c>
      <c r="B26" s="106">
        <v>1</v>
      </c>
      <c r="C26" s="106"/>
      <c r="D26" s="106"/>
      <c r="E26" s="93"/>
      <c r="F26" s="342" t="s">
        <v>24</v>
      </c>
      <c r="G26" s="343"/>
      <c r="H26" s="344"/>
      <c r="I26" s="245">
        <f>J27+J63+J84+J91+J99</f>
        <v>51031749.580000006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345" t="s">
        <v>279</v>
      </c>
      <c r="G27" s="346"/>
      <c r="H27" s="347"/>
      <c r="I27" s="76"/>
      <c r="J27" s="77">
        <f>SUM(K28+K41+K52+K54+K56+K6+K61)</f>
        <v>47449982.370000005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73" t="s">
        <v>237</v>
      </c>
      <c r="G28" s="274"/>
      <c r="H28" s="275"/>
      <c r="I28" s="76"/>
      <c r="J28" s="77"/>
      <c r="K28" s="76">
        <f>SUM(L29:L40)</f>
        <v>748795.38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307" t="s">
        <v>25</v>
      </c>
      <c r="G29" s="308"/>
      <c r="H29" s="309"/>
      <c r="I29" s="76"/>
      <c r="J29" s="77"/>
      <c r="K29" s="78"/>
      <c r="L29" s="165">
        <f>748795.38</f>
        <v>748795.38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310" t="s">
        <v>26</v>
      </c>
      <c r="G30" s="311"/>
      <c r="H30" s="312"/>
      <c r="I30" s="76"/>
      <c r="J30" s="77"/>
      <c r="K30" s="76"/>
      <c r="L30" s="167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310" t="s">
        <v>238</v>
      </c>
      <c r="G31" s="311"/>
      <c r="H31" s="312"/>
      <c r="I31" s="76"/>
      <c r="J31" s="77"/>
      <c r="K31" s="76"/>
      <c r="L31" s="167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310" t="s">
        <v>239</v>
      </c>
      <c r="G32" s="311"/>
      <c r="H32" s="312"/>
      <c r="I32" s="76"/>
      <c r="J32" s="77"/>
      <c r="K32" s="76"/>
      <c r="L32" s="167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310" t="s">
        <v>27</v>
      </c>
      <c r="G33" s="311"/>
      <c r="H33" s="312"/>
      <c r="I33" s="76"/>
      <c r="J33" s="77"/>
      <c r="K33" s="76"/>
      <c r="L33" s="165"/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310" t="s">
        <v>240</v>
      </c>
      <c r="G34" s="311"/>
      <c r="H34" s="312"/>
      <c r="I34" s="76"/>
      <c r="J34" s="77"/>
      <c r="K34" s="76"/>
      <c r="L34" s="167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310" t="s">
        <v>241</v>
      </c>
      <c r="G35" s="311"/>
      <c r="H35" s="312"/>
      <c r="I35" s="76"/>
      <c r="J35" s="77"/>
      <c r="K35" s="76"/>
      <c r="L35" s="167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310" t="s">
        <v>242</v>
      </c>
      <c r="G36" s="311"/>
      <c r="H36" s="312"/>
      <c r="I36" s="76"/>
      <c r="J36" s="77"/>
      <c r="K36" s="76"/>
      <c r="L36" s="167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310" t="s">
        <v>243</v>
      </c>
      <c r="G37" s="311"/>
      <c r="H37" s="312"/>
      <c r="I37" s="76"/>
      <c r="J37" s="77"/>
      <c r="K37" s="76"/>
      <c r="L37" s="167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310" t="s">
        <v>244</v>
      </c>
      <c r="G38" s="311"/>
      <c r="H38" s="312"/>
      <c r="I38" s="76"/>
      <c r="J38" s="77"/>
      <c r="K38" s="76"/>
      <c r="L38" s="167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310" t="s">
        <v>245</v>
      </c>
      <c r="G39" s="311"/>
      <c r="H39" s="312"/>
      <c r="I39" s="76"/>
      <c r="J39" s="77"/>
      <c r="K39" s="76"/>
      <c r="L39" s="167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310" t="s">
        <v>246</v>
      </c>
      <c r="G40" s="311"/>
      <c r="H40" s="312"/>
      <c r="I40" s="76"/>
      <c r="J40" s="77"/>
      <c r="K40" s="76"/>
      <c r="L40" s="167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73" t="s">
        <v>28</v>
      </c>
      <c r="G41" s="274"/>
      <c r="H41" s="275"/>
      <c r="I41" s="76"/>
      <c r="J41" s="77"/>
      <c r="K41" s="76">
        <f>SUM(L42:L51)</f>
        <v>22335913.890000001</v>
      </c>
      <c r="L41" s="167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310" t="s">
        <v>247</v>
      </c>
      <c r="G42" s="311"/>
      <c r="H42" s="312"/>
      <c r="I42" s="76"/>
      <c r="J42" s="77"/>
      <c r="K42" s="78"/>
      <c r="L42" s="167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310" t="s">
        <v>280</v>
      </c>
      <c r="G43" s="311"/>
      <c r="H43" s="312"/>
      <c r="I43" s="76"/>
      <c r="J43" s="77"/>
      <c r="K43" s="78" t="s">
        <v>29</v>
      </c>
      <c r="L43" s="167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310" t="s">
        <v>30</v>
      </c>
      <c r="G44" s="311"/>
      <c r="H44" s="312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310" t="s">
        <v>248</v>
      </c>
      <c r="G45" s="311"/>
      <c r="H45" s="312"/>
      <c r="I45" s="76"/>
      <c r="J45" s="77"/>
      <c r="K45" s="78"/>
      <c r="L45" s="167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310" t="s">
        <v>249</v>
      </c>
      <c r="G46" s="311"/>
      <c r="H46" s="312"/>
      <c r="I46" s="76"/>
      <c r="J46" s="77"/>
      <c r="K46" s="78"/>
      <c r="L46" s="167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310" t="s">
        <v>250</v>
      </c>
      <c r="G47" s="311"/>
      <c r="H47" s="312"/>
      <c r="I47" s="76"/>
      <c r="J47" s="77"/>
      <c r="K47" s="78"/>
      <c r="L47" s="167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310" t="s">
        <v>281</v>
      </c>
      <c r="G48" s="311"/>
      <c r="H48" s="312"/>
      <c r="I48" s="76"/>
      <c r="J48" s="77"/>
      <c r="K48" s="78"/>
      <c r="L48" s="167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310" t="s">
        <v>251</v>
      </c>
      <c r="G49" s="311"/>
      <c r="H49" s="312"/>
      <c r="I49" s="76"/>
      <c r="J49" s="77"/>
      <c r="K49" s="78"/>
      <c r="L49" s="165">
        <f>21177784.57+1120129.32+38000</f>
        <v>22335913.890000001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310" t="s">
        <v>252</v>
      </c>
      <c r="G50" s="311"/>
      <c r="H50" s="312"/>
      <c r="I50" s="76"/>
      <c r="J50" s="77"/>
      <c r="K50" s="78"/>
      <c r="L50" s="167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310" t="s">
        <v>253</v>
      </c>
      <c r="G51" s="311"/>
      <c r="H51" s="312"/>
      <c r="I51" s="76"/>
      <c r="J51" s="77"/>
      <c r="K51" s="78"/>
      <c r="L51" s="167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73" t="s">
        <v>254</v>
      </c>
      <c r="G52" s="274"/>
      <c r="H52" s="275"/>
      <c r="I52" s="76"/>
      <c r="J52" s="77"/>
      <c r="K52" s="76">
        <f>SUM(L53)</f>
        <v>0</v>
      </c>
      <c r="L52" s="167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310" t="s">
        <v>254</v>
      </c>
      <c r="G53" s="311"/>
      <c r="H53" s="312"/>
      <c r="I53" s="76"/>
      <c r="J53" s="77"/>
      <c r="K53" s="78"/>
      <c r="L53" s="167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73" t="s">
        <v>31</v>
      </c>
      <c r="G54" s="274"/>
      <c r="H54" s="275"/>
      <c r="I54" s="76"/>
      <c r="J54" s="77"/>
      <c r="K54" s="76">
        <f>SUM(L55)</f>
        <v>21359575.420000006</v>
      </c>
      <c r="L54" s="167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310" t="s">
        <v>31</v>
      </c>
      <c r="G55" s="311"/>
      <c r="H55" s="312"/>
      <c r="I55" s="76"/>
      <c r="J55" s="77"/>
      <c r="K55" s="78"/>
      <c r="L55" s="165">
        <f>20117879.3+654371.03+35841.67+551483.42</f>
        <v>21359575.420000006</v>
      </c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73" t="s">
        <v>255</v>
      </c>
      <c r="G56" s="274"/>
      <c r="H56" s="275"/>
      <c r="I56" s="76"/>
      <c r="J56" s="77"/>
      <c r="K56" s="76">
        <f>SUM(L57:L60)</f>
        <v>3005697.68</v>
      </c>
      <c r="L56" s="167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307" t="s">
        <v>255</v>
      </c>
      <c r="G57" s="308"/>
      <c r="H57" s="309"/>
      <c r="I57" s="76"/>
      <c r="J57" s="77"/>
      <c r="K57" s="78"/>
      <c r="L57" s="167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310" t="s">
        <v>256</v>
      </c>
      <c r="G58" s="311"/>
      <c r="H58" s="312"/>
      <c r="I58" s="76"/>
      <c r="J58" s="77"/>
      <c r="K58" s="78"/>
      <c r="L58" s="167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310" t="s">
        <v>32</v>
      </c>
      <c r="G59" s="311"/>
      <c r="H59" s="312"/>
      <c r="I59" s="76"/>
      <c r="J59" s="77"/>
      <c r="K59" s="78"/>
      <c r="L59" s="165">
        <f>2483851</f>
        <v>2483851</v>
      </c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310" t="s">
        <v>257</v>
      </c>
      <c r="G60" s="311"/>
      <c r="H60" s="312"/>
      <c r="I60" s="76"/>
      <c r="J60" s="77"/>
      <c r="K60" s="78"/>
      <c r="L60" s="165">
        <f>521846.68</f>
        <v>521846.68</v>
      </c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73" t="s">
        <v>33</v>
      </c>
      <c r="G61" s="274"/>
      <c r="H61" s="275"/>
      <c r="I61" s="76"/>
      <c r="J61" s="77"/>
      <c r="K61" s="76">
        <f>SUM(L62)</f>
        <v>0</v>
      </c>
      <c r="L61" s="167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310" t="s">
        <v>33</v>
      </c>
      <c r="G62" s="311"/>
      <c r="H62" s="312"/>
      <c r="I62" s="76"/>
      <c r="J62" s="77"/>
      <c r="K62" s="78"/>
      <c r="L62" s="167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73" t="s">
        <v>34</v>
      </c>
      <c r="G63" s="274"/>
      <c r="H63" s="275"/>
      <c r="I63" s="76"/>
      <c r="J63" s="77">
        <f>SUM(K64+K66+K82)</f>
        <v>42550</v>
      </c>
      <c r="K63" s="77"/>
      <c r="L63" s="167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73" t="s">
        <v>35</v>
      </c>
      <c r="G64" s="274"/>
      <c r="H64" s="275"/>
      <c r="I64" s="76"/>
      <c r="J64" s="77"/>
      <c r="K64" s="77">
        <f>SUM(L65)</f>
        <v>0</v>
      </c>
      <c r="L64" s="167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310" t="s">
        <v>36</v>
      </c>
      <c r="G65" s="311"/>
      <c r="H65" s="312"/>
      <c r="I65" s="76"/>
      <c r="J65" s="77"/>
      <c r="K65" s="78"/>
      <c r="L65" s="167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13" t="s">
        <v>37</v>
      </c>
      <c r="G66" s="314"/>
      <c r="H66" s="315"/>
      <c r="I66" s="76"/>
      <c r="J66" s="77"/>
      <c r="K66" s="76">
        <f>SUM(L67:L81)</f>
        <v>42550</v>
      </c>
      <c r="L66" s="167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310" t="s">
        <v>38</v>
      </c>
      <c r="G67" s="311"/>
      <c r="H67" s="312"/>
      <c r="I67" s="76"/>
      <c r="J67" s="77"/>
      <c r="K67" s="78"/>
      <c r="L67" s="167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310" t="s">
        <v>282</v>
      </c>
      <c r="G68" s="311"/>
      <c r="H68" s="312"/>
      <c r="I68" s="76"/>
      <c r="J68" s="77"/>
      <c r="K68" s="78"/>
      <c r="L68" s="167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310" t="s">
        <v>258</v>
      </c>
      <c r="G69" s="311"/>
      <c r="H69" s="312"/>
      <c r="I69" s="76"/>
      <c r="J69" s="77"/>
      <c r="K69" s="78"/>
      <c r="L69" s="167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310" t="s">
        <v>39</v>
      </c>
      <c r="G70" s="311"/>
      <c r="H70" s="312"/>
      <c r="I70" s="76"/>
      <c r="J70" s="77"/>
      <c r="K70" s="78"/>
      <c r="L70" s="167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310" t="s">
        <v>40</v>
      </c>
      <c r="G71" s="311"/>
      <c r="H71" s="312"/>
      <c r="I71" s="85"/>
      <c r="J71" s="86"/>
      <c r="K71" s="85"/>
      <c r="L71" s="165">
        <f>42550</f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310" t="s">
        <v>259</v>
      </c>
      <c r="G72" s="311"/>
      <c r="H72" s="312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310" t="s">
        <v>260</v>
      </c>
      <c r="G73" s="311"/>
      <c r="H73" s="312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310" t="s">
        <v>261</v>
      </c>
      <c r="G74" s="311"/>
      <c r="H74" s="312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310" t="s">
        <v>262</v>
      </c>
      <c r="G75" s="311"/>
      <c r="H75" s="312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310" t="s">
        <v>263</v>
      </c>
      <c r="G76" s="311"/>
      <c r="H76" s="312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310" t="s">
        <v>264</v>
      </c>
      <c r="G77" s="311"/>
      <c r="H77" s="312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310" t="s">
        <v>265</v>
      </c>
      <c r="G78" s="311"/>
      <c r="H78" s="312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310" t="s">
        <v>266</v>
      </c>
      <c r="G79" s="311"/>
      <c r="H79" s="312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310" t="s">
        <v>267</v>
      </c>
      <c r="G80" s="311"/>
      <c r="H80" s="312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310" t="s">
        <v>268</v>
      </c>
      <c r="G81" s="311"/>
      <c r="H81" s="312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73" t="s">
        <v>41</v>
      </c>
      <c r="G82" s="274"/>
      <c r="H82" s="275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307" t="s">
        <v>41</v>
      </c>
      <c r="G83" s="308"/>
      <c r="H83" s="309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73" t="s">
        <v>42</v>
      </c>
      <c r="G84" s="274"/>
      <c r="H84" s="275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73" t="s">
        <v>43</v>
      </c>
      <c r="G85" s="274"/>
      <c r="H85" s="275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307" t="s">
        <v>44</v>
      </c>
      <c r="G86" s="308"/>
      <c r="H86" s="309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307" t="s">
        <v>269</v>
      </c>
      <c r="G87" s="308"/>
      <c r="H87" s="309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73" t="s">
        <v>270</v>
      </c>
      <c r="G88" s="274"/>
      <c r="H88" s="275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307" t="s">
        <v>271</v>
      </c>
      <c r="G89" s="308"/>
      <c r="H89" s="309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307" t="s">
        <v>272</v>
      </c>
      <c r="G90" s="308"/>
      <c r="H90" s="309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73" t="s">
        <v>45</v>
      </c>
      <c r="G91" s="274"/>
      <c r="H91" s="275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73" t="s">
        <v>46</v>
      </c>
      <c r="G92" s="274"/>
      <c r="H92" s="275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307" t="s">
        <v>46</v>
      </c>
      <c r="G93" s="308"/>
      <c r="H93" s="309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73" t="s">
        <v>273</v>
      </c>
      <c r="G94" s="274"/>
      <c r="H94" s="275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307" t="s">
        <v>274</v>
      </c>
      <c r="G95" s="308"/>
      <c r="H95" s="309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307" t="s">
        <v>275</v>
      </c>
      <c r="G96" s="308"/>
      <c r="H96" s="309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307" t="s">
        <v>276</v>
      </c>
      <c r="G97" s="308"/>
      <c r="H97" s="309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307" t="s">
        <v>277</v>
      </c>
      <c r="G98" s="308"/>
      <c r="H98" s="309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73" t="s">
        <v>47</v>
      </c>
      <c r="G99" s="274"/>
      <c r="H99" s="275"/>
      <c r="I99" s="85"/>
      <c r="J99" s="86">
        <f>K100</f>
        <v>3539217.21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73" t="s">
        <v>48</v>
      </c>
      <c r="G100" s="274"/>
      <c r="H100" s="275"/>
      <c r="I100" s="85"/>
      <c r="J100" s="86"/>
      <c r="K100" s="85">
        <f>SUM(L101:L104)</f>
        <v>3539217.21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307" t="s">
        <v>49</v>
      </c>
      <c r="G101" s="308"/>
      <c r="H101" s="309"/>
      <c r="I101" s="85"/>
      <c r="J101" s="86"/>
      <c r="K101" s="85"/>
      <c r="L101" s="165">
        <f>1501505.94+53089.64+79417.42+2694.2</f>
        <v>1636707.1999999997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307" t="s">
        <v>50</v>
      </c>
      <c r="G102" s="308"/>
      <c r="H102" s="309"/>
      <c r="I102" s="85"/>
      <c r="J102" s="86"/>
      <c r="K102" s="85"/>
      <c r="L102" s="165">
        <f>1503623.09+53164.54+79529.36+2698</f>
        <v>1639014.9900000002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307" t="s">
        <v>51</v>
      </c>
      <c r="G103" s="308"/>
      <c r="H103" s="309"/>
      <c r="I103" s="85"/>
      <c r="J103" s="86"/>
      <c r="K103" s="85"/>
      <c r="L103" s="165">
        <f>240612.22+8985.55+13441.25+456</f>
        <v>263495.02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307" t="s">
        <v>278</v>
      </c>
      <c r="G104" s="308"/>
      <c r="H104" s="309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298" t="s">
        <v>52</v>
      </c>
      <c r="G105" s="299"/>
      <c r="H105" s="300"/>
      <c r="I105" s="52">
        <f>J106+J115+J119+J123+J130+J141+J148+J166+J190</f>
        <v>2914000.6300000004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73" t="s">
        <v>53</v>
      </c>
      <c r="G106" s="274"/>
      <c r="H106" s="275"/>
      <c r="I106" s="52"/>
      <c r="J106" s="52">
        <f>K107</f>
        <v>688202.05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73" t="s">
        <v>54</v>
      </c>
      <c r="G107" s="274"/>
      <c r="H107" s="275"/>
      <c r="I107" s="52"/>
      <c r="J107" s="52"/>
      <c r="K107" s="52">
        <f>SUM(L108:L114)</f>
        <v>688202.05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270" t="s">
        <v>283</v>
      </c>
      <c r="G108" s="271"/>
      <c r="H108" s="272"/>
      <c r="I108" s="52"/>
      <c r="J108" s="52"/>
      <c r="K108" s="52"/>
      <c r="L108" s="167">
        <f>198641.07+36134.01</f>
        <v>234775.08000000002</v>
      </c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270" t="s">
        <v>55</v>
      </c>
      <c r="G109" s="271"/>
      <c r="H109" s="272"/>
      <c r="I109" s="52"/>
      <c r="J109" s="52"/>
      <c r="K109" s="52"/>
      <c r="L109" s="167"/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270" t="s">
        <v>56</v>
      </c>
      <c r="G110" s="271"/>
      <c r="H110" s="272"/>
      <c r="I110" s="52"/>
      <c r="J110" s="52"/>
      <c r="K110" s="52"/>
      <c r="L110" s="167">
        <f>9365.32+4676.1</f>
        <v>14041.42</v>
      </c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270" t="s">
        <v>57</v>
      </c>
      <c r="G111" s="271"/>
      <c r="H111" s="272"/>
      <c r="I111" s="52"/>
      <c r="J111" s="52"/>
      <c r="K111" s="52"/>
      <c r="L111" s="167">
        <f>26877.26+257075.78+26877.26+128555.25</f>
        <v>439385.55</v>
      </c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270" t="s">
        <v>58</v>
      </c>
      <c r="G112" s="271"/>
      <c r="H112" s="272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270" t="s">
        <v>59</v>
      </c>
      <c r="G113" s="271"/>
      <c r="H113" s="272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270" t="s">
        <v>60</v>
      </c>
      <c r="G114" s="271"/>
      <c r="H114" s="272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73" t="s">
        <v>61</v>
      </c>
      <c r="G115" s="274"/>
      <c r="H115" s="275"/>
      <c r="I115" s="52"/>
      <c r="J115" s="52">
        <f>K116</f>
        <v>83980.28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73" t="s">
        <v>62</v>
      </c>
      <c r="G116" s="274"/>
      <c r="H116" s="275"/>
      <c r="I116" s="52"/>
      <c r="J116" s="52"/>
      <c r="K116" s="52">
        <f>SUM(L117:L118)</f>
        <v>83980.28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270" t="s">
        <v>62</v>
      </c>
      <c r="G117" s="271"/>
      <c r="H117" s="272"/>
      <c r="I117" s="52"/>
      <c r="J117" s="52"/>
      <c r="K117" s="52"/>
      <c r="L117" s="167">
        <f>7627.1+12203.38+10760+30508.46+22881.34</f>
        <v>83980.28</v>
      </c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270" t="s">
        <v>63</v>
      </c>
      <c r="G118" s="271"/>
      <c r="H118" s="272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73" t="s">
        <v>64</v>
      </c>
      <c r="G119" s="274"/>
      <c r="H119" s="275"/>
      <c r="I119" s="52"/>
      <c r="J119" s="52">
        <f>K120</f>
        <v>52700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73" t="s">
        <v>65</v>
      </c>
      <c r="G120" s="274"/>
      <c r="H120" s="275"/>
      <c r="I120" s="52"/>
      <c r="J120" s="52"/>
      <c r="K120" s="52">
        <f>SUM(L121:L122)</f>
        <v>52700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270" t="s">
        <v>65</v>
      </c>
      <c r="G121" s="271"/>
      <c r="H121" s="272"/>
      <c r="I121" s="52"/>
      <c r="J121" s="52"/>
      <c r="K121" s="52"/>
      <c r="L121" s="165">
        <f>18050+34650</f>
        <v>52700</v>
      </c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270" t="s">
        <v>66</v>
      </c>
      <c r="G122" s="271"/>
      <c r="H122" s="272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73" t="s">
        <v>67</v>
      </c>
      <c r="G123" s="274"/>
      <c r="H123" s="275"/>
      <c r="I123" s="52"/>
      <c r="J123" s="52">
        <f>K124</f>
        <v>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73" t="s">
        <v>68</v>
      </c>
      <c r="G124" s="274"/>
      <c r="H124" s="275"/>
      <c r="I124" s="52"/>
      <c r="J124" s="52"/>
      <c r="K124" s="52">
        <f>SUM(L125:L129)</f>
        <v>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270" t="s">
        <v>68</v>
      </c>
      <c r="G125" s="271"/>
      <c r="H125" s="272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270" t="s">
        <v>69</v>
      </c>
      <c r="G126" s="271"/>
      <c r="H126" s="272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270" t="s">
        <v>70</v>
      </c>
      <c r="G127" s="271"/>
      <c r="H127" s="272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270" t="s">
        <v>284</v>
      </c>
      <c r="G128" s="271"/>
      <c r="H128" s="272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270" t="s">
        <v>71</v>
      </c>
      <c r="G129" s="271"/>
      <c r="H129" s="272"/>
      <c r="I129" s="52"/>
      <c r="J129" s="52"/>
      <c r="K129" s="52"/>
      <c r="L129" s="167"/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73" t="s">
        <v>72</v>
      </c>
      <c r="G130" s="274"/>
      <c r="H130" s="275"/>
      <c r="I130" s="52"/>
      <c r="J130" s="52">
        <f>K131</f>
        <v>252355.21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73" t="s">
        <v>73</v>
      </c>
      <c r="G131" s="274"/>
      <c r="H131" s="275"/>
      <c r="I131" s="52"/>
      <c r="J131" s="52"/>
      <c r="K131" s="52">
        <f>SUM(L132:L140)</f>
        <v>252355.21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270" t="s">
        <v>73</v>
      </c>
      <c r="G132" s="271"/>
      <c r="H132" s="272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270" t="s">
        <v>74</v>
      </c>
      <c r="G133" s="271"/>
      <c r="H133" s="272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270" t="s">
        <v>75</v>
      </c>
      <c r="G134" s="271"/>
      <c r="H134" s="272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270" t="s">
        <v>76</v>
      </c>
      <c r="G135" s="271"/>
      <c r="H135" s="272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270" t="s">
        <v>77</v>
      </c>
      <c r="G136" s="271"/>
      <c r="H136" s="272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270" t="s">
        <v>78</v>
      </c>
      <c r="G137" s="271"/>
      <c r="H137" s="272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270" t="s">
        <v>285</v>
      </c>
      <c r="G138" s="271"/>
      <c r="H138" s="272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270" t="s">
        <v>79</v>
      </c>
      <c r="G139" s="271"/>
      <c r="H139" s="272"/>
      <c r="I139" s="52"/>
      <c r="J139" s="52"/>
      <c r="K139" s="52"/>
      <c r="L139" s="167">
        <f>175750</f>
        <v>175750</v>
      </c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270" t="s">
        <v>80</v>
      </c>
      <c r="G140" s="271"/>
      <c r="H140" s="272"/>
      <c r="I140" s="52"/>
      <c r="J140" s="52"/>
      <c r="K140" s="52"/>
      <c r="L140" s="167">
        <f>15744.5+60860.71</f>
        <v>76605.209999999992</v>
      </c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73" t="s">
        <v>81</v>
      </c>
      <c r="G141" s="274"/>
      <c r="H141" s="275"/>
      <c r="I141" s="52"/>
      <c r="J141" s="52">
        <f>K142</f>
        <v>380160.76999999996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73" t="s">
        <v>82</v>
      </c>
      <c r="G142" s="274"/>
      <c r="H142" s="275"/>
      <c r="I142" s="52"/>
      <c r="J142" s="52"/>
      <c r="K142" s="52">
        <f>SUM(L143:L147)</f>
        <v>380160.76999999996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270" t="s">
        <v>83</v>
      </c>
      <c r="G143" s="271"/>
      <c r="H143" s="272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270" t="s">
        <v>84</v>
      </c>
      <c r="G144" s="271"/>
      <c r="H144" s="272"/>
      <c r="I144" s="52"/>
      <c r="J144" s="52"/>
      <c r="K144" s="52"/>
      <c r="L144" s="167">
        <f>50196.73</f>
        <v>50196.73</v>
      </c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270" t="s">
        <v>85</v>
      </c>
      <c r="G145" s="271"/>
      <c r="H145" s="272"/>
      <c r="I145" s="52"/>
      <c r="J145" s="52"/>
      <c r="K145" s="52"/>
      <c r="L145" s="167">
        <f>164982.02+164982.02</f>
        <v>329964.03999999998</v>
      </c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270" t="s">
        <v>86</v>
      </c>
      <c r="G146" s="271"/>
      <c r="H146" s="272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270" t="s">
        <v>87</v>
      </c>
      <c r="G147" s="271"/>
      <c r="H147" s="272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73" t="s">
        <v>88</v>
      </c>
      <c r="G148" s="274"/>
      <c r="H148" s="275"/>
      <c r="I148" s="52"/>
      <c r="J148" s="52">
        <f>K149+K157</f>
        <v>14449.439999999999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73" t="s">
        <v>89</v>
      </c>
      <c r="G149" s="274"/>
      <c r="H149" s="275"/>
      <c r="I149" s="52"/>
      <c r="J149" s="52"/>
      <c r="K149" s="52">
        <f>SUM(L150:L156)</f>
        <v>0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270" t="s">
        <v>90</v>
      </c>
      <c r="G150" s="271"/>
      <c r="H150" s="272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270" t="s">
        <v>91</v>
      </c>
      <c r="G151" s="271"/>
      <c r="H151" s="272"/>
      <c r="I151" s="53"/>
      <c r="J151" s="53"/>
      <c r="K151" s="52"/>
      <c r="L151" s="167"/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270" t="s">
        <v>92</v>
      </c>
      <c r="G152" s="271"/>
      <c r="H152" s="272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270" t="s">
        <v>286</v>
      </c>
      <c r="G153" s="271"/>
      <c r="H153" s="272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270" t="s">
        <v>287</v>
      </c>
      <c r="G154" s="271"/>
      <c r="H154" s="272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270" t="s">
        <v>93</v>
      </c>
      <c r="G155" s="271"/>
      <c r="H155" s="272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270" t="s">
        <v>94</v>
      </c>
      <c r="G156" s="271"/>
      <c r="H156" s="272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14449.439999999999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270" t="s">
        <v>96</v>
      </c>
      <c r="G158" s="271"/>
      <c r="H158" s="272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270" t="s">
        <v>97</v>
      </c>
      <c r="G159" s="271"/>
      <c r="H159" s="272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270" t="s">
        <v>98</v>
      </c>
      <c r="G160" s="271"/>
      <c r="H160" s="272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270" t="s">
        <v>99</v>
      </c>
      <c r="G161" s="271"/>
      <c r="H161" s="272"/>
      <c r="I161" s="52"/>
      <c r="J161" s="52"/>
      <c r="K161" s="52"/>
      <c r="L161" s="167"/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270" t="s">
        <v>100</v>
      </c>
      <c r="G162" s="271"/>
      <c r="H162" s="272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270" t="s">
        <v>101</v>
      </c>
      <c r="G163" s="271"/>
      <c r="H163" s="272"/>
      <c r="I163" s="52"/>
      <c r="J163" s="52"/>
      <c r="K163" s="52"/>
      <c r="L163" s="167">
        <f>5057.2+4559.36+4832.88</f>
        <v>14449.439999999999</v>
      </c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270" t="s">
        <v>288</v>
      </c>
      <c r="G164" s="271"/>
      <c r="H164" s="272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270" t="s">
        <v>289</v>
      </c>
      <c r="G165" s="271"/>
      <c r="H165" s="272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73" t="s">
        <v>102</v>
      </c>
      <c r="G166" s="274"/>
      <c r="H166" s="275"/>
      <c r="I166" s="52"/>
      <c r="J166" s="52">
        <f>K166+K171+K175+K180+K187</f>
        <v>1343692.8900000001</v>
      </c>
      <c r="K166" s="52">
        <f>SUM(L167:L170)</f>
        <v>9311.41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270" t="s">
        <v>103</v>
      </c>
      <c r="G167" s="271"/>
      <c r="H167" s="272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270" t="s">
        <v>104</v>
      </c>
      <c r="G168" s="271"/>
      <c r="H168" s="272"/>
      <c r="I168" s="52"/>
      <c r="J168" s="52"/>
      <c r="K168" s="52"/>
      <c r="L168" s="135">
        <v>9311.41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73" t="s">
        <v>105</v>
      </c>
      <c r="G169" s="274"/>
      <c r="H169" s="275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270" t="s">
        <v>106</v>
      </c>
      <c r="G170" s="271"/>
      <c r="H170" s="272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73" t="s">
        <v>290</v>
      </c>
      <c r="G171" s="274"/>
      <c r="H171" s="275"/>
      <c r="I171" s="52"/>
      <c r="J171" s="52"/>
      <c r="K171" s="52">
        <f>SUM(L172:L174)</f>
        <v>0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270" t="s">
        <v>291</v>
      </c>
      <c r="G172" s="271"/>
      <c r="H172" s="272"/>
      <c r="I172" s="54"/>
      <c r="J172" s="54"/>
      <c r="K172" s="54"/>
      <c r="L172" s="167"/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270" t="s">
        <v>292</v>
      </c>
      <c r="G173" s="271"/>
      <c r="H173" s="272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270" t="s">
        <v>107</v>
      </c>
      <c r="G174" s="271"/>
      <c r="H174" s="272"/>
      <c r="I174" s="52"/>
      <c r="J174" s="52"/>
      <c r="K174" s="52"/>
      <c r="L174" s="167"/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73" t="s">
        <v>293</v>
      </c>
      <c r="G175" s="274"/>
      <c r="H175" s="275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270" t="s">
        <v>294</v>
      </c>
      <c r="G176" s="271"/>
      <c r="H176" s="272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270" t="s">
        <v>295</v>
      </c>
      <c r="G177" s="271"/>
      <c r="H177" s="272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270" t="s">
        <v>296</v>
      </c>
      <c r="G178" s="271"/>
      <c r="H178" s="272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04" t="s">
        <v>297</v>
      </c>
      <c r="G179" s="305"/>
      <c r="H179" s="306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73" t="s">
        <v>298</v>
      </c>
      <c r="G180" s="274"/>
      <c r="H180" s="275"/>
      <c r="I180" s="52"/>
      <c r="J180" s="52"/>
      <c r="K180" s="52">
        <f>SUM(L181:L186)</f>
        <v>185445.05000000002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270" t="s">
        <v>108</v>
      </c>
      <c r="G181" s="271"/>
      <c r="H181" s="272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270" t="s">
        <v>109</v>
      </c>
      <c r="G182" s="271"/>
      <c r="H182" s="272"/>
      <c r="I182" s="52"/>
      <c r="J182" s="52"/>
      <c r="K182" s="52"/>
      <c r="L182" s="130"/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270" t="s">
        <v>110</v>
      </c>
      <c r="G183" s="271"/>
      <c r="H183" s="272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270" t="s">
        <v>111</v>
      </c>
      <c r="G184" s="271"/>
      <c r="H184" s="272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270" t="s">
        <v>112</v>
      </c>
      <c r="G185" s="271"/>
      <c r="H185" s="272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270" t="s">
        <v>113</v>
      </c>
      <c r="G186" s="271"/>
      <c r="H186" s="272"/>
      <c r="I186" s="52"/>
      <c r="J186" s="52"/>
      <c r="K186" s="52"/>
      <c r="L186" s="167">
        <f>125892+11440.67+11440.67+36671.71</f>
        <v>185445.05000000002</v>
      </c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01" t="s">
        <v>114</v>
      </c>
      <c r="G187" s="302"/>
      <c r="H187" s="303"/>
      <c r="I187" s="52"/>
      <c r="J187" s="52"/>
      <c r="K187" s="52">
        <f>SUM(L187:L189)</f>
        <v>1148936.4300000002</v>
      </c>
      <c r="L187" s="248">
        <f>7783.2+35063.98+13853.5+14375+8775+5530+3000+275+14175+3608.64+6065.45+2895+7878.94+7431.62+5842.35+17108.45+1515.5+1075.09+17640.18+26525.44+3559.33+2372.9+65155.04+3725+14920+13000+39441.55+7076+4588.75+7771.5+55000+1075.09+3559.33+9250+2659.5+52800+3750+13285.15+50725+5980.75+1627+1960+32440+3796.62+54492.18+5462.5+15129.35+44071.75+6525+2768.5+16068.5+34930+30245+30425+2542.35+3205.1+5000+25286.25+1906.8+8125+4425+11949+48235+1824.24+11562.5+28003.58+2912+6386.52+2542.35+21671+2215.79+13352.46+1307+1040+39760.17+9491.54+7118.66+7431.62+883.22+5882.45+2261.11+30632+1930.09</f>
        <v>1148936.4300000002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270" t="s">
        <v>115</v>
      </c>
      <c r="G188" s="271"/>
      <c r="H188" s="272"/>
      <c r="I188" s="52"/>
      <c r="J188" s="52"/>
      <c r="K188" s="52"/>
      <c r="L188" s="130"/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270" t="s">
        <v>299</v>
      </c>
      <c r="G189" s="271"/>
      <c r="H189" s="272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73" t="s">
        <v>300</v>
      </c>
      <c r="G190" s="274"/>
      <c r="H190" s="275"/>
      <c r="I190" s="52"/>
      <c r="J190" s="52">
        <f>K191+K194</f>
        <v>98459.99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73" t="s">
        <v>301</v>
      </c>
      <c r="G191" s="274"/>
      <c r="H191" s="275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270" t="s">
        <v>301</v>
      </c>
      <c r="G192" s="271"/>
      <c r="H192" s="272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73" t="s">
        <v>226</v>
      </c>
      <c r="G193" s="274"/>
      <c r="H193" s="275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270" t="s">
        <v>227</v>
      </c>
      <c r="G194" s="271"/>
      <c r="H194" s="272"/>
      <c r="I194" s="52"/>
      <c r="J194" s="52"/>
      <c r="K194" s="52">
        <f>L194+L195</f>
        <v>98459.99</v>
      </c>
      <c r="L194" s="167">
        <f>98459.99</f>
        <v>98459.99</v>
      </c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270" t="s">
        <v>228</v>
      </c>
      <c r="G195" s="271"/>
      <c r="H195" s="272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298" t="s">
        <v>302</v>
      </c>
      <c r="G196" s="299"/>
      <c r="H196" s="300"/>
      <c r="I196" s="52">
        <f>J197+J206+J212+J220+J224+J231+J251+J267</f>
        <v>20908979.59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73" t="s">
        <v>303</v>
      </c>
      <c r="G197" s="274"/>
      <c r="H197" s="275"/>
      <c r="I197" s="52"/>
      <c r="J197" s="52">
        <f>K198</f>
        <v>1296667.06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73" t="s">
        <v>116</v>
      </c>
      <c r="G198" s="274"/>
      <c r="H198" s="275"/>
      <c r="I198" s="52"/>
      <c r="J198" s="52"/>
      <c r="K198" s="52">
        <f>SUM(L199:L205)</f>
        <v>1296667.06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270" t="s">
        <v>116</v>
      </c>
      <c r="G199" s="271"/>
      <c r="H199" s="272"/>
      <c r="I199" s="52"/>
      <c r="J199" s="52"/>
      <c r="K199" s="52"/>
      <c r="L199" s="167">
        <f>137647.2+321656.61+837363.25</f>
        <v>1296667.06</v>
      </c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270" t="s">
        <v>229</v>
      </c>
      <c r="G200" s="271"/>
      <c r="H200" s="272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270" t="s">
        <v>117</v>
      </c>
      <c r="G201" s="271"/>
      <c r="H201" s="272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270" t="s">
        <v>118</v>
      </c>
      <c r="G202" s="271"/>
      <c r="H202" s="272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270" t="s">
        <v>119</v>
      </c>
      <c r="G203" s="271"/>
      <c r="H203" s="272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270" t="s">
        <v>120</v>
      </c>
      <c r="G204" s="271"/>
      <c r="H204" s="272"/>
      <c r="I204" s="52"/>
      <c r="J204" s="52"/>
      <c r="K204" s="52"/>
      <c r="L204" s="130"/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270" t="s">
        <v>121</v>
      </c>
      <c r="G205" s="271"/>
      <c r="H205" s="272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73" t="s">
        <v>122</v>
      </c>
      <c r="G206" s="274"/>
      <c r="H206" s="275"/>
      <c r="I206" s="52"/>
      <c r="J206" s="52">
        <f>K207</f>
        <v>301765.65999999997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73" t="s">
        <v>123</v>
      </c>
      <c r="G207" s="274"/>
      <c r="H207" s="275"/>
      <c r="I207" s="52"/>
      <c r="J207" s="52"/>
      <c r="K207" s="52">
        <f>SUM(L208:L211)</f>
        <v>301765.65999999997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270" t="s">
        <v>123</v>
      </c>
      <c r="G208" s="271"/>
      <c r="H208" s="272"/>
      <c r="I208" s="52"/>
      <c r="J208" s="52"/>
      <c r="K208" s="52"/>
      <c r="L208" s="167">
        <f>301765.66</f>
        <v>301765.65999999997</v>
      </c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270" t="s">
        <v>124</v>
      </c>
      <c r="G209" s="271"/>
      <c r="H209" s="272"/>
      <c r="I209" s="52"/>
      <c r="J209" s="52"/>
      <c r="K209" s="52"/>
      <c r="L209" s="167"/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270" t="s">
        <v>304</v>
      </c>
      <c r="G210" s="271"/>
      <c r="H210" s="272"/>
      <c r="I210" s="52"/>
      <c r="J210" s="52"/>
      <c r="K210" s="52"/>
      <c r="L210" s="167"/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270" t="s">
        <v>125</v>
      </c>
      <c r="G211" s="271"/>
      <c r="H211" s="272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641037.69999999995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73" t="s">
        <v>127</v>
      </c>
      <c r="G213" s="274"/>
      <c r="H213" s="275"/>
      <c r="I213" s="52"/>
      <c r="J213" s="52"/>
      <c r="K213" s="52">
        <f>SUM(L214:L219)</f>
        <v>641037.69999999995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270" t="s">
        <v>128</v>
      </c>
      <c r="G214" s="271"/>
      <c r="H214" s="272"/>
      <c r="I214" s="52"/>
      <c r="J214" s="52"/>
      <c r="K214" s="52"/>
      <c r="L214" s="167">
        <f>111305+231650</f>
        <v>342955</v>
      </c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270" t="s">
        <v>129</v>
      </c>
      <c r="G215" s="271"/>
      <c r="H215" s="272"/>
      <c r="I215" s="52"/>
      <c r="J215" s="52"/>
      <c r="K215" s="52"/>
      <c r="L215" s="167">
        <f>261312.5</f>
        <v>261312.5</v>
      </c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270" t="s">
        <v>130</v>
      </c>
      <c r="G216" s="271"/>
      <c r="H216" s="272"/>
      <c r="I216" s="52"/>
      <c r="J216" s="52"/>
      <c r="K216" s="52"/>
      <c r="L216" s="167">
        <f>36770.2</f>
        <v>36770.199999999997</v>
      </c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270" t="s">
        <v>131</v>
      </c>
      <c r="G217" s="271"/>
      <c r="H217" s="272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270" t="s">
        <v>132</v>
      </c>
      <c r="G218" s="271"/>
      <c r="H218" s="272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270" t="s">
        <v>133</v>
      </c>
      <c r="G219" s="271"/>
      <c r="H219" s="272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6485344.6300000008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73" t="s">
        <v>135</v>
      </c>
      <c r="G221" s="274"/>
      <c r="H221" s="275"/>
      <c r="I221" s="52"/>
      <c r="J221" s="52"/>
      <c r="K221" s="52">
        <f>SUM(L222:L223)</f>
        <v>6485344.6300000008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270" t="s">
        <v>135</v>
      </c>
      <c r="G222" s="271"/>
      <c r="H222" s="272"/>
      <c r="I222" s="52"/>
      <c r="J222" s="52"/>
      <c r="K222" s="52"/>
      <c r="L222" s="167">
        <f>80750+70908.62+115243.46+55005+187720+1045000+1003200+71250+963775+169860+934160.65+663670+574655+489250+60896.9</f>
        <v>6485344.6300000008</v>
      </c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270" t="s">
        <v>136</v>
      </c>
      <c r="G223" s="271"/>
      <c r="H223" s="272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626164.74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73" t="s">
        <v>137</v>
      </c>
      <c r="G225" s="274"/>
      <c r="H225" s="275"/>
      <c r="I225" s="52"/>
      <c r="J225" s="52"/>
      <c r="K225" s="52">
        <f>SUM(L226:L230)</f>
        <v>626164.74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270" t="s">
        <v>137</v>
      </c>
      <c r="G226" s="271"/>
      <c r="H226" s="272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270" t="s">
        <v>138</v>
      </c>
      <c r="G227" s="271"/>
      <c r="H227" s="272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270" t="s">
        <v>139</v>
      </c>
      <c r="G228" s="271"/>
      <c r="H228" s="272"/>
      <c r="I228" s="52"/>
      <c r="J228" s="52"/>
      <c r="K228" s="52"/>
      <c r="L228" s="167"/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270" t="s">
        <v>140</v>
      </c>
      <c r="G229" s="271"/>
      <c r="H229" s="272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270" t="s">
        <v>141</v>
      </c>
      <c r="G230" s="271"/>
      <c r="H230" s="272"/>
      <c r="I230" s="52"/>
      <c r="J230" s="52"/>
      <c r="K230" s="52"/>
      <c r="L230" s="167">
        <f>313089.1+12831.25+300244.39</f>
        <v>626164.74</v>
      </c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73" t="s">
        <v>306</v>
      </c>
      <c r="G231" s="274"/>
      <c r="H231" s="275"/>
      <c r="I231" s="52"/>
      <c r="J231" s="52">
        <f>K232+K238+K242+K247</f>
        <v>159094.85999999999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73" t="s">
        <v>142</v>
      </c>
      <c r="G232" s="274"/>
      <c r="H232" s="275"/>
      <c r="I232" s="52"/>
      <c r="J232" s="52"/>
      <c r="K232" s="52">
        <f>SUM(L233:L237)</f>
        <v>1527.42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270" t="s">
        <v>143</v>
      </c>
      <c r="G233" s="271"/>
      <c r="H233" s="272"/>
      <c r="I233" s="52"/>
      <c r="J233" s="52"/>
      <c r="K233" s="52"/>
      <c r="L233" s="167">
        <f>1527.42</f>
        <v>1527.42</v>
      </c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270" t="s">
        <v>144</v>
      </c>
      <c r="G234" s="271"/>
      <c r="H234" s="272"/>
      <c r="I234" s="52"/>
      <c r="J234" s="52"/>
      <c r="K234" s="52"/>
      <c r="L234" s="167"/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270" t="s">
        <v>145</v>
      </c>
      <c r="G235" s="271"/>
      <c r="H235" s="272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270" t="s">
        <v>146</v>
      </c>
      <c r="G236" s="271"/>
      <c r="H236" s="272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270" t="s">
        <v>147</v>
      </c>
      <c r="G237" s="271"/>
      <c r="H237" s="272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270" t="s">
        <v>148</v>
      </c>
      <c r="G238" s="271"/>
      <c r="H238" s="272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270" t="s">
        <v>149</v>
      </c>
      <c r="G239" s="271"/>
      <c r="H239" s="272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270" t="s">
        <v>150</v>
      </c>
      <c r="G240" s="271"/>
      <c r="H240" s="272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73" t="s">
        <v>151</v>
      </c>
      <c r="G241" s="274"/>
      <c r="H241" s="275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270" t="s">
        <v>152</v>
      </c>
      <c r="G242" s="271"/>
      <c r="H242" s="272"/>
      <c r="I242" s="52"/>
      <c r="J242" s="52"/>
      <c r="K242" s="52">
        <f>SUM(L243:L246)</f>
        <v>100110.32999999999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270" t="s">
        <v>153</v>
      </c>
      <c r="G243" s="271"/>
      <c r="H243" s="272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270" t="s">
        <v>154</v>
      </c>
      <c r="G244" s="271"/>
      <c r="H244" s="272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270" t="s">
        <v>155</v>
      </c>
      <c r="G245" s="271"/>
      <c r="H245" s="272"/>
      <c r="I245" s="52"/>
      <c r="J245" s="52"/>
      <c r="K245" s="52"/>
      <c r="L245" s="167">
        <f>73117.7</f>
        <v>73117.7</v>
      </c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270" t="s">
        <v>156</v>
      </c>
      <c r="G246" s="271"/>
      <c r="H246" s="272"/>
      <c r="I246" s="52"/>
      <c r="J246" s="52"/>
      <c r="K246" s="52"/>
      <c r="L246" s="167">
        <f>26686.19+306.44</f>
        <v>26992.629999999997</v>
      </c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73" t="s">
        <v>157</v>
      </c>
      <c r="G247" s="274"/>
      <c r="H247" s="275"/>
      <c r="I247" s="52"/>
      <c r="J247" s="52"/>
      <c r="K247" s="52">
        <f>SUM(L248:L250)</f>
        <v>57457.11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270" t="s">
        <v>158</v>
      </c>
      <c r="G248" s="271"/>
      <c r="H248" s="272"/>
      <c r="I248" s="52"/>
      <c r="J248" s="52"/>
      <c r="K248" s="52"/>
      <c r="L248" s="130"/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270" t="s">
        <v>159</v>
      </c>
      <c r="G249" s="271"/>
      <c r="H249" s="272"/>
      <c r="I249" s="52"/>
      <c r="J249" s="52"/>
      <c r="K249" s="52"/>
      <c r="L249" s="167"/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270" t="s">
        <v>160</v>
      </c>
      <c r="G250" s="271"/>
      <c r="H250" s="272"/>
      <c r="I250" s="52"/>
      <c r="J250" s="52"/>
      <c r="K250" s="52"/>
      <c r="L250" s="167">
        <f>57457.11</f>
        <v>57457.11</v>
      </c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73" t="s">
        <v>307</v>
      </c>
      <c r="G251" s="274"/>
      <c r="H251" s="275"/>
      <c r="I251" s="52"/>
      <c r="J251" s="52">
        <f>K252+K258</f>
        <v>4630589.0199999996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547988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270" t="s">
        <v>162</v>
      </c>
      <c r="G253" s="271"/>
      <c r="H253" s="272"/>
      <c r="I253" s="52"/>
      <c r="J253" s="52"/>
      <c r="K253" s="52"/>
      <c r="L253" s="167">
        <f>547988</f>
        <v>547988</v>
      </c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270" t="s">
        <v>163</v>
      </c>
      <c r="G254" s="271"/>
      <c r="H254" s="272"/>
      <c r="I254" s="52"/>
      <c r="J254" s="52"/>
      <c r="K254" s="52"/>
      <c r="L254" s="167"/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270" t="s">
        <v>164</v>
      </c>
      <c r="G255" s="271"/>
      <c r="H255" s="272"/>
      <c r="I255" s="52"/>
      <c r="J255" s="52"/>
      <c r="K255" s="52"/>
      <c r="L255" s="167"/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270" t="s">
        <v>165</v>
      </c>
      <c r="G256" s="271"/>
      <c r="H256" s="272"/>
      <c r="I256" s="52"/>
      <c r="J256" s="52"/>
      <c r="K256" s="52"/>
      <c r="L256" s="167"/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270" t="s">
        <v>166</v>
      </c>
      <c r="G257" s="271"/>
      <c r="H257" s="272"/>
      <c r="I257" s="52"/>
      <c r="J257" s="52"/>
      <c r="K257" s="52"/>
      <c r="L257" s="167"/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4082601.02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270" t="s">
        <v>168</v>
      </c>
      <c r="G259" s="271"/>
      <c r="H259" s="272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270" t="s">
        <v>169</v>
      </c>
      <c r="G260" s="271"/>
      <c r="H260" s="272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270" t="s">
        <v>170</v>
      </c>
      <c r="G261" s="271"/>
      <c r="H261" s="272"/>
      <c r="I261" s="52"/>
      <c r="J261" s="52"/>
      <c r="K261" s="52"/>
      <c r="L261" s="167">
        <f>47711.95+1240115.11+84185+81058.75+48965.58+123975+154375+84075+532068.05+57457.11+411749+757008.15</f>
        <v>3622743.7</v>
      </c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270" t="s">
        <v>171</v>
      </c>
      <c r="G262" s="271"/>
      <c r="H262" s="272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270" t="s">
        <v>172</v>
      </c>
      <c r="G263" s="271"/>
      <c r="H263" s="272"/>
      <c r="I263" s="52"/>
      <c r="J263" s="52"/>
      <c r="K263" s="52"/>
      <c r="L263" s="167"/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270" t="s">
        <v>173</v>
      </c>
      <c r="G264" s="271"/>
      <c r="H264" s="272"/>
      <c r="I264" s="52"/>
      <c r="J264" s="52"/>
      <c r="K264" s="52"/>
      <c r="L264" s="167">
        <f>459857.32</f>
        <v>459857.32</v>
      </c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270" t="s">
        <v>308</v>
      </c>
      <c r="G265" s="271"/>
      <c r="H265" s="272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270" t="s">
        <v>309</v>
      </c>
      <c r="G266" s="271"/>
      <c r="H266" s="272"/>
      <c r="I266" s="52"/>
      <c r="J266" s="52"/>
      <c r="K266" s="52"/>
      <c r="L266" s="167"/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73" t="s">
        <v>310</v>
      </c>
      <c r="G267" s="274"/>
      <c r="H267" s="275"/>
      <c r="I267" s="52"/>
      <c r="J267" s="52">
        <f>K268</f>
        <v>6768315.9200000009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6768315.9200000009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270" t="s">
        <v>175</v>
      </c>
      <c r="G269" s="271"/>
      <c r="H269" s="272"/>
      <c r="I269" s="52"/>
      <c r="J269" s="52"/>
      <c r="K269" s="52"/>
      <c r="L269" s="167">
        <f>147880.8+37204.12+123452.5</f>
        <v>308537.42</v>
      </c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270" t="s">
        <v>176</v>
      </c>
      <c r="G270" s="271"/>
      <c r="H270" s="272"/>
      <c r="I270" s="52"/>
      <c r="J270" s="52"/>
      <c r="K270" s="52"/>
      <c r="L270" s="167">
        <f>132037.11+237061.85+130724.1</f>
        <v>499823.05999999994</v>
      </c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270" t="s">
        <v>177</v>
      </c>
      <c r="G271" s="271"/>
      <c r="H271" s="272"/>
      <c r="I271" s="52"/>
      <c r="J271" s="52"/>
      <c r="K271" s="52"/>
      <c r="L271" s="167">
        <f>202905+198315+105070+57000+6215+320355+116463.37+113904+247000+891379.03+7288.5+175635.9+5836.32+135164.95+39616+531100+62568.1+90805+95000+480438.75+43093.68+270047.4+997501+115415.46</f>
        <v>5308117.4600000009</v>
      </c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270" t="s">
        <v>178</v>
      </c>
      <c r="G272" s="271"/>
      <c r="H272" s="272"/>
      <c r="I272" s="52"/>
      <c r="J272" s="52"/>
      <c r="K272" s="52"/>
      <c r="L272" s="167"/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270" t="s">
        <v>179</v>
      </c>
      <c r="G273" s="271"/>
      <c r="H273" s="272"/>
      <c r="I273" s="52"/>
      <c r="J273" s="52"/>
      <c r="K273" s="52"/>
      <c r="L273" s="167">
        <f>14327.35</f>
        <v>14327.35</v>
      </c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270" t="s">
        <v>180</v>
      </c>
      <c r="G274" s="271"/>
      <c r="H274" s="272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270" t="s">
        <v>181</v>
      </c>
      <c r="G275" s="271"/>
      <c r="H275" s="272"/>
      <c r="I275" s="52"/>
      <c r="J275" s="52"/>
      <c r="K275" s="52"/>
      <c r="L275" s="167">
        <f>517449.15+10821.19+41227.71+39029.91+19578.77+9403.9</f>
        <v>637510.63</v>
      </c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4" t="s">
        <v>182</v>
      </c>
      <c r="G276" s="145"/>
      <c r="H276" s="145"/>
      <c r="I276" s="52"/>
      <c r="J276" s="52"/>
      <c r="K276" s="52"/>
      <c r="L276" s="167"/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298" t="s">
        <v>311</v>
      </c>
      <c r="G277" s="299"/>
      <c r="H277" s="300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318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319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320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321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322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323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324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325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326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327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328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329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330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331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332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333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334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335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2">
        <v>2</v>
      </c>
      <c r="B296" s="172">
        <v>5</v>
      </c>
      <c r="C296" s="172">
        <v>1</v>
      </c>
      <c r="D296" s="172">
        <v>1</v>
      </c>
      <c r="E296" s="151">
        <v>0.1</v>
      </c>
      <c r="F296" s="154" t="s">
        <v>335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336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2">
        <v>2</v>
      </c>
      <c r="B298" s="172">
        <v>5</v>
      </c>
      <c r="C298" s="172">
        <v>1</v>
      </c>
      <c r="D298" s="172">
        <v>2</v>
      </c>
      <c r="E298" s="151">
        <v>0.1</v>
      </c>
      <c r="F298" s="154" t="s">
        <v>337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2">
        <v>2</v>
      </c>
      <c r="B299" s="172">
        <v>5</v>
      </c>
      <c r="C299" s="172">
        <v>1</v>
      </c>
      <c r="D299" s="172">
        <v>2</v>
      </c>
      <c r="E299" s="151">
        <v>0.2</v>
      </c>
      <c r="F299" s="154" t="s">
        <v>338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339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2">
        <v>2</v>
      </c>
      <c r="B301" s="172">
        <v>5</v>
      </c>
      <c r="C301" s="172">
        <v>1</v>
      </c>
      <c r="D301" s="172">
        <v>3</v>
      </c>
      <c r="E301" s="151">
        <v>0.1</v>
      </c>
      <c r="F301" s="154" t="s">
        <v>339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340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341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2">
        <v>2</v>
      </c>
      <c r="B304" s="172">
        <v>5</v>
      </c>
      <c r="C304" s="172">
        <v>2</v>
      </c>
      <c r="D304" s="172">
        <v>1</v>
      </c>
      <c r="E304" s="151">
        <v>0.1</v>
      </c>
      <c r="F304" s="154" t="s">
        <v>342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2">
        <v>2</v>
      </c>
      <c r="B305" s="172">
        <v>5</v>
      </c>
      <c r="C305" s="172">
        <v>2</v>
      </c>
      <c r="D305" s="172">
        <v>1</v>
      </c>
      <c r="E305" s="151">
        <v>0.2</v>
      </c>
      <c r="F305" s="154" t="s">
        <v>343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2">
        <v>2</v>
      </c>
      <c r="B306" s="172">
        <v>5</v>
      </c>
      <c r="C306" s="172">
        <v>2</v>
      </c>
      <c r="D306" s="172">
        <v>1</v>
      </c>
      <c r="E306" s="151">
        <v>0.3</v>
      </c>
      <c r="F306" s="154" t="s">
        <v>344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2">
        <v>2</v>
      </c>
      <c r="B307" s="172">
        <v>5</v>
      </c>
      <c r="C307" s="172">
        <v>2</v>
      </c>
      <c r="D307" s="172">
        <v>1</v>
      </c>
      <c r="E307" s="151">
        <v>0.4</v>
      </c>
      <c r="F307" s="154" t="s">
        <v>345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2">
        <v>2</v>
      </c>
      <c r="B308" s="172">
        <v>5</v>
      </c>
      <c r="C308" s="172">
        <v>2</v>
      </c>
      <c r="D308" s="172">
        <v>1</v>
      </c>
      <c r="E308" s="151">
        <v>0.5</v>
      </c>
      <c r="F308" s="154" t="s">
        <v>346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2">
        <v>2</v>
      </c>
      <c r="B309" s="172">
        <v>5</v>
      </c>
      <c r="C309" s="172">
        <v>2</v>
      </c>
      <c r="D309" s="172">
        <v>1</v>
      </c>
      <c r="E309" s="151">
        <v>0.6</v>
      </c>
      <c r="F309" s="154" t="s">
        <v>347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2">
        <v>2</v>
      </c>
      <c r="B310" s="172">
        <v>5</v>
      </c>
      <c r="C310" s="172">
        <v>2</v>
      </c>
      <c r="D310" s="172">
        <v>1</v>
      </c>
      <c r="E310" s="151">
        <v>0.7</v>
      </c>
      <c r="F310" s="154" t="s">
        <v>348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2">
        <v>2</v>
      </c>
      <c r="B311" s="172">
        <v>5</v>
      </c>
      <c r="C311" s="172">
        <v>2</v>
      </c>
      <c r="D311" s="172">
        <v>1</v>
      </c>
      <c r="E311" s="151">
        <v>0.8</v>
      </c>
      <c r="F311" s="154" t="s">
        <v>349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350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2">
        <v>2</v>
      </c>
      <c r="B313" s="172">
        <v>5</v>
      </c>
      <c r="C313" s="172">
        <v>2</v>
      </c>
      <c r="D313" s="172">
        <v>2</v>
      </c>
      <c r="E313" s="151">
        <v>0.1</v>
      </c>
      <c r="F313" s="154" t="s">
        <v>351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2">
        <v>2</v>
      </c>
      <c r="B314" s="172">
        <v>5</v>
      </c>
      <c r="C314" s="172">
        <v>2</v>
      </c>
      <c r="D314" s="172">
        <v>2</v>
      </c>
      <c r="E314" s="151">
        <v>0.2</v>
      </c>
      <c r="F314" s="154" t="s">
        <v>352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353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2">
        <v>2</v>
      </c>
      <c r="B316" s="172">
        <v>5</v>
      </c>
      <c r="C316" s="172">
        <v>2</v>
      </c>
      <c r="D316" s="172">
        <v>3</v>
      </c>
      <c r="E316" s="151">
        <v>0.1</v>
      </c>
      <c r="F316" s="154" t="s">
        <v>354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2">
        <v>2</v>
      </c>
      <c r="B317" s="172">
        <v>5</v>
      </c>
      <c r="C317" s="172">
        <v>2</v>
      </c>
      <c r="D317" s="172">
        <v>3</v>
      </c>
      <c r="E317" s="151">
        <v>0.2</v>
      </c>
      <c r="F317" s="154" t="s">
        <v>355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356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357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2">
        <v>2</v>
      </c>
      <c r="B320" s="172">
        <v>5</v>
      </c>
      <c r="C320" s="172">
        <v>3</v>
      </c>
      <c r="D320" s="172">
        <v>1</v>
      </c>
      <c r="E320" s="151">
        <v>0.1</v>
      </c>
      <c r="F320" s="154" t="s">
        <v>358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2">
        <v>2</v>
      </c>
      <c r="B321" s="172">
        <v>5</v>
      </c>
      <c r="C321" s="172">
        <v>3</v>
      </c>
      <c r="D321" s="172">
        <v>1</v>
      </c>
      <c r="E321" s="151">
        <v>0.2</v>
      </c>
      <c r="F321" s="154" t="s">
        <v>359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360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2">
        <v>2</v>
      </c>
      <c r="B323" s="172">
        <v>5</v>
      </c>
      <c r="C323" s="172">
        <v>3</v>
      </c>
      <c r="D323" s="172">
        <v>2</v>
      </c>
      <c r="E323" s="151">
        <v>0.1</v>
      </c>
      <c r="F323" s="154" t="s">
        <v>361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2">
        <v>2</v>
      </c>
      <c r="B324" s="172">
        <v>5</v>
      </c>
      <c r="C324" s="172">
        <v>3</v>
      </c>
      <c r="D324" s="172">
        <v>2</v>
      </c>
      <c r="E324" s="151">
        <v>0.2</v>
      </c>
      <c r="F324" s="154" t="s">
        <v>362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363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364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2">
        <v>2</v>
      </c>
      <c r="B327" s="172">
        <v>5</v>
      </c>
      <c r="C327" s="172">
        <v>4</v>
      </c>
      <c r="D327" s="172">
        <v>1</v>
      </c>
      <c r="E327" s="151">
        <v>0.1</v>
      </c>
      <c r="F327" s="154" t="s">
        <v>365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2">
        <v>2</v>
      </c>
      <c r="B328" s="172">
        <v>5</v>
      </c>
      <c r="C328" s="172">
        <v>4</v>
      </c>
      <c r="D328" s="172">
        <v>1</v>
      </c>
      <c r="E328" s="151">
        <v>0.2</v>
      </c>
      <c r="F328" s="154" t="s">
        <v>366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2">
        <v>2</v>
      </c>
      <c r="B329" s="172">
        <v>5</v>
      </c>
      <c r="C329" s="172">
        <v>4</v>
      </c>
      <c r="D329" s="172">
        <v>1</v>
      </c>
      <c r="E329" s="151">
        <v>0.3</v>
      </c>
      <c r="F329" s="154" t="s">
        <v>367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368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2">
        <v>2</v>
      </c>
      <c r="B331" s="172">
        <v>5</v>
      </c>
      <c r="C331" s="172">
        <v>4</v>
      </c>
      <c r="D331" s="172">
        <v>2</v>
      </c>
      <c r="E331" s="151">
        <v>0.1</v>
      </c>
      <c r="F331" s="154" t="s">
        <v>369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2">
        <v>2</v>
      </c>
      <c r="B332" s="172">
        <v>5</v>
      </c>
      <c r="C332" s="172">
        <v>4</v>
      </c>
      <c r="D332" s="172">
        <v>2</v>
      </c>
      <c r="E332" s="151">
        <v>0.2</v>
      </c>
      <c r="F332" s="154" t="s">
        <v>370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371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372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2">
        <v>2</v>
      </c>
      <c r="B335" s="172">
        <v>5</v>
      </c>
      <c r="C335" s="172">
        <v>5</v>
      </c>
      <c r="D335" s="172">
        <v>1</v>
      </c>
      <c r="E335" s="151">
        <v>0.1</v>
      </c>
      <c r="F335" s="154" t="s">
        <v>373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2">
        <v>2</v>
      </c>
      <c r="B336" s="172">
        <v>5</v>
      </c>
      <c r="C336" s="172">
        <v>5</v>
      </c>
      <c r="D336" s="172">
        <v>1</v>
      </c>
      <c r="E336" s="151">
        <v>0.2</v>
      </c>
      <c r="F336" s="154" t="s">
        <v>374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375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2">
        <v>2</v>
      </c>
      <c r="B338" s="172">
        <v>5</v>
      </c>
      <c r="C338" s="172">
        <v>5</v>
      </c>
      <c r="D338" s="172">
        <v>2</v>
      </c>
      <c r="E338" s="151">
        <v>0.1</v>
      </c>
      <c r="F338" s="154" t="s">
        <v>376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2">
        <v>2</v>
      </c>
      <c r="B339" s="172">
        <v>5</v>
      </c>
      <c r="C339" s="172">
        <v>5</v>
      </c>
      <c r="D339" s="172">
        <v>2</v>
      </c>
      <c r="E339" s="151">
        <v>0.2</v>
      </c>
      <c r="F339" s="154" t="s">
        <v>377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378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379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2">
        <v>2</v>
      </c>
      <c r="B342" s="172">
        <v>5</v>
      </c>
      <c r="C342" s="172">
        <v>6</v>
      </c>
      <c r="D342" s="172">
        <v>1</v>
      </c>
      <c r="E342" s="151">
        <v>0.1</v>
      </c>
      <c r="F342" s="154" t="s">
        <v>380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381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2">
        <v>2</v>
      </c>
      <c r="B344" s="172">
        <v>5</v>
      </c>
      <c r="C344" s="172">
        <v>6</v>
      </c>
      <c r="D344" s="172">
        <v>2</v>
      </c>
      <c r="E344" s="151">
        <v>0.1</v>
      </c>
      <c r="F344" s="154" t="s">
        <v>382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383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2">
        <v>2</v>
      </c>
      <c r="B346" s="172">
        <v>5</v>
      </c>
      <c r="C346" s="172">
        <v>6</v>
      </c>
      <c r="D346" s="172">
        <v>3</v>
      </c>
      <c r="E346" s="151">
        <v>0.1</v>
      </c>
      <c r="F346" s="154" t="s">
        <v>384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3"/>
      <c r="E347" s="152"/>
      <c r="F347" s="145" t="s">
        <v>385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386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2">
        <v>2</v>
      </c>
      <c r="B349" s="172">
        <v>5</v>
      </c>
      <c r="C349" s="172">
        <v>9</v>
      </c>
      <c r="D349" s="172">
        <v>1</v>
      </c>
      <c r="E349" s="151">
        <v>0.1</v>
      </c>
      <c r="F349" s="154" t="s">
        <v>387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388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2">
        <v>2</v>
      </c>
      <c r="B351" s="172">
        <v>5</v>
      </c>
      <c r="C351" s="172">
        <v>9</v>
      </c>
      <c r="D351" s="172">
        <v>2</v>
      </c>
      <c r="E351" s="151">
        <v>0.1</v>
      </c>
      <c r="F351" s="154" t="s">
        <v>389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390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2">
        <v>2</v>
      </c>
      <c r="B353" s="172">
        <v>5</v>
      </c>
      <c r="C353" s="172">
        <v>9</v>
      </c>
      <c r="D353" s="172">
        <v>3</v>
      </c>
      <c r="E353" s="151">
        <v>0.1</v>
      </c>
      <c r="F353" s="154" t="s">
        <v>391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298" t="s">
        <v>183</v>
      </c>
      <c r="G354" s="299"/>
      <c r="H354" s="300"/>
      <c r="I354" s="52">
        <f>J355+J362+J367+J375+J371+J386+J387</f>
        <v>0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73" t="s">
        <v>184</v>
      </c>
      <c r="G355" s="274"/>
      <c r="H355" s="275"/>
      <c r="I355" s="52"/>
      <c r="J355" s="52">
        <f>K356</f>
        <v>0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73" t="s">
        <v>185</v>
      </c>
      <c r="G356" s="274"/>
      <c r="H356" s="275"/>
      <c r="I356" s="52"/>
      <c r="J356" s="52"/>
      <c r="K356" s="52">
        <f>SUM(L357:L361)</f>
        <v>0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270" t="s">
        <v>312</v>
      </c>
      <c r="G357" s="271"/>
      <c r="H357" s="272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270" t="s">
        <v>313</v>
      </c>
      <c r="G358" s="271"/>
      <c r="H358" s="272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270" t="s">
        <v>314</v>
      </c>
      <c r="G359" s="271"/>
      <c r="H359" s="272"/>
      <c r="I359" s="52"/>
      <c r="J359" s="52"/>
      <c r="K359" s="52"/>
      <c r="L359" s="130"/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270" t="s">
        <v>186</v>
      </c>
      <c r="G360" s="271"/>
      <c r="H360" s="272"/>
      <c r="I360" s="52"/>
      <c r="J360" s="52"/>
      <c r="K360" s="52"/>
      <c r="L360" s="167"/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270" t="s">
        <v>187</v>
      </c>
      <c r="G361" s="271"/>
      <c r="H361" s="272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73" t="s">
        <v>188</v>
      </c>
      <c r="G362" s="274"/>
      <c r="H362" s="275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73" t="s">
        <v>189</v>
      </c>
      <c r="G363" s="274"/>
      <c r="H363" s="275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270" t="s">
        <v>190</v>
      </c>
      <c r="G364" s="271"/>
      <c r="H364" s="272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270" t="s">
        <v>191</v>
      </c>
      <c r="G365" s="271"/>
      <c r="H365" s="272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270" t="s">
        <v>192</v>
      </c>
      <c r="G366" s="271"/>
      <c r="H366" s="272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73" t="s">
        <v>193</v>
      </c>
      <c r="G367" s="274"/>
      <c r="H367" s="275"/>
      <c r="I367" s="52"/>
      <c r="J367" s="52">
        <f>K368</f>
        <v>0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73" t="s">
        <v>194</v>
      </c>
      <c r="G368" s="274"/>
      <c r="H368" s="275"/>
      <c r="I368" s="52"/>
      <c r="J368" s="52"/>
      <c r="K368" s="52">
        <f>SUM(L369:L370)</f>
        <v>0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270" t="s">
        <v>194</v>
      </c>
      <c r="G369" s="271"/>
      <c r="H369" s="272"/>
      <c r="I369" s="52"/>
      <c r="J369" s="52"/>
      <c r="K369" s="52"/>
      <c r="L369" s="167"/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270" t="s">
        <v>195</v>
      </c>
      <c r="G370" s="271"/>
      <c r="H370" s="272"/>
      <c r="I370" s="52"/>
      <c r="J370" s="52"/>
      <c r="K370" s="52"/>
      <c r="L370" s="167"/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73" t="s">
        <v>315</v>
      </c>
      <c r="G371" s="274"/>
      <c r="H371" s="275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73" t="s">
        <v>196</v>
      </c>
      <c r="G372" s="274"/>
      <c r="H372" s="275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270" t="s">
        <v>196</v>
      </c>
      <c r="G373" s="271"/>
      <c r="H373" s="272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270" t="s">
        <v>197</v>
      </c>
      <c r="G374" s="271"/>
      <c r="H374" s="272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73" t="s">
        <v>198</v>
      </c>
      <c r="G375" s="274"/>
      <c r="H375" s="275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73" t="s">
        <v>199</v>
      </c>
      <c r="G376" s="274"/>
      <c r="H376" s="275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270" t="s">
        <v>199</v>
      </c>
      <c r="G377" s="271"/>
      <c r="H377" s="272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73" t="s">
        <v>200</v>
      </c>
      <c r="G378" s="274"/>
      <c r="H378" s="275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270" t="s">
        <v>200</v>
      </c>
      <c r="G379" s="271"/>
      <c r="H379" s="272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270" t="s">
        <v>316</v>
      </c>
      <c r="G380" s="271"/>
      <c r="H380" s="272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270" t="s">
        <v>201</v>
      </c>
      <c r="G381" s="271"/>
      <c r="H381" s="272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270" t="s">
        <v>202</v>
      </c>
      <c r="G382" s="271"/>
      <c r="H382" s="272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270" t="s">
        <v>203</v>
      </c>
      <c r="G383" s="271"/>
      <c r="H383" s="272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270" t="s">
        <v>204</v>
      </c>
      <c r="G384" s="271"/>
      <c r="H384" s="272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73" t="s">
        <v>205</v>
      </c>
      <c r="G385" s="274"/>
      <c r="H385" s="275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270" t="s">
        <v>206</v>
      </c>
      <c r="G386" s="271"/>
      <c r="H386" s="272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73" t="s">
        <v>207</v>
      </c>
      <c r="G387" s="274"/>
      <c r="H387" s="275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73" t="s">
        <v>208</v>
      </c>
      <c r="G388" s="274"/>
      <c r="H388" s="275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270" t="s">
        <v>209</v>
      </c>
      <c r="G389" s="271"/>
      <c r="H389" s="272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73" t="s">
        <v>210</v>
      </c>
      <c r="G390" s="274"/>
      <c r="H390" s="275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270" t="s">
        <v>210</v>
      </c>
      <c r="G391" s="271"/>
      <c r="H391" s="272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73" t="s">
        <v>211</v>
      </c>
      <c r="G392" s="274"/>
      <c r="H392" s="275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270" t="s">
        <v>212</v>
      </c>
      <c r="G393" s="271"/>
      <c r="H393" s="272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270" t="s">
        <v>317</v>
      </c>
      <c r="G394" s="271"/>
      <c r="H394" s="272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517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518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519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519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520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520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521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521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522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522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523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523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524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525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525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526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526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527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527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528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528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529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530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530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531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531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532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532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533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533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534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534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535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536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536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537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537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538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539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540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541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542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543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544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545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546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547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548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549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550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551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552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553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554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555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556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557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558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559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560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561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562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563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564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565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566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567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568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569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570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571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572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573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574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575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576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577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578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579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580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581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582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583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584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585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586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587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588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589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590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591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592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593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594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594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595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595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596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597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598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598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599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600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600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601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602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603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603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604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604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605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606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607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608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609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610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611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612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613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613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614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614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291" t="s">
        <v>615</v>
      </c>
      <c r="B517" s="292"/>
      <c r="C517" s="292"/>
      <c r="D517" s="292"/>
      <c r="E517" s="292"/>
      <c r="F517" s="292"/>
      <c r="G517" s="292"/>
      <c r="H517" s="293"/>
      <c r="I517" s="56"/>
      <c r="J517" s="56"/>
      <c r="K517" s="56"/>
      <c r="L517" s="130"/>
      <c r="M517" s="27"/>
    </row>
    <row r="518" spans="1:13" x14ac:dyDescent="0.25">
      <c r="A518" s="174">
        <v>4</v>
      </c>
      <c r="B518" s="174"/>
      <c r="C518" s="174"/>
      <c r="D518" s="174"/>
      <c r="E518" s="162"/>
      <c r="F518" s="288" t="s">
        <v>392</v>
      </c>
      <c r="G518" s="289"/>
      <c r="H518" s="290"/>
      <c r="I518" s="56"/>
      <c r="J518" s="56"/>
      <c r="K518" s="56"/>
      <c r="L518" s="130"/>
      <c r="M518" s="27"/>
    </row>
    <row r="519" spans="1:13" x14ac:dyDescent="0.25">
      <c r="A519" s="175">
        <v>4</v>
      </c>
      <c r="B519" s="175">
        <v>1</v>
      </c>
      <c r="C519" s="175"/>
      <c r="D519" s="175"/>
      <c r="E519" s="159"/>
      <c r="F519" s="158" t="s">
        <v>393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5">
        <v>4</v>
      </c>
      <c r="B520" s="175">
        <v>1</v>
      </c>
      <c r="C520" s="175">
        <v>1</v>
      </c>
      <c r="D520" s="175"/>
      <c r="E520" s="159"/>
      <c r="F520" s="158" t="s">
        <v>394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5">
        <v>4</v>
      </c>
      <c r="B521" s="175">
        <v>1</v>
      </c>
      <c r="C521" s="175">
        <v>1</v>
      </c>
      <c r="D521" s="175">
        <v>1</v>
      </c>
      <c r="E521" s="159"/>
      <c r="F521" s="158" t="s">
        <v>395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6">
        <v>4</v>
      </c>
      <c r="B522" s="176">
        <v>1</v>
      </c>
      <c r="C522" s="176">
        <v>1</v>
      </c>
      <c r="D522" s="176">
        <v>1</v>
      </c>
      <c r="E522" s="161">
        <v>0.1</v>
      </c>
      <c r="F522" s="160" t="s">
        <v>396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6">
        <v>4</v>
      </c>
      <c r="B523" s="176">
        <v>1</v>
      </c>
      <c r="C523" s="176">
        <v>1</v>
      </c>
      <c r="D523" s="176">
        <v>1</v>
      </c>
      <c r="E523" s="161">
        <v>0.2</v>
      </c>
      <c r="F523" s="160" t="s">
        <v>397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6">
        <v>4</v>
      </c>
      <c r="B524" s="176">
        <v>1</v>
      </c>
      <c r="C524" s="176">
        <v>1</v>
      </c>
      <c r="D524" s="176">
        <v>1</v>
      </c>
      <c r="E524" s="161">
        <v>0.3</v>
      </c>
      <c r="F524" s="160" t="s">
        <v>398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6">
        <v>4</v>
      </c>
      <c r="B525" s="176">
        <v>1</v>
      </c>
      <c r="C525" s="176">
        <v>1</v>
      </c>
      <c r="D525" s="176">
        <v>1</v>
      </c>
      <c r="E525" s="161">
        <v>0.4</v>
      </c>
      <c r="F525" s="160" t="s">
        <v>399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5">
        <v>4</v>
      </c>
      <c r="B526" s="175">
        <v>1</v>
      </c>
      <c r="C526" s="175">
        <v>1</v>
      </c>
      <c r="D526" s="175">
        <v>2</v>
      </c>
      <c r="E526" s="159"/>
      <c r="F526" s="158" t="s">
        <v>400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6">
        <v>4</v>
      </c>
      <c r="B527" s="176">
        <v>1</v>
      </c>
      <c r="C527" s="176">
        <v>1</v>
      </c>
      <c r="D527" s="176">
        <v>2</v>
      </c>
      <c r="E527" s="161">
        <v>0.1</v>
      </c>
      <c r="F527" s="160" t="s">
        <v>401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6">
        <v>4</v>
      </c>
      <c r="B528" s="176">
        <v>1</v>
      </c>
      <c r="C528" s="176">
        <v>1</v>
      </c>
      <c r="D528" s="176">
        <v>2</v>
      </c>
      <c r="E528" s="161">
        <v>0.2</v>
      </c>
      <c r="F528" s="160" t="s">
        <v>402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5">
        <v>4</v>
      </c>
      <c r="B529" s="175">
        <v>1</v>
      </c>
      <c r="C529" s="175">
        <v>1</v>
      </c>
      <c r="D529" s="175">
        <v>3</v>
      </c>
      <c r="E529" s="159"/>
      <c r="F529" s="158" t="s">
        <v>403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6">
        <v>4</v>
      </c>
      <c r="B530" s="176">
        <v>1</v>
      </c>
      <c r="C530" s="176">
        <v>1</v>
      </c>
      <c r="D530" s="176">
        <v>3</v>
      </c>
      <c r="E530" s="161">
        <v>0.1</v>
      </c>
      <c r="F530" s="160" t="s">
        <v>404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6">
        <v>4</v>
      </c>
      <c r="B531" s="176">
        <v>1</v>
      </c>
      <c r="C531" s="176">
        <v>1</v>
      </c>
      <c r="D531" s="176">
        <v>3</v>
      </c>
      <c r="E531" s="161">
        <v>0.2</v>
      </c>
      <c r="F531" s="160" t="s">
        <v>405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5">
        <v>4</v>
      </c>
      <c r="B532" s="175">
        <v>1</v>
      </c>
      <c r="C532" s="175">
        <v>1</v>
      </c>
      <c r="D532" s="175">
        <v>4</v>
      </c>
      <c r="E532" s="159"/>
      <c r="F532" s="158" t="s">
        <v>406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6">
        <v>4</v>
      </c>
      <c r="B533" s="176">
        <v>1</v>
      </c>
      <c r="C533" s="176">
        <v>1</v>
      </c>
      <c r="D533" s="176">
        <v>4</v>
      </c>
      <c r="E533" s="161">
        <v>0.1</v>
      </c>
      <c r="F533" s="160" t="s">
        <v>407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6">
        <v>4</v>
      </c>
      <c r="B534" s="176">
        <v>1</v>
      </c>
      <c r="C534" s="176">
        <v>1</v>
      </c>
      <c r="D534" s="176">
        <v>4</v>
      </c>
      <c r="E534" s="161">
        <v>0.2</v>
      </c>
      <c r="F534" s="160" t="s">
        <v>408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5">
        <v>4</v>
      </c>
      <c r="B535" s="175">
        <v>1</v>
      </c>
      <c r="C535" s="175">
        <v>1</v>
      </c>
      <c r="D535" s="175">
        <v>5</v>
      </c>
      <c r="E535" s="159"/>
      <c r="F535" s="158" t="s">
        <v>409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6">
        <v>4</v>
      </c>
      <c r="B536" s="176">
        <v>1</v>
      </c>
      <c r="C536" s="176">
        <v>1</v>
      </c>
      <c r="D536" s="176">
        <v>5</v>
      </c>
      <c r="E536" s="161">
        <v>0.1</v>
      </c>
      <c r="F536" s="160" t="s">
        <v>410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6">
        <v>4</v>
      </c>
      <c r="B537" s="176">
        <v>1</v>
      </c>
      <c r="C537" s="176">
        <v>1</v>
      </c>
      <c r="D537" s="176">
        <v>5</v>
      </c>
      <c r="E537" s="161">
        <v>0.2</v>
      </c>
      <c r="F537" s="160" t="s">
        <v>411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5">
        <v>4</v>
      </c>
      <c r="B538" s="175">
        <v>1</v>
      </c>
      <c r="C538" s="175">
        <v>1</v>
      </c>
      <c r="D538" s="175">
        <v>9</v>
      </c>
      <c r="E538" s="159"/>
      <c r="F538" s="158" t="s">
        <v>412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6">
        <v>4</v>
      </c>
      <c r="B539" s="176">
        <v>1</v>
      </c>
      <c r="C539" s="176">
        <v>1</v>
      </c>
      <c r="D539" s="176">
        <v>9</v>
      </c>
      <c r="E539" s="161">
        <v>0.1</v>
      </c>
      <c r="F539" s="160" t="s">
        <v>413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6">
        <v>4</v>
      </c>
      <c r="B540" s="176">
        <v>1</v>
      </c>
      <c r="C540" s="176">
        <v>1</v>
      </c>
      <c r="D540" s="176">
        <v>9</v>
      </c>
      <c r="E540" s="161">
        <v>0.2</v>
      </c>
      <c r="F540" s="160" t="s">
        <v>414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5">
        <v>4</v>
      </c>
      <c r="B541" s="175">
        <v>1</v>
      </c>
      <c r="C541" s="175">
        <v>2</v>
      </c>
      <c r="D541" s="175"/>
      <c r="E541" s="159"/>
      <c r="F541" s="158" t="s">
        <v>415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5">
        <v>4</v>
      </c>
      <c r="B542" s="175">
        <v>1</v>
      </c>
      <c r="C542" s="175">
        <v>2</v>
      </c>
      <c r="D542" s="175">
        <v>1</v>
      </c>
      <c r="E542" s="159"/>
      <c r="F542" s="158" t="s">
        <v>416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6">
        <v>4</v>
      </c>
      <c r="B543" s="176">
        <v>1</v>
      </c>
      <c r="C543" s="176">
        <v>2</v>
      </c>
      <c r="D543" s="176">
        <v>1</v>
      </c>
      <c r="E543" s="161">
        <v>0.1</v>
      </c>
      <c r="F543" s="160" t="s">
        <v>417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6">
        <v>4</v>
      </c>
      <c r="B544" s="176">
        <v>1</v>
      </c>
      <c r="C544" s="176">
        <v>2</v>
      </c>
      <c r="D544" s="176">
        <v>1</v>
      </c>
      <c r="E544" s="161" t="s">
        <v>418</v>
      </c>
      <c r="F544" s="160" t="s">
        <v>419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5">
        <v>4</v>
      </c>
      <c r="B545" s="175">
        <v>1</v>
      </c>
      <c r="C545" s="175">
        <v>2</v>
      </c>
      <c r="D545" s="175">
        <v>2</v>
      </c>
      <c r="E545" s="159"/>
      <c r="F545" s="158" t="s">
        <v>420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6">
        <v>4</v>
      </c>
      <c r="B546" s="176">
        <v>1</v>
      </c>
      <c r="C546" s="176">
        <v>2</v>
      </c>
      <c r="D546" s="176">
        <v>2</v>
      </c>
      <c r="E546" s="161">
        <v>0.1</v>
      </c>
      <c r="F546" s="160" t="s">
        <v>421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6">
        <v>4</v>
      </c>
      <c r="B547" s="176">
        <v>1</v>
      </c>
      <c r="C547" s="176">
        <v>2</v>
      </c>
      <c r="D547" s="176">
        <v>2</v>
      </c>
      <c r="E547" s="161">
        <v>0.2</v>
      </c>
      <c r="F547" s="160" t="s">
        <v>422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5">
        <v>4</v>
      </c>
      <c r="B548" s="175">
        <v>1</v>
      </c>
      <c r="C548" s="175">
        <v>2</v>
      </c>
      <c r="D548" s="175">
        <v>3</v>
      </c>
      <c r="E548" s="159"/>
      <c r="F548" s="158" t="s">
        <v>423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6">
        <v>4</v>
      </c>
      <c r="B549" s="176">
        <v>1</v>
      </c>
      <c r="C549" s="176">
        <v>2</v>
      </c>
      <c r="D549" s="176">
        <v>3</v>
      </c>
      <c r="E549" s="161">
        <v>0.1</v>
      </c>
      <c r="F549" s="160" t="s">
        <v>424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6">
        <v>4</v>
      </c>
      <c r="B550" s="176">
        <v>1</v>
      </c>
      <c r="C550" s="176">
        <v>2</v>
      </c>
      <c r="D550" s="176">
        <v>3</v>
      </c>
      <c r="E550" s="161">
        <v>0.2</v>
      </c>
      <c r="F550" s="160" t="s">
        <v>425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6">
        <v>4</v>
      </c>
      <c r="B551" s="176">
        <v>1</v>
      </c>
      <c r="C551" s="176">
        <v>2</v>
      </c>
      <c r="D551" s="176">
        <v>3</v>
      </c>
      <c r="E551" s="161">
        <v>0.3</v>
      </c>
      <c r="F551" s="160" t="s">
        <v>426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6">
        <v>4</v>
      </c>
      <c r="B552" s="176">
        <v>1</v>
      </c>
      <c r="C552" s="176">
        <v>2</v>
      </c>
      <c r="D552" s="176">
        <v>3</v>
      </c>
      <c r="E552" s="161">
        <v>0.4</v>
      </c>
      <c r="F552" s="160" t="s">
        <v>427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6">
        <v>4</v>
      </c>
      <c r="B553" s="176">
        <v>1</v>
      </c>
      <c r="C553" s="176">
        <v>2</v>
      </c>
      <c r="D553" s="176">
        <v>3</v>
      </c>
      <c r="E553" s="161">
        <v>0.5</v>
      </c>
      <c r="F553" s="160" t="s">
        <v>428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5">
        <v>4</v>
      </c>
      <c r="B554" s="175">
        <v>1</v>
      </c>
      <c r="C554" s="175">
        <v>2</v>
      </c>
      <c r="D554" s="175">
        <v>4</v>
      </c>
      <c r="E554" s="159"/>
      <c r="F554" s="158" t="s">
        <v>429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6">
        <v>4</v>
      </c>
      <c r="B555" s="176">
        <v>1</v>
      </c>
      <c r="C555" s="176">
        <v>2</v>
      </c>
      <c r="D555" s="176">
        <v>4</v>
      </c>
      <c r="E555" s="161">
        <v>0.1</v>
      </c>
      <c r="F555" s="160" t="s">
        <v>430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6">
        <v>4</v>
      </c>
      <c r="B556" s="176">
        <v>1</v>
      </c>
      <c r="C556" s="176">
        <v>2</v>
      </c>
      <c r="D556" s="176">
        <v>4</v>
      </c>
      <c r="E556" s="161">
        <v>0.2</v>
      </c>
      <c r="F556" s="160" t="s">
        <v>431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5">
        <v>4</v>
      </c>
      <c r="B557" s="175">
        <v>1</v>
      </c>
      <c r="C557" s="175">
        <v>2</v>
      </c>
      <c r="D557" s="175">
        <v>5</v>
      </c>
      <c r="E557" s="159"/>
      <c r="F557" s="158" t="s">
        <v>432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6">
        <v>4</v>
      </c>
      <c r="B558" s="176">
        <v>1</v>
      </c>
      <c r="C558" s="176">
        <v>2</v>
      </c>
      <c r="D558" s="176">
        <v>5</v>
      </c>
      <c r="E558" s="161">
        <v>0.1</v>
      </c>
      <c r="F558" s="160" t="s">
        <v>433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6">
        <v>4</v>
      </c>
      <c r="B559" s="176">
        <v>1</v>
      </c>
      <c r="C559" s="176">
        <v>2</v>
      </c>
      <c r="D559" s="176">
        <v>5</v>
      </c>
      <c r="E559" s="161">
        <v>0.2</v>
      </c>
      <c r="F559" s="160" t="s">
        <v>434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5">
        <v>4</v>
      </c>
      <c r="B560" s="175">
        <v>1</v>
      </c>
      <c r="C560" s="175">
        <v>2</v>
      </c>
      <c r="D560" s="175">
        <v>6</v>
      </c>
      <c r="E560" s="159"/>
      <c r="F560" s="158" t="s">
        <v>435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6">
        <v>4</v>
      </c>
      <c r="B561" s="176">
        <v>1</v>
      </c>
      <c r="C561" s="176">
        <v>2</v>
      </c>
      <c r="D561" s="176">
        <v>6</v>
      </c>
      <c r="E561" s="161">
        <v>0.1</v>
      </c>
      <c r="F561" s="160" t="s">
        <v>436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6">
        <v>4</v>
      </c>
      <c r="B562" s="176">
        <v>1</v>
      </c>
      <c r="C562" s="176">
        <v>2</v>
      </c>
      <c r="D562" s="176">
        <v>6</v>
      </c>
      <c r="E562" s="161">
        <v>0.2</v>
      </c>
      <c r="F562" s="160" t="s">
        <v>437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5">
        <v>4</v>
      </c>
      <c r="B563" s="175">
        <v>1</v>
      </c>
      <c r="C563" s="175">
        <v>2</v>
      </c>
      <c r="D563" s="175">
        <v>7</v>
      </c>
      <c r="E563" s="159"/>
      <c r="F563" s="158" t="s">
        <v>438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6">
        <v>4</v>
      </c>
      <c r="B564" s="176">
        <v>1</v>
      </c>
      <c r="C564" s="176">
        <v>2</v>
      </c>
      <c r="D564" s="176">
        <v>7</v>
      </c>
      <c r="E564" s="161">
        <v>0.1</v>
      </c>
      <c r="F564" s="160" t="s">
        <v>439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6">
        <v>4</v>
      </c>
      <c r="B565" s="176">
        <v>1</v>
      </c>
      <c r="C565" s="176">
        <v>2</v>
      </c>
      <c r="D565" s="176">
        <v>7</v>
      </c>
      <c r="E565" s="161">
        <v>0.2</v>
      </c>
      <c r="F565" s="160" t="s">
        <v>440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6">
        <v>4</v>
      </c>
      <c r="B566" s="176">
        <v>1</v>
      </c>
      <c r="C566" s="176">
        <v>2</v>
      </c>
      <c r="D566" s="176">
        <v>7</v>
      </c>
      <c r="E566" s="161">
        <v>0.3</v>
      </c>
      <c r="F566" s="160" t="s">
        <v>441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6">
        <v>4</v>
      </c>
      <c r="B567" s="176">
        <v>1</v>
      </c>
      <c r="C567" s="176">
        <v>2</v>
      </c>
      <c r="D567" s="176">
        <v>7</v>
      </c>
      <c r="E567" s="161">
        <v>0.4</v>
      </c>
      <c r="F567" s="160" t="s">
        <v>442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6">
        <v>4</v>
      </c>
      <c r="B568" s="176">
        <v>1</v>
      </c>
      <c r="C568" s="176">
        <v>2</v>
      </c>
      <c r="D568" s="176">
        <v>7</v>
      </c>
      <c r="E568" s="161">
        <v>0.5</v>
      </c>
      <c r="F568" s="160" t="s">
        <v>443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6">
        <v>4</v>
      </c>
      <c r="B569" s="176">
        <v>1</v>
      </c>
      <c r="C569" s="176">
        <v>2</v>
      </c>
      <c r="D569" s="176">
        <v>7</v>
      </c>
      <c r="E569" s="161">
        <v>0.6</v>
      </c>
      <c r="F569" s="160" t="s">
        <v>444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5">
        <v>4</v>
      </c>
      <c r="B570" s="175">
        <v>1</v>
      </c>
      <c r="C570" s="175">
        <v>2</v>
      </c>
      <c r="D570" s="175">
        <v>8</v>
      </c>
      <c r="E570" s="159"/>
      <c r="F570" s="158" t="s">
        <v>445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6">
        <v>4</v>
      </c>
      <c r="B571" s="176">
        <v>1</v>
      </c>
      <c r="C571" s="176">
        <v>2</v>
      </c>
      <c r="D571" s="176">
        <v>8</v>
      </c>
      <c r="E571" s="161">
        <v>0.1</v>
      </c>
      <c r="F571" s="160" t="s">
        <v>446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6">
        <v>4</v>
      </c>
      <c r="B572" s="176">
        <v>1</v>
      </c>
      <c r="C572" s="176">
        <v>2</v>
      </c>
      <c r="D572" s="176">
        <v>8</v>
      </c>
      <c r="E572" s="161">
        <v>0.2</v>
      </c>
      <c r="F572" s="160" t="s">
        <v>447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5">
        <v>4</v>
      </c>
      <c r="B573" s="175">
        <v>1</v>
      </c>
      <c r="C573" s="175">
        <v>2</v>
      </c>
      <c r="D573" s="175">
        <v>9</v>
      </c>
      <c r="E573" s="159"/>
      <c r="F573" s="158" t="s">
        <v>448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6">
        <v>4</v>
      </c>
      <c r="B574" s="176">
        <v>1</v>
      </c>
      <c r="C574" s="176">
        <v>2</v>
      </c>
      <c r="D574" s="176">
        <v>9</v>
      </c>
      <c r="E574" s="161">
        <v>0.1</v>
      </c>
      <c r="F574" s="160" t="s">
        <v>449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6">
        <v>4</v>
      </c>
      <c r="B575" s="176">
        <v>1</v>
      </c>
      <c r="C575" s="176">
        <v>2</v>
      </c>
      <c r="D575" s="176">
        <v>9</v>
      </c>
      <c r="E575" s="161">
        <v>0.2</v>
      </c>
      <c r="F575" s="160" t="s">
        <v>450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6">
        <v>4</v>
      </c>
      <c r="B576" s="176">
        <v>1</v>
      </c>
      <c r="C576" s="176">
        <v>2</v>
      </c>
      <c r="D576" s="176">
        <v>9</v>
      </c>
      <c r="E576" s="161">
        <v>0.3</v>
      </c>
      <c r="F576" s="160" t="s">
        <v>451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5">
        <v>4</v>
      </c>
      <c r="B577" s="175">
        <v>2</v>
      </c>
      <c r="C577" s="175"/>
      <c r="D577" s="175"/>
      <c r="E577" s="159"/>
      <c r="F577" s="158" t="s">
        <v>452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5">
        <v>4</v>
      </c>
      <c r="B578" s="175">
        <v>2</v>
      </c>
      <c r="C578" s="175">
        <v>1</v>
      </c>
      <c r="D578" s="175"/>
      <c r="E578" s="159"/>
      <c r="F578" s="158" t="s">
        <v>453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5">
        <v>4</v>
      </c>
      <c r="B579" s="175">
        <v>2</v>
      </c>
      <c r="C579" s="175">
        <v>1</v>
      </c>
      <c r="D579" s="175">
        <v>1</v>
      </c>
      <c r="E579" s="159"/>
      <c r="F579" s="158" t="s">
        <v>454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6">
        <v>4</v>
      </c>
      <c r="B580" s="176">
        <v>2</v>
      </c>
      <c r="C580" s="176">
        <v>1</v>
      </c>
      <c r="D580" s="176">
        <v>1</v>
      </c>
      <c r="E580" s="161">
        <v>0.1</v>
      </c>
      <c r="F580" s="160" t="s">
        <v>455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6">
        <v>4</v>
      </c>
      <c r="B581" s="176">
        <v>2</v>
      </c>
      <c r="C581" s="176">
        <v>1</v>
      </c>
      <c r="D581" s="176">
        <v>1</v>
      </c>
      <c r="E581" s="161">
        <v>0.2</v>
      </c>
      <c r="F581" s="160" t="s">
        <v>456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6">
        <v>4</v>
      </c>
      <c r="B582" s="176">
        <v>2</v>
      </c>
      <c r="C582" s="176">
        <v>1</v>
      </c>
      <c r="D582" s="176">
        <v>1</v>
      </c>
      <c r="E582" s="161">
        <v>0.3</v>
      </c>
      <c r="F582" s="160" t="s">
        <v>457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6">
        <v>4</v>
      </c>
      <c r="B583" s="176">
        <v>2</v>
      </c>
      <c r="C583" s="176">
        <v>1</v>
      </c>
      <c r="D583" s="176">
        <v>1</v>
      </c>
      <c r="E583" s="161">
        <v>0.4</v>
      </c>
      <c r="F583" s="160" t="s">
        <v>458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6">
        <v>4</v>
      </c>
      <c r="B584" s="176">
        <v>2</v>
      </c>
      <c r="C584" s="176">
        <v>1</v>
      </c>
      <c r="D584" s="176">
        <v>1</v>
      </c>
      <c r="E584" s="161">
        <v>0.5</v>
      </c>
      <c r="F584" s="160" t="s">
        <v>459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5">
        <v>4</v>
      </c>
      <c r="B585" s="175">
        <v>2</v>
      </c>
      <c r="C585" s="175">
        <v>1</v>
      </c>
      <c r="D585" s="175">
        <v>2</v>
      </c>
      <c r="E585" s="159"/>
      <c r="F585" s="158" t="s">
        <v>460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6">
        <v>4</v>
      </c>
      <c r="B586" s="176">
        <v>2</v>
      </c>
      <c r="C586" s="176">
        <v>1</v>
      </c>
      <c r="D586" s="176">
        <v>2</v>
      </c>
      <c r="E586" s="161">
        <v>0.1</v>
      </c>
      <c r="F586" s="160" t="s">
        <v>461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6">
        <v>4</v>
      </c>
      <c r="B587" s="176">
        <v>2</v>
      </c>
      <c r="C587" s="176">
        <v>1</v>
      </c>
      <c r="D587" s="176">
        <v>2</v>
      </c>
      <c r="E587" s="161">
        <v>0.2</v>
      </c>
      <c r="F587" s="160" t="s">
        <v>462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5">
        <v>4</v>
      </c>
      <c r="B588" s="175">
        <v>2</v>
      </c>
      <c r="C588" s="175">
        <v>1</v>
      </c>
      <c r="D588" s="175">
        <v>3</v>
      </c>
      <c r="E588" s="159"/>
      <c r="F588" s="158" t="s">
        <v>463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6">
        <v>4</v>
      </c>
      <c r="B589" s="176">
        <v>2</v>
      </c>
      <c r="C589" s="176">
        <v>1</v>
      </c>
      <c r="D589" s="176">
        <v>3</v>
      </c>
      <c r="E589" s="161">
        <v>0.1</v>
      </c>
      <c r="F589" s="160" t="s">
        <v>464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6">
        <v>4</v>
      </c>
      <c r="B590" s="176">
        <v>2</v>
      </c>
      <c r="C590" s="176">
        <v>1</v>
      </c>
      <c r="D590" s="176">
        <v>3</v>
      </c>
      <c r="E590" s="161">
        <v>0.2</v>
      </c>
      <c r="F590" s="160" t="s">
        <v>465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5">
        <v>4</v>
      </c>
      <c r="B591" s="175">
        <v>2</v>
      </c>
      <c r="C591" s="175">
        <v>1</v>
      </c>
      <c r="D591" s="175">
        <v>4</v>
      </c>
      <c r="E591" s="159"/>
      <c r="F591" s="158" t="s">
        <v>466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6">
        <v>4</v>
      </c>
      <c r="B592" s="176">
        <v>2</v>
      </c>
      <c r="C592" s="176">
        <v>1</v>
      </c>
      <c r="D592" s="176">
        <v>4</v>
      </c>
      <c r="E592" s="161">
        <v>0.1</v>
      </c>
      <c r="F592" s="160" t="s">
        <v>467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6">
        <v>4</v>
      </c>
      <c r="B593" s="176">
        <v>2</v>
      </c>
      <c r="C593" s="176">
        <v>1</v>
      </c>
      <c r="D593" s="176">
        <v>4</v>
      </c>
      <c r="E593" s="161">
        <v>0.2</v>
      </c>
      <c r="F593" s="160" t="s">
        <v>468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5">
        <v>4</v>
      </c>
      <c r="B594" s="175">
        <v>2</v>
      </c>
      <c r="C594" s="175">
        <v>1</v>
      </c>
      <c r="D594" s="175">
        <v>5</v>
      </c>
      <c r="E594" s="159"/>
      <c r="F594" s="158" t="s">
        <v>469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6">
        <v>4</v>
      </c>
      <c r="B595" s="176">
        <v>2</v>
      </c>
      <c r="C595" s="176">
        <v>1</v>
      </c>
      <c r="D595" s="176">
        <v>5</v>
      </c>
      <c r="E595" s="161">
        <v>0.1</v>
      </c>
      <c r="F595" s="160" t="s">
        <v>470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6">
        <v>4</v>
      </c>
      <c r="B596" s="176">
        <v>2</v>
      </c>
      <c r="C596" s="176">
        <v>1</v>
      </c>
      <c r="D596" s="176">
        <v>5</v>
      </c>
      <c r="E596" s="161">
        <v>0.2</v>
      </c>
      <c r="F596" s="160" t="s">
        <v>471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5">
        <v>4</v>
      </c>
      <c r="B597" s="175">
        <v>2</v>
      </c>
      <c r="C597" s="175">
        <v>1</v>
      </c>
      <c r="D597" s="175">
        <v>6</v>
      </c>
      <c r="E597" s="159"/>
      <c r="F597" s="158" t="s">
        <v>472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6">
        <v>4</v>
      </c>
      <c r="B598" s="176">
        <v>2</v>
      </c>
      <c r="C598" s="176">
        <v>1</v>
      </c>
      <c r="D598" s="176">
        <v>6</v>
      </c>
      <c r="E598" s="161">
        <v>0.1</v>
      </c>
      <c r="F598" s="160" t="s">
        <v>473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6">
        <v>4</v>
      </c>
      <c r="B599" s="176">
        <v>2</v>
      </c>
      <c r="C599" s="176">
        <v>1</v>
      </c>
      <c r="D599" s="176">
        <v>6</v>
      </c>
      <c r="E599" s="161">
        <v>0.2</v>
      </c>
      <c r="F599" s="160" t="s">
        <v>474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6">
        <v>4</v>
      </c>
      <c r="B600" s="176">
        <v>2</v>
      </c>
      <c r="C600" s="176">
        <v>1</v>
      </c>
      <c r="D600" s="176">
        <v>6</v>
      </c>
      <c r="E600" s="161">
        <v>0.3</v>
      </c>
      <c r="F600" s="160" t="s">
        <v>475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5">
        <v>4</v>
      </c>
      <c r="B601" s="175">
        <v>2</v>
      </c>
      <c r="C601" s="175">
        <v>1</v>
      </c>
      <c r="D601" s="175">
        <v>7</v>
      </c>
      <c r="E601" s="159"/>
      <c r="F601" s="158" t="s">
        <v>476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6">
        <v>4</v>
      </c>
      <c r="B602" s="176">
        <v>2</v>
      </c>
      <c r="C602" s="176">
        <v>1</v>
      </c>
      <c r="D602" s="176">
        <v>7</v>
      </c>
      <c r="E602" s="161">
        <v>0.1</v>
      </c>
      <c r="F602" s="160" t="s">
        <v>477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6">
        <v>4</v>
      </c>
      <c r="B603" s="176">
        <v>2</v>
      </c>
      <c r="C603" s="176">
        <v>1</v>
      </c>
      <c r="D603" s="176">
        <v>7</v>
      </c>
      <c r="E603" s="161">
        <v>0.2</v>
      </c>
      <c r="F603" s="160" t="s">
        <v>478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5">
        <v>4</v>
      </c>
      <c r="B604" s="175">
        <v>2</v>
      </c>
      <c r="C604" s="175">
        <v>1</v>
      </c>
      <c r="D604" s="175">
        <v>9</v>
      </c>
      <c r="E604" s="159"/>
      <c r="F604" s="158" t="s">
        <v>479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6">
        <v>4</v>
      </c>
      <c r="B605" s="176">
        <v>2</v>
      </c>
      <c r="C605" s="176">
        <v>1</v>
      </c>
      <c r="D605" s="176">
        <v>9</v>
      </c>
      <c r="E605" s="161">
        <v>0.1</v>
      </c>
      <c r="F605" s="160" t="s">
        <v>480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6">
        <v>4</v>
      </c>
      <c r="B606" s="176">
        <v>2</v>
      </c>
      <c r="C606" s="176">
        <v>1</v>
      </c>
      <c r="D606" s="176">
        <v>9</v>
      </c>
      <c r="E606" s="161">
        <v>0.2</v>
      </c>
      <c r="F606" s="160" t="s">
        <v>481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6">
        <v>4</v>
      </c>
      <c r="B607" s="176">
        <v>2</v>
      </c>
      <c r="C607" s="176">
        <v>1</v>
      </c>
      <c r="D607" s="176">
        <v>9</v>
      </c>
      <c r="E607" s="161">
        <v>0.3</v>
      </c>
      <c r="F607" s="160" t="s">
        <v>482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5">
        <v>4</v>
      </c>
      <c r="B608" s="175">
        <v>2</v>
      </c>
      <c r="C608" s="175">
        <v>2</v>
      </c>
      <c r="D608" s="175"/>
      <c r="E608" s="159"/>
      <c r="F608" s="158" t="s">
        <v>483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5">
        <v>4</v>
      </c>
      <c r="B609" s="175">
        <v>2</v>
      </c>
      <c r="C609" s="175">
        <v>2</v>
      </c>
      <c r="D609" s="175">
        <v>1</v>
      </c>
      <c r="E609" s="159"/>
      <c r="F609" s="158" t="s">
        <v>484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6">
        <v>4</v>
      </c>
      <c r="B610" s="176">
        <v>2</v>
      </c>
      <c r="C610" s="176">
        <v>2</v>
      </c>
      <c r="D610" s="176">
        <v>1</v>
      </c>
      <c r="E610" s="161">
        <v>0.1</v>
      </c>
      <c r="F610" s="160" t="s">
        <v>485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6">
        <v>4</v>
      </c>
      <c r="B611" s="176">
        <v>2</v>
      </c>
      <c r="C611" s="176">
        <v>2</v>
      </c>
      <c r="D611" s="176">
        <v>1</v>
      </c>
      <c r="E611" s="161">
        <v>0.2</v>
      </c>
      <c r="F611" s="160" t="s">
        <v>486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5">
        <v>4</v>
      </c>
      <c r="B612" s="175">
        <v>2</v>
      </c>
      <c r="C612" s="175">
        <v>2</v>
      </c>
      <c r="D612" s="175">
        <v>2</v>
      </c>
      <c r="E612" s="159"/>
      <c r="F612" s="158" t="s">
        <v>487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6">
        <v>4</v>
      </c>
      <c r="B613" s="176">
        <v>2</v>
      </c>
      <c r="C613" s="176">
        <v>2</v>
      </c>
      <c r="D613" s="176">
        <v>2</v>
      </c>
      <c r="E613" s="161">
        <v>0.1</v>
      </c>
      <c r="F613" s="160" t="s">
        <v>488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6">
        <v>4</v>
      </c>
      <c r="B614" s="176">
        <v>2</v>
      </c>
      <c r="C614" s="176">
        <v>2</v>
      </c>
      <c r="D614" s="176">
        <v>2</v>
      </c>
      <c r="E614" s="161">
        <v>0.2</v>
      </c>
      <c r="F614" s="160" t="s">
        <v>489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5">
        <v>4</v>
      </c>
      <c r="B615" s="175">
        <v>2</v>
      </c>
      <c r="C615" s="175">
        <v>2</v>
      </c>
      <c r="D615" s="175">
        <v>3</v>
      </c>
      <c r="E615" s="159"/>
      <c r="F615" s="158" t="s">
        <v>490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6">
        <v>4</v>
      </c>
      <c r="B616" s="176">
        <v>2</v>
      </c>
      <c r="C616" s="176">
        <v>2</v>
      </c>
      <c r="D616" s="176">
        <v>3</v>
      </c>
      <c r="E616" s="161">
        <v>0.1</v>
      </c>
      <c r="F616" s="160" t="s">
        <v>491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6">
        <v>4</v>
      </c>
      <c r="B617" s="176">
        <v>2</v>
      </c>
      <c r="C617" s="176">
        <v>2</v>
      </c>
      <c r="D617" s="176">
        <v>3</v>
      </c>
      <c r="E617" s="161">
        <v>0.2</v>
      </c>
      <c r="F617" s="160" t="s">
        <v>492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5">
        <v>4</v>
      </c>
      <c r="B618" s="175">
        <v>2</v>
      </c>
      <c r="C618" s="175">
        <v>2</v>
      </c>
      <c r="D618" s="175">
        <v>4</v>
      </c>
      <c r="E618" s="159"/>
      <c r="F618" s="158" t="s">
        <v>493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6">
        <v>4</v>
      </c>
      <c r="B619" s="176">
        <v>2</v>
      </c>
      <c r="C619" s="176">
        <v>2</v>
      </c>
      <c r="D619" s="176">
        <v>4</v>
      </c>
      <c r="E619" s="161">
        <v>0.1</v>
      </c>
      <c r="F619" s="160" t="s">
        <v>494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6">
        <v>4</v>
      </c>
      <c r="B620" s="176">
        <v>2</v>
      </c>
      <c r="C620" s="176">
        <v>2</v>
      </c>
      <c r="D620" s="176">
        <v>4</v>
      </c>
      <c r="E620" s="161">
        <v>0.2</v>
      </c>
      <c r="F620" s="160" t="s">
        <v>495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5">
        <v>4</v>
      </c>
      <c r="B621" s="175">
        <v>2</v>
      </c>
      <c r="C621" s="175">
        <v>2</v>
      </c>
      <c r="D621" s="175">
        <v>5</v>
      </c>
      <c r="E621" s="159"/>
      <c r="F621" s="158" t="s">
        <v>496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6">
        <v>4</v>
      </c>
      <c r="B622" s="176">
        <v>2</v>
      </c>
      <c r="C622" s="176">
        <v>2</v>
      </c>
      <c r="D622" s="176">
        <v>5</v>
      </c>
      <c r="E622" s="161">
        <v>0.1</v>
      </c>
      <c r="F622" s="160" t="s">
        <v>497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6">
        <v>4</v>
      </c>
      <c r="B623" s="176">
        <v>2</v>
      </c>
      <c r="C623" s="176">
        <v>2</v>
      </c>
      <c r="D623" s="176">
        <v>5</v>
      </c>
      <c r="E623" s="161">
        <v>0.2</v>
      </c>
      <c r="F623" s="160" t="s">
        <v>498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5">
        <v>4</v>
      </c>
      <c r="B624" s="175">
        <v>2</v>
      </c>
      <c r="C624" s="175">
        <v>2</v>
      </c>
      <c r="D624" s="175">
        <v>6</v>
      </c>
      <c r="E624" s="159"/>
      <c r="F624" s="158" t="s">
        <v>499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6">
        <v>4</v>
      </c>
      <c r="B625" s="176">
        <v>2</v>
      </c>
      <c r="C625" s="176">
        <v>2</v>
      </c>
      <c r="D625" s="176">
        <v>6</v>
      </c>
      <c r="E625" s="161">
        <v>0.1</v>
      </c>
      <c r="F625" s="160" t="s">
        <v>500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6">
        <v>4</v>
      </c>
      <c r="B626" s="176">
        <v>2</v>
      </c>
      <c r="C626" s="176">
        <v>2</v>
      </c>
      <c r="D626" s="176">
        <v>6</v>
      </c>
      <c r="E626" s="161">
        <v>0.2</v>
      </c>
      <c r="F626" s="160" t="s">
        <v>501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5">
        <v>4</v>
      </c>
      <c r="B627" s="175">
        <v>2</v>
      </c>
      <c r="C627" s="175">
        <v>2</v>
      </c>
      <c r="D627" s="175">
        <v>9</v>
      </c>
      <c r="E627" s="159"/>
      <c r="F627" s="158" t="s">
        <v>502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6">
        <v>4</v>
      </c>
      <c r="B628" s="176">
        <v>2</v>
      </c>
      <c r="C628" s="176">
        <v>2</v>
      </c>
      <c r="D628" s="176">
        <v>9</v>
      </c>
      <c r="E628" s="161">
        <v>0.1</v>
      </c>
      <c r="F628" s="160" t="s">
        <v>503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6">
        <v>4</v>
      </c>
      <c r="B629" s="176">
        <v>2</v>
      </c>
      <c r="C629" s="176">
        <v>2</v>
      </c>
      <c r="D629" s="176">
        <v>9</v>
      </c>
      <c r="E629" s="161">
        <v>0.2</v>
      </c>
      <c r="F629" s="160" t="s">
        <v>504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6">
        <v>4</v>
      </c>
      <c r="B630" s="176">
        <v>2</v>
      </c>
      <c r="C630" s="176">
        <v>2</v>
      </c>
      <c r="D630" s="176">
        <v>9</v>
      </c>
      <c r="E630" s="161">
        <v>0.3</v>
      </c>
      <c r="F630" s="160" t="s">
        <v>505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6">
        <v>4</v>
      </c>
      <c r="B631" s="176">
        <v>2</v>
      </c>
      <c r="C631" s="176">
        <v>2</v>
      </c>
      <c r="D631" s="176">
        <v>9</v>
      </c>
      <c r="E631" s="161">
        <v>0.4</v>
      </c>
      <c r="F631" s="160" t="s">
        <v>496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6">
        <v>4</v>
      </c>
      <c r="B632" s="176">
        <v>3</v>
      </c>
      <c r="C632" s="176"/>
      <c r="D632" s="176"/>
      <c r="E632" s="161"/>
      <c r="F632" s="158" t="s">
        <v>506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6">
        <v>4</v>
      </c>
      <c r="B633" s="176">
        <v>3</v>
      </c>
      <c r="C633" s="176">
        <v>1</v>
      </c>
      <c r="D633" s="176"/>
      <c r="E633" s="161"/>
      <c r="F633" s="158" t="s">
        <v>507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6">
        <v>4</v>
      </c>
      <c r="B634" s="176">
        <v>3</v>
      </c>
      <c r="C634" s="176">
        <v>1</v>
      </c>
      <c r="D634" s="176">
        <v>1</v>
      </c>
      <c r="E634" s="161"/>
      <c r="F634" s="158" t="s">
        <v>508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6">
        <v>4</v>
      </c>
      <c r="B635" s="176">
        <v>3</v>
      </c>
      <c r="C635" s="176">
        <v>1</v>
      </c>
      <c r="D635" s="176">
        <v>1</v>
      </c>
      <c r="E635" s="161">
        <v>0.1</v>
      </c>
      <c r="F635" s="160" t="s">
        <v>508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5">
        <v>4</v>
      </c>
      <c r="B636" s="175">
        <v>3</v>
      </c>
      <c r="C636" s="175">
        <v>2</v>
      </c>
      <c r="D636" s="175"/>
      <c r="E636" s="159"/>
      <c r="F636" s="158" t="s">
        <v>509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5">
        <v>4</v>
      </c>
      <c r="B637" s="175">
        <v>3</v>
      </c>
      <c r="C637" s="175">
        <v>2</v>
      </c>
      <c r="D637" s="175">
        <v>1</v>
      </c>
      <c r="E637" s="159"/>
      <c r="F637" s="158" t="s">
        <v>509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6">
        <v>4</v>
      </c>
      <c r="B638" s="176">
        <v>3</v>
      </c>
      <c r="C638" s="176">
        <v>2</v>
      </c>
      <c r="D638" s="176">
        <v>1</v>
      </c>
      <c r="E638" s="161">
        <v>0.1</v>
      </c>
      <c r="F638" s="160" t="s">
        <v>509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5">
        <v>4</v>
      </c>
      <c r="B639" s="175">
        <v>3</v>
      </c>
      <c r="C639" s="175">
        <v>3</v>
      </c>
      <c r="D639" s="175"/>
      <c r="E639" s="159"/>
      <c r="F639" s="158" t="s">
        <v>510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5">
        <v>4</v>
      </c>
      <c r="B640" s="175">
        <v>3</v>
      </c>
      <c r="C640" s="175">
        <v>3</v>
      </c>
      <c r="D640" s="175">
        <v>1</v>
      </c>
      <c r="E640" s="159"/>
      <c r="F640" s="158" t="s">
        <v>511</v>
      </c>
      <c r="G640" s="156"/>
      <c r="H640" s="157"/>
      <c r="I640" s="56"/>
      <c r="J640" s="56"/>
      <c r="K640" s="56"/>
      <c r="L640" s="130"/>
      <c r="M640" s="27"/>
    </row>
    <row r="641" spans="1:14" x14ac:dyDescent="0.25">
      <c r="A641" s="176">
        <v>4</v>
      </c>
      <c r="B641" s="176">
        <v>3</v>
      </c>
      <c r="C641" s="176">
        <v>3</v>
      </c>
      <c r="D641" s="176">
        <v>1</v>
      </c>
      <c r="E641" s="161">
        <v>0.1</v>
      </c>
      <c r="F641" s="160" t="s">
        <v>511</v>
      </c>
      <c r="G641" s="156"/>
      <c r="H641" s="157"/>
      <c r="I641" s="56"/>
      <c r="J641" s="56"/>
      <c r="K641" s="56"/>
      <c r="L641" s="130"/>
      <c r="M641" s="27"/>
    </row>
    <row r="642" spans="1:14" x14ac:dyDescent="0.25">
      <c r="A642" s="175">
        <v>4</v>
      </c>
      <c r="B642" s="175">
        <v>3</v>
      </c>
      <c r="C642" s="175">
        <v>4</v>
      </c>
      <c r="D642" s="175"/>
      <c r="E642" s="159"/>
      <c r="F642" s="158" t="s">
        <v>512</v>
      </c>
      <c r="G642" s="156"/>
      <c r="H642" s="157"/>
      <c r="I642" s="56"/>
      <c r="J642" s="56"/>
      <c r="K642" s="56"/>
      <c r="L642" s="130"/>
      <c r="M642" s="27"/>
    </row>
    <row r="643" spans="1:14" x14ac:dyDescent="0.25">
      <c r="A643" s="175">
        <v>4</v>
      </c>
      <c r="B643" s="175">
        <v>3</v>
      </c>
      <c r="C643" s="175">
        <v>4</v>
      </c>
      <c r="D643" s="175">
        <v>1</v>
      </c>
      <c r="E643" s="159"/>
      <c r="F643" s="158" t="s">
        <v>512</v>
      </c>
      <c r="G643" s="156"/>
      <c r="H643" s="157"/>
      <c r="I643" s="56"/>
      <c r="J643" s="56"/>
      <c r="K643" s="56"/>
      <c r="L643" s="130"/>
      <c r="M643" s="27"/>
    </row>
    <row r="644" spans="1:14" x14ac:dyDescent="0.25">
      <c r="A644" s="176">
        <v>4</v>
      </c>
      <c r="B644" s="176">
        <v>3</v>
      </c>
      <c r="C644" s="176">
        <v>4</v>
      </c>
      <c r="D644" s="176">
        <v>1</v>
      </c>
      <c r="E644" s="161">
        <v>0.1</v>
      </c>
      <c r="F644" s="160" t="s">
        <v>512</v>
      </c>
      <c r="G644" s="156"/>
      <c r="H644" s="157"/>
      <c r="I644" s="56"/>
      <c r="J644" s="56"/>
      <c r="K644" s="56"/>
      <c r="L644" s="130"/>
      <c r="M644" s="27"/>
    </row>
    <row r="645" spans="1:14" x14ac:dyDescent="0.25">
      <c r="A645" s="175">
        <v>4</v>
      </c>
      <c r="B645" s="175">
        <v>3</v>
      </c>
      <c r="C645" s="175">
        <v>5</v>
      </c>
      <c r="D645" s="175"/>
      <c r="E645" s="159"/>
      <c r="F645" s="158" t="s">
        <v>513</v>
      </c>
      <c r="G645" s="156"/>
      <c r="H645" s="157"/>
      <c r="I645" s="56"/>
      <c r="J645" s="56"/>
      <c r="K645" s="56"/>
      <c r="L645" s="130"/>
      <c r="M645" s="27"/>
    </row>
    <row r="646" spans="1:14" x14ac:dyDescent="0.25">
      <c r="A646" s="175">
        <v>4</v>
      </c>
      <c r="B646" s="175">
        <v>3</v>
      </c>
      <c r="C646" s="175">
        <v>5</v>
      </c>
      <c r="D646" s="175">
        <v>1</v>
      </c>
      <c r="E646" s="159"/>
      <c r="F646" s="158" t="s">
        <v>513</v>
      </c>
      <c r="G646" s="156"/>
      <c r="H646" s="157"/>
      <c r="I646" s="56"/>
      <c r="J646" s="56"/>
      <c r="K646" s="56"/>
      <c r="L646" s="130"/>
      <c r="M646" s="27"/>
    </row>
    <row r="647" spans="1:14" x14ac:dyDescent="0.25">
      <c r="A647" s="176">
        <v>4</v>
      </c>
      <c r="B647" s="176">
        <v>3</v>
      </c>
      <c r="C647" s="176">
        <v>5</v>
      </c>
      <c r="D647" s="176">
        <v>1</v>
      </c>
      <c r="E647" s="161">
        <v>0.1</v>
      </c>
      <c r="F647" s="160" t="s">
        <v>514</v>
      </c>
      <c r="G647" s="156"/>
      <c r="H647" s="157"/>
      <c r="I647" s="56"/>
      <c r="J647" s="56"/>
      <c r="K647" s="56"/>
      <c r="L647" s="130"/>
      <c r="M647" s="27"/>
    </row>
    <row r="648" spans="1:14" x14ac:dyDescent="0.25">
      <c r="A648" s="176">
        <v>4</v>
      </c>
      <c r="B648" s="176">
        <v>3</v>
      </c>
      <c r="C648" s="176">
        <v>5</v>
      </c>
      <c r="D648" s="176">
        <v>1</v>
      </c>
      <c r="E648" s="161">
        <v>99</v>
      </c>
      <c r="F648" s="160" t="s">
        <v>515</v>
      </c>
      <c r="G648" s="156"/>
      <c r="H648" s="157"/>
      <c r="I648" s="56"/>
      <c r="J648" s="56"/>
      <c r="K648" s="56"/>
      <c r="L648" s="130"/>
      <c r="M648" s="27"/>
    </row>
    <row r="649" spans="1:14" x14ac:dyDescent="0.25">
      <c r="A649" s="175">
        <v>4</v>
      </c>
      <c r="B649" s="175">
        <v>4</v>
      </c>
      <c r="C649" s="175"/>
      <c r="D649" s="175"/>
      <c r="E649" s="159"/>
      <c r="F649" s="158" t="s">
        <v>516</v>
      </c>
      <c r="G649" s="156"/>
      <c r="H649" s="157"/>
      <c r="I649" s="56"/>
      <c r="J649" s="56"/>
      <c r="K649" s="56"/>
      <c r="L649" s="130"/>
      <c r="M649" s="27"/>
    </row>
    <row r="650" spans="1:14" x14ac:dyDescent="0.25">
      <c r="A650" s="175">
        <v>4</v>
      </c>
      <c r="B650" s="175">
        <v>4</v>
      </c>
      <c r="C650" s="175">
        <v>1</v>
      </c>
      <c r="D650" s="175"/>
      <c r="E650" s="159"/>
      <c r="F650" s="158" t="s">
        <v>516</v>
      </c>
      <c r="G650" s="156"/>
      <c r="H650" s="157"/>
      <c r="I650" s="56"/>
      <c r="J650" s="56"/>
      <c r="K650" s="56"/>
      <c r="L650" s="130"/>
      <c r="M650" s="27"/>
    </row>
    <row r="651" spans="1:14" x14ac:dyDescent="0.25">
      <c r="A651" s="175">
        <v>4</v>
      </c>
      <c r="B651" s="175">
        <v>4</v>
      </c>
      <c r="C651" s="175">
        <v>1</v>
      </c>
      <c r="D651" s="175">
        <v>1</v>
      </c>
      <c r="E651" s="159"/>
      <c r="F651" s="158" t="s">
        <v>516</v>
      </c>
      <c r="G651" s="156"/>
      <c r="H651" s="157"/>
      <c r="I651" s="56"/>
      <c r="J651" s="56"/>
      <c r="K651" s="56"/>
      <c r="L651" s="130"/>
      <c r="M651" s="27"/>
    </row>
    <row r="652" spans="1:14" x14ac:dyDescent="0.25">
      <c r="A652" s="176">
        <v>4</v>
      </c>
      <c r="B652" s="176">
        <v>4</v>
      </c>
      <c r="C652" s="176">
        <v>1</v>
      </c>
      <c r="D652" s="176">
        <v>1</v>
      </c>
      <c r="E652" s="161">
        <v>0.1</v>
      </c>
      <c r="F652" s="160" t="s">
        <v>516</v>
      </c>
      <c r="G652" s="156"/>
      <c r="H652" s="157"/>
      <c r="I652" s="56"/>
      <c r="J652" s="56"/>
      <c r="K652" s="56"/>
      <c r="L652" s="130"/>
      <c r="M652" s="27"/>
    </row>
    <row r="653" spans="1:14" ht="15.75" thickBot="1" x14ac:dyDescent="0.3">
      <c r="A653" s="113"/>
      <c r="B653" s="113"/>
      <c r="C653" s="113"/>
      <c r="D653" s="113"/>
      <c r="E653" s="22"/>
      <c r="F653" s="282" t="s">
        <v>213</v>
      </c>
      <c r="G653" s="283"/>
      <c r="H653" s="284"/>
      <c r="I653" s="56">
        <f>L653</f>
        <v>197096.37</v>
      </c>
      <c r="J653" s="56">
        <f>L653</f>
        <v>197096.37</v>
      </c>
      <c r="K653" s="56">
        <f>L653</f>
        <v>197096.37</v>
      </c>
      <c r="L653" s="167">
        <f>66484+20000+1500+3500+15000+40000+10000+15612.37+10000+15000</f>
        <v>197096.37</v>
      </c>
      <c r="M653" s="27"/>
    </row>
    <row r="654" spans="1:14" ht="15.75" thickBot="1" x14ac:dyDescent="0.3">
      <c r="A654" s="122"/>
      <c r="B654" s="122"/>
      <c r="C654" s="122"/>
      <c r="D654" s="122"/>
      <c r="E654" s="28"/>
      <c r="F654" s="285" t="s">
        <v>214</v>
      </c>
      <c r="G654" s="286"/>
      <c r="H654" s="287"/>
      <c r="I654" s="29">
        <f>SUM(I26:I653)</f>
        <v>75051826.170000017</v>
      </c>
      <c r="J654" s="29">
        <f>SUM(J26:J653)</f>
        <v>75051826.170000017</v>
      </c>
      <c r="K654" s="29">
        <f>SUM(K26:K653)</f>
        <v>75051826.170000017</v>
      </c>
      <c r="L654" s="133">
        <f>SUM(L26:L653)</f>
        <v>75051826.170000017</v>
      </c>
      <c r="M654" s="30"/>
      <c r="N654" s="40">
        <v>75051826.170000017</v>
      </c>
    </row>
    <row r="655" spans="1:14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4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  <c r="N656" s="40">
        <f>L654-N654</f>
        <v>0</v>
      </c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276" t="s">
        <v>230</v>
      </c>
      <c r="G660" s="276"/>
      <c r="H660" s="276"/>
      <c r="I660" s="276"/>
      <c r="J660" s="238"/>
      <c r="K660" s="238"/>
      <c r="M660" s="9"/>
    </row>
    <row r="661" spans="1:14" ht="15" customHeight="1" x14ac:dyDescent="0.25">
      <c r="F661" s="277" t="s">
        <v>224</v>
      </c>
      <c r="G661" s="277"/>
      <c r="H661" s="277"/>
      <c r="I661" s="277"/>
      <c r="J661" s="239"/>
      <c r="K661" s="239"/>
      <c r="L661" s="239"/>
    </row>
    <row r="662" spans="1:14" ht="15" hidden="1" customHeight="1" x14ac:dyDescent="0.25">
      <c r="F662" s="276"/>
      <c r="G662" s="276"/>
      <c r="H662" s="276"/>
      <c r="I662" s="276"/>
      <c r="J662" s="185"/>
      <c r="K662" s="185"/>
      <c r="L662" s="136"/>
    </row>
    <row r="663" spans="1:14" ht="15" customHeight="1" x14ac:dyDescent="0.25">
      <c r="F663" s="278" t="s">
        <v>701</v>
      </c>
      <c r="G663" s="278"/>
      <c r="H663" s="278"/>
      <c r="I663" s="278"/>
      <c r="J663" s="215"/>
      <c r="K663" s="215"/>
      <c r="L663" s="215"/>
    </row>
    <row r="664" spans="1:14" ht="16.5" thickBot="1" x14ac:dyDescent="0.3">
      <c r="G664" s="215"/>
      <c r="H664" s="215"/>
      <c r="I664" s="210"/>
      <c r="J664" s="215"/>
      <c r="K664" s="215"/>
      <c r="L664" s="215"/>
    </row>
    <row r="665" spans="1:14" ht="17.25" customHeight="1" x14ac:dyDescent="0.25">
      <c r="F665" s="279" t="s">
        <v>236</v>
      </c>
      <c r="G665" s="280"/>
      <c r="H665" s="280"/>
      <c r="I665" s="281"/>
      <c r="L665" s="137"/>
    </row>
    <row r="666" spans="1:14" ht="15.75" customHeight="1" x14ac:dyDescent="0.25">
      <c r="F666" s="264" t="s">
        <v>671</v>
      </c>
      <c r="G666" s="265"/>
      <c r="H666" s="265"/>
      <c r="I666" s="266"/>
    </row>
    <row r="667" spans="1:14" ht="15.75" thickBot="1" x14ac:dyDescent="0.3">
      <c r="F667" s="267"/>
      <c r="G667" s="268"/>
      <c r="H667" s="268"/>
      <c r="I667" s="269"/>
    </row>
    <row r="668" spans="1:14" ht="15.75" customHeight="1" thickBot="1" x14ac:dyDescent="0.3">
      <c r="G668" s="210" t="s">
        <v>225</v>
      </c>
      <c r="H668" s="210"/>
      <c r="I668" s="210"/>
      <c r="K668" s="138"/>
    </row>
    <row r="669" spans="1:14" ht="20.25" thickBot="1" x14ac:dyDescent="0.45">
      <c r="F669" s="169" t="s">
        <v>219</v>
      </c>
      <c r="G669" s="211" t="s">
        <v>220</v>
      </c>
      <c r="I669" s="213" t="s">
        <v>221</v>
      </c>
    </row>
    <row r="670" spans="1:14" ht="20.25" thickBot="1" x14ac:dyDescent="0.45">
      <c r="F670" s="168"/>
      <c r="G670" s="212"/>
      <c r="I670" s="214"/>
    </row>
    <row r="671" spans="1:14" ht="16.5" thickBot="1" x14ac:dyDescent="0.3">
      <c r="F671" s="201" t="s">
        <v>222</v>
      </c>
      <c r="G671" s="227"/>
      <c r="I671" s="216">
        <v>590567.54</v>
      </c>
      <c r="N671" s="40"/>
    </row>
    <row r="672" spans="1:14" ht="15.75" x14ac:dyDescent="0.25">
      <c r="F672" s="202"/>
      <c r="G672" s="228"/>
      <c r="I672" s="217"/>
      <c r="N672" s="40"/>
    </row>
    <row r="673" spans="6:14" ht="15.75" x14ac:dyDescent="0.25">
      <c r="F673" s="192"/>
      <c r="G673" s="180"/>
      <c r="I673" s="186"/>
      <c r="N673" s="40"/>
    </row>
    <row r="674" spans="6:14" ht="15.75" x14ac:dyDescent="0.25">
      <c r="F674" s="193" t="s">
        <v>617</v>
      </c>
      <c r="G674" s="181"/>
      <c r="I674" s="187"/>
      <c r="N674" s="40"/>
    </row>
    <row r="675" spans="6:14" ht="15.75" x14ac:dyDescent="0.25">
      <c r="F675" s="194" t="s">
        <v>618</v>
      </c>
      <c r="G675" s="181">
        <v>20</v>
      </c>
      <c r="I675" s="187">
        <v>6000</v>
      </c>
      <c r="N675" s="40"/>
    </row>
    <row r="676" spans="6:14" ht="15.75" x14ac:dyDescent="0.25">
      <c r="F676" s="194" t="s">
        <v>619</v>
      </c>
      <c r="G676" s="181">
        <v>17</v>
      </c>
      <c r="I676" s="187">
        <v>5100</v>
      </c>
      <c r="N676" s="40"/>
    </row>
    <row r="677" spans="6:14" ht="15.75" x14ac:dyDescent="0.25">
      <c r="F677" s="194" t="s">
        <v>620</v>
      </c>
      <c r="G677" s="181">
        <v>10</v>
      </c>
      <c r="I677" s="187">
        <v>3000</v>
      </c>
      <c r="N677" s="40"/>
    </row>
    <row r="678" spans="6:14" ht="15.75" x14ac:dyDescent="0.25">
      <c r="F678" s="194" t="s">
        <v>621</v>
      </c>
      <c r="G678" s="181">
        <v>7</v>
      </c>
      <c r="I678" s="187">
        <v>1600</v>
      </c>
      <c r="N678" s="40"/>
    </row>
    <row r="679" spans="6:14" ht="15.75" x14ac:dyDescent="0.25">
      <c r="F679" s="194" t="s">
        <v>622</v>
      </c>
      <c r="G679" s="181">
        <v>3</v>
      </c>
      <c r="I679" s="187">
        <v>900</v>
      </c>
      <c r="N679" s="40"/>
    </row>
    <row r="680" spans="6:14" ht="15.75" x14ac:dyDescent="0.25">
      <c r="F680" s="194" t="s">
        <v>623</v>
      </c>
      <c r="G680" s="181">
        <v>9</v>
      </c>
      <c r="I680" s="187">
        <v>2700</v>
      </c>
      <c r="N680" s="40"/>
    </row>
    <row r="681" spans="6:14" ht="15.75" x14ac:dyDescent="0.25">
      <c r="F681" s="194" t="s">
        <v>624</v>
      </c>
      <c r="G681" s="181">
        <v>10</v>
      </c>
      <c r="I681" s="187">
        <v>3000</v>
      </c>
      <c r="N681" s="40"/>
    </row>
    <row r="682" spans="6:14" ht="15.75" x14ac:dyDescent="0.25">
      <c r="F682" s="194" t="s">
        <v>625</v>
      </c>
      <c r="G682" s="181">
        <v>5</v>
      </c>
      <c r="I682" s="187">
        <v>1500</v>
      </c>
      <c r="N682" s="40"/>
    </row>
    <row r="683" spans="6:14" ht="15.75" x14ac:dyDescent="0.25">
      <c r="F683" s="194" t="s">
        <v>626</v>
      </c>
      <c r="G683" s="181">
        <v>10</v>
      </c>
      <c r="I683" s="187">
        <v>3000</v>
      </c>
      <c r="N683" s="40"/>
    </row>
    <row r="684" spans="6:14" ht="15.75" x14ac:dyDescent="0.25">
      <c r="F684" s="194" t="s">
        <v>627</v>
      </c>
      <c r="G684" s="181">
        <v>10</v>
      </c>
      <c r="I684" s="187">
        <v>3000</v>
      </c>
      <c r="N684" s="40"/>
    </row>
    <row r="685" spans="6:14" ht="15.75" x14ac:dyDescent="0.25">
      <c r="F685" s="194" t="s">
        <v>628</v>
      </c>
      <c r="G685" s="181">
        <v>10</v>
      </c>
      <c r="I685" s="187">
        <v>3000</v>
      </c>
      <c r="N685" s="40"/>
    </row>
    <row r="686" spans="6:14" ht="15.75" x14ac:dyDescent="0.25">
      <c r="F686" s="194" t="s">
        <v>629</v>
      </c>
      <c r="G686" s="181">
        <v>4</v>
      </c>
      <c r="I686" s="187">
        <v>1200</v>
      </c>
      <c r="N686" s="40"/>
    </row>
    <row r="687" spans="6:14" ht="15.75" x14ac:dyDescent="0.25">
      <c r="F687" s="194" t="s">
        <v>630</v>
      </c>
      <c r="G687" s="181">
        <v>20</v>
      </c>
      <c r="I687" s="187">
        <v>6000</v>
      </c>
      <c r="N687" s="40"/>
    </row>
    <row r="688" spans="6:14" ht="15.75" x14ac:dyDescent="0.25">
      <c r="F688" s="194" t="s">
        <v>672</v>
      </c>
      <c r="G688" s="181">
        <v>0</v>
      </c>
      <c r="I688" s="187">
        <v>0</v>
      </c>
      <c r="N688" s="40"/>
    </row>
    <row r="689" spans="6:14" ht="15.75" x14ac:dyDescent="0.25">
      <c r="F689" s="194" t="s">
        <v>631</v>
      </c>
      <c r="G689" s="181">
        <v>8</v>
      </c>
      <c r="I689" s="187">
        <v>2400</v>
      </c>
      <c r="N689" s="40"/>
    </row>
    <row r="690" spans="6:14" ht="15.75" x14ac:dyDescent="0.25">
      <c r="F690" s="194" t="s">
        <v>681</v>
      </c>
      <c r="G690" s="181">
        <v>0</v>
      </c>
      <c r="I690" s="187">
        <v>0</v>
      </c>
      <c r="N690" s="40"/>
    </row>
    <row r="691" spans="6:14" ht="15.75" x14ac:dyDescent="0.25">
      <c r="F691" s="195" t="s">
        <v>675</v>
      </c>
      <c r="G691" s="181">
        <v>1</v>
      </c>
      <c r="I691" s="187">
        <v>300</v>
      </c>
      <c r="N691" s="40"/>
    </row>
    <row r="692" spans="6:14" ht="15.75" x14ac:dyDescent="0.25">
      <c r="F692" s="195" t="s">
        <v>632</v>
      </c>
      <c r="G692" s="181">
        <v>1</v>
      </c>
      <c r="I692" s="187">
        <v>787.95</v>
      </c>
      <c r="N692" s="40"/>
    </row>
    <row r="693" spans="6:14" ht="15.75" x14ac:dyDescent="0.25">
      <c r="F693" s="195" t="s">
        <v>633</v>
      </c>
      <c r="G693" s="183">
        <v>5</v>
      </c>
      <c r="I693" s="187">
        <v>2700</v>
      </c>
      <c r="N693" s="40"/>
    </row>
    <row r="694" spans="6:14" ht="15.75" x14ac:dyDescent="0.25">
      <c r="F694" s="196" t="s">
        <v>634</v>
      </c>
      <c r="G694" s="183"/>
      <c r="I694" s="186">
        <v>46187.95</v>
      </c>
      <c r="N694" s="40"/>
    </row>
    <row r="695" spans="6:14" ht="15.75" x14ac:dyDescent="0.25">
      <c r="F695" s="196"/>
      <c r="G695" s="182"/>
      <c r="I695" s="188"/>
      <c r="N695" s="40"/>
    </row>
    <row r="696" spans="6:14" ht="15.75" x14ac:dyDescent="0.25">
      <c r="F696" s="196" t="s">
        <v>635</v>
      </c>
      <c r="G696" s="182"/>
      <c r="I696" s="188"/>
      <c r="N696" s="40"/>
    </row>
    <row r="697" spans="6:14" ht="15.75" x14ac:dyDescent="0.25">
      <c r="F697" s="195" t="s">
        <v>669</v>
      </c>
      <c r="G697" s="183"/>
      <c r="I697" s="189"/>
      <c r="N697" s="40"/>
    </row>
    <row r="698" spans="6:14" ht="15.75" x14ac:dyDescent="0.25">
      <c r="F698" s="195" t="s">
        <v>673</v>
      </c>
      <c r="G698" s="183"/>
      <c r="I698" s="189"/>
      <c r="N698" s="40"/>
    </row>
    <row r="699" spans="6:14" ht="15.75" x14ac:dyDescent="0.25">
      <c r="F699" s="196" t="s">
        <v>634</v>
      </c>
      <c r="G699" s="182"/>
      <c r="I699" s="186">
        <v>0</v>
      </c>
      <c r="N699" s="40"/>
    </row>
    <row r="700" spans="6:14" ht="15.75" x14ac:dyDescent="0.25">
      <c r="F700" s="196"/>
      <c r="G700" s="182"/>
      <c r="I700" s="188"/>
      <c r="N700" s="40"/>
    </row>
    <row r="701" spans="6:14" ht="15.75" x14ac:dyDescent="0.25">
      <c r="F701" s="196" t="s">
        <v>636</v>
      </c>
      <c r="G701" s="182"/>
      <c r="I701" s="188"/>
      <c r="N701" s="40"/>
    </row>
    <row r="702" spans="6:14" ht="15.75" x14ac:dyDescent="0.25">
      <c r="F702" s="195" t="s">
        <v>637</v>
      </c>
      <c r="G702" s="183">
        <v>1</v>
      </c>
      <c r="I702" s="189">
        <v>2000</v>
      </c>
      <c r="N702" s="40"/>
    </row>
    <row r="703" spans="6:14" ht="15.75" x14ac:dyDescent="0.25">
      <c r="F703" s="195" t="s">
        <v>638</v>
      </c>
      <c r="G703" s="183">
        <v>2</v>
      </c>
      <c r="I703" s="189">
        <v>4000</v>
      </c>
      <c r="N703" s="40"/>
    </row>
    <row r="704" spans="6:14" ht="15.75" x14ac:dyDescent="0.25">
      <c r="F704" s="195" t="s">
        <v>639</v>
      </c>
      <c r="G704" s="183">
        <v>3</v>
      </c>
      <c r="I704" s="189">
        <v>6000</v>
      </c>
      <c r="N704" s="40"/>
    </row>
    <row r="705" spans="6:14" ht="15.75" x14ac:dyDescent="0.25">
      <c r="F705" s="195" t="s">
        <v>682</v>
      </c>
      <c r="G705" s="183"/>
      <c r="I705" s="189"/>
      <c r="N705" s="40"/>
    </row>
    <row r="706" spans="6:14" ht="15.75" x14ac:dyDescent="0.25">
      <c r="F706" s="195" t="s">
        <v>683</v>
      </c>
      <c r="G706" s="183"/>
      <c r="I706" s="189"/>
      <c r="N706" s="40"/>
    </row>
    <row r="707" spans="6:14" ht="15.75" x14ac:dyDescent="0.25">
      <c r="F707" s="195" t="s">
        <v>703</v>
      </c>
      <c r="G707" s="183">
        <v>1</v>
      </c>
      <c r="I707" s="189">
        <v>3000</v>
      </c>
      <c r="N707" s="40"/>
    </row>
    <row r="708" spans="6:14" ht="15.75" x14ac:dyDescent="0.25">
      <c r="F708" s="195" t="s">
        <v>674</v>
      </c>
      <c r="G708" s="183"/>
      <c r="I708" s="189"/>
      <c r="N708" s="40"/>
    </row>
    <row r="709" spans="6:14" ht="15.75" x14ac:dyDescent="0.25">
      <c r="F709" s="196" t="s">
        <v>634</v>
      </c>
      <c r="G709" s="182"/>
      <c r="I709" s="186">
        <v>15000</v>
      </c>
      <c r="N709" s="40"/>
    </row>
    <row r="710" spans="6:14" ht="15.75" x14ac:dyDescent="0.25">
      <c r="F710" s="196"/>
      <c r="G710" s="182"/>
      <c r="I710" s="188"/>
      <c r="N710" s="40"/>
    </row>
    <row r="711" spans="6:14" ht="15.75" x14ac:dyDescent="0.25">
      <c r="F711" s="196" t="s">
        <v>640</v>
      </c>
      <c r="G711" s="182"/>
      <c r="I711" s="188"/>
      <c r="N711" s="40"/>
    </row>
    <row r="712" spans="6:14" ht="15.75" x14ac:dyDescent="0.25">
      <c r="F712" s="195" t="s">
        <v>684</v>
      </c>
      <c r="G712" s="183">
        <v>3</v>
      </c>
      <c r="I712" s="189">
        <v>3400</v>
      </c>
      <c r="N712" s="40"/>
    </row>
    <row r="713" spans="6:14" ht="15.75" x14ac:dyDescent="0.25">
      <c r="F713" s="195" t="s">
        <v>641</v>
      </c>
      <c r="G713" s="183">
        <v>2</v>
      </c>
      <c r="I713" s="189">
        <v>13000</v>
      </c>
      <c r="N713" s="40"/>
    </row>
    <row r="714" spans="6:14" ht="15.75" x14ac:dyDescent="0.25">
      <c r="F714" s="196" t="s">
        <v>634</v>
      </c>
      <c r="G714" s="182"/>
      <c r="I714" s="186">
        <v>16400</v>
      </c>
      <c r="N714" s="40"/>
    </row>
    <row r="715" spans="6:14" ht="16.5" thickBot="1" x14ac:dyDescent="0.3">
      <c r="F715" s="203"/>
      <c r="G715" s="229"/>
      <c r="I715" s="218"/>
      <c r="N715" s="40"/>
    </row>
    <row r="716" spans="6:14" ht="16.5" thickBot="1" x14ac:dyDescent="0.3">
      <c r="F716" s="204" t="s">
        <v>642</v>
      </c>
      <c r="G716" s="230"/>
      <c r="I716" s="219">
        <f>+I714+I709+I699+I694</f>
        <v>77587.95</v>
      </c>
      <c r="N716" s="40"/>
    </row>
    <row r="717" spans="6:14" ht="15.75" x14ac:dyDescent="0.25">
      <c r="F717" s="205"/>
      <c r="G717" s="231"/>
      <c r="I717" s="217"/>
      <c r="N717" s="40"/>
    </row>
    <row r="718" spans="6:14" ht="15.75" x14ac:dyDescent="0.25">
      <c r="F718" s="196" t="s">
        <v>29</v>
      </c>
      <c r="G718" s="182"/>
      <c r="I718" s="186"/>
      <c r="N718" s="40"/>
    </row>
    <row r="719" spans="6:14" ht="15.75" x14ac:dyDescent="0.25">
      <c r="F719" s="196" t="s">
        <v>643</v>
      </c>
      <c r="G719" s="182"/>
      <c r="I719" s="186"/>
      <c r="N719" s="40"/>
    </row>
    <row r="720" spans="6:14" ht="15.75" x14ac:dyDescent="0.25">
      <c r="F720" s="194" t="s">
        <v>644</v>
      </c>
      <c r="G720" s="181">
        <v>5</v>
      </c>
      <c r="I720" s="187">
        <v>5000</v>
      </c>
      <c r="N720" s="40"/>
    </row>
    <row r="721" spans="6:14" ht="15.75" x14ac:dyDescent="0.25">
      <c r="F721" s="194" t="s">
        <v>645</v>
      </c>
      <c r="G721" s="181">
        <v>1</v>
      </c>
      <c r="I721" s="187">
        <v>5000</v>
      </c>
      <c r="N721" s="40"/>
    </row>
    <row r="722" spans="6:14" ht="15.75" x14ac:dyDescent="0.25">
      <c r="F722" s="194" t="s">
        <v>704</v>
      </c>
      <c r="G722" s="181">
        <v>1</v>
      </c>
      <c r="I722" s="187">
        <v>20000</v>
      </c>
      <c r="N722" s="40"/>
    </row>
    <row r="723" spans="6:14" ht="15.75" x14ac:dyDescent="0.25">
      <c r="F723" s="194" t="s">
        <v>646</v>
      </c>
      <c r="G723" s="181">
        <v>0</v>
      </c>
      <c r="I723" s="187">
        <v>0</v>
      </c>
      <c r="N723" s="40"/>
    </row>
    <row r="724" spans="6:14" ht="15.75" x14ac:dyDescent="0.25">
      <c r="F724" s="194" t="s">
        <v>685</v>
      </c>
      <c r="G724" s="181">
        <v>1</v>
      </c>
      <c r="I724" s="187">
        <v>1500</v>
      </c>
      <c r="N724" s="40"/>
    </row>
    <row r="725" spans="6:14" ht="15.75" x14ac:dyDescent="0.25">
      <c r="F725" s="197" t="s">
        <v>647</v>
      </c>
      <c r="G725" s="181">
        <v>11</v>
      </c>
      <c r="I725" s="187">
        <v>16500</v>
      </c>
      <c r="N725" s="40"/>
    </row>
    <row r="726" spans="6:14" ht="15.75" x14ac:dyDescent="0.25">
      <c r="F726" s="194" t="s">
        <v>648</v>
      </c>
      <c r="G726" s="181"/>
      <c r="I726" s="187"/>
      <c r="N726" s="40"/>
    </row>
    <row r="727" spans="6:14" ht="15.75" x14ac:dyDescent="0.25">
      <c r="F727" s="194" t="s">
        <v>676</v>
      </c>
      <c r="G727" s="232"/>
      <c r="I727" s="220"/>
      <c r="N727" s="40"/>
    </row>
    <row r="728" spans="6:14" ht="15.75" x14ac:dyDescent="0.25">
      <c r="F728" s="194" t="s">
        <v>677</v>
      </c>
      <c r="G728" s="232"/>
      <c r="I728" s="220"/>
      <c r="N728" s="40"/>
    </row>
    <row r="729" spans="6:14" ht="15.75" x14ac:dyDescent="0.25">
      <c r="F729" s="194" t="s">
        <v>686</v>
      </c>
      <c r="G729" s="232"/>
      <c r="I729" s="220"/>
      <c r="N729" s="40"/>
    </row>
    <row r="730" spans="6:14" ht="15.75" x14ac:dyDescent="0.25">
      <c r="F730" s="194" t="s">
        <v>670</v>
      </c>
      <c r="G730" s="181"/>
      <c r="I730" s="187"/>
      <c r="N730" s="40"/>
    </row>
    <row r="731" spans="6:14" ht="15.75" x14ac:dyDescent="0.25">
      <c r="F731" s="194" t="s">
        <v>687</v>
      </c>
      <c r="G731" s="181"/>
      <c r="I731" s="187"/>
      <c r="N731" s="40"/>
    </row>
    <row r="732" spans="6:14" ht="15.75" x14ac:dyDescent="0.25">
      <c r="F732" s="197" t="s">
        <v>649</v>
      </c>
      <c r="G732" s="181">
        <v>5</v>
      </c>
      <c r="I732" s="187">
        <v>1600</v>
      </c>
      <c r="N732" s="40"/>
    </row>
    <row r="733" spans="6:14" ht="15.75" x14ac:dyDescent="0.25">
      <c r="F733" s="240" t="s">
        <v>634</v>
      </c>
      <c r="G733" s="234"/>
      <c r="I733" s="241">
        <f>SUM(I720:I732)</f>
        <v>49600</v>
      </c>
      <c r="N733" s="40"/>
    </row>
    <row r="734" spans="6:14" ht="15.75" x14ac:dyDescent="0.25">
      <c r="F734" s="196"/>
      <c r="G734" s="182"/>
      <c r="I734" s="186"/>
      <c r="N734" s="40"/>
    </row>
    <row r="735" spans="6:14" ht="15.75" x14ac:dyDescent="0.25">
      <c r="F735" s="196"/>
      <c r="G735" s="182"/>
      <c r="I735" s="186"/>
      <c r="N735" s="40"/>
    </row>
    <row r="736" spans="6:14" ht="15.75" x14ac:dyDescent="0.25">
      <c r="F736" s="196" t="s">
        <v>705</v>
      </c>
      <c r="G736" s="182"/>
      <c r="I736" s="244">
        <v>6000</v>
      </c>
      <c r="N736" s="40"/>
    </row>
    <row r="737" spans="6:14" ht="15.75" x14ac:dyDescent="0.25">
      <c r="F737" s="196"/>
      <c r="G737" s="182"/>
      <c r="I737" s="186"/>
      <c r="N737" s="40"/>
    </row>
    <row r="738" spans="6:14" ht="15.75" x14ac:dyDescent="0.25">
      <c r="F738" s="196"/>
      <c r="G738" s="182"/>
      <c r="I738" s="186"/>
      <c r="N738" s="40"/>
    </row>
    <row r="739" spans="6:14" ht="15.75" x14ac:dyDescent="0.25">
      <c r="F739" s="196" t="s">
        <v>650</v>
      </c>
      <c r="G739" s="182"/>
      <c r="I739" s="244">
        <v>950</v>
      </c>
      <c r="N739" s="40"/>
    </row>
    <row r="740" spans="6:14" ht="15.75" x14ac:dyDescent="0.25">
      <c r="F740" s="196"/>
      <c r="G740" s="182"/>
      <c r="I740" s="191"/>
      <c r="N740" s="40"/>
    </row>
    <row r="741" spans="6:14" ht="15.75" x14ac:dyDescent="0.25">
      <c r="F741" s="195"/>
      <c r="G741" s="183"/>
      <c r="I741" s="191"/>
      <c r="N741" s="40"/>
    </row>
    <row r="742" spans="6:14" ht="16.5" thickBot="1" x14ac:dyDescent="0.3">
      <c r="F742" s="206" t="s">
        <v>651</v>
      </c>
      <c r="G742" s="233"/>
      <c r="I742" s="221">
        <v>231934.15999999995</v>
      </c>
      <c r="N742" s="40"/>
    </row>
    <row r="743" spans="6:14" ht="15.75" x14ac:dyDescent="0.25">
      <c r="F743" s="205"/>
      <c r="G743" s="231"/>
      <c r="I743" s="223"/>
      <c r="N743" s="40"/>
    </row>
    <row r="744" spans="6:14" ht="16.5" thickBot="1" x14ac:dyDescent="0.3">
      <c r="F744" s="208"/>
      <c r="G744" s="229"/>
      <c r="I744" s="218"/>
      <c r="N744" s="40"/>
    </row>
    <row r="745" spans="6:14" ht="16.5" thickBot="1" x14ac:dyDescent="0.3">
      <c r="F745" s="204" t="s">
        <v>678</v>
      </c>
      <c r="G745" s="230"/>
      <c r="I745" s="219">
        <v>972605.85</v>
      </c>
      <c r="N745" s="40"/>
    </row>
    <row r="746" spans="6:14" ht="15.75" x14ac:dyDescent="0.25">
      <c r="F746" s="207"/>
      <c r="G746" s="234"/>
      <c r="I746" s="222"/>
      <c r="N746" s="40"/>
    </row>
    <row r="747" spans="6:14" ht="16.5" thickBot="1" x14ac:dyDescent="0.3">
      <c r="F747" s="203"/>
      <c r="G747" s="235"/>
      <c r="I747" s="224"/>
      <c r="N747" s="40"/>
    </row>
    <row r="748" spans="6:14" ht="16.5" thickBot="1" x14ac:dyDescent="0.3">
      <c r="F748" s="204" t="s">
        <v>652</v>
      </c>
      <c r="G748" s="230"/>
      <c r="I748" s="219">
        <v>3875</v>
      </c>
      <c r="N748" s="40"/>
    </row>
    <row r="749" spans="6:14" ht="15.75" x14ac:dyDescent="0.25">
      <c r="F749" s="205"/>
      <c r="G749" s="231"/>
      <c r="I749" s="225"/>
      <c r="N749" s="40"/>
    </row>
    <row r="750" spans="6:14" ht="16.5" thickBot="1" x14ac:dyDescent="0.3">
      <c r="F750" s="203"/>
      <c r="G750" s="235"/>
      <c r="I750" s="224"/>
      <c r="N750" s="40"/>
    </row>
    <row r="751" spans="6:14" ht="16.5" thickBot="1" x14ac:dyDescent="0.3">
      <c r="F751" s="204" t="s">
        <v>653</v>
      </c>
      <c r="G751" s="230"/>
      <c r="I751" s="219">
        <v>7000</v>
      </c>
      <c r="N751" s="40"/>
    </row>
    <row r="752" spans="6:14" ht="15.75" x14ac:dyDescent="0.25">
      <c r="F752" s="202"/>
      <c r="G752" s="228"/>
      <c r="I752" s="217"/>
      <c r="N752" s="40"/>
    </row>
    <row r="753" spans="1:14" ht="15.75" x14ac:dyDescent="0.25">
      <c r="F753" s="242"/>
      <c r="G753" s="243"/>
      <c r="I753" s="226"/>
      <c r="N753" s="40"/>
    </row>
    <row r="754" spans="1:14" ht="16.5" thickBot="1" x14ac:dyDescent="0.3">
      <c r="F754" s="206" t="s">
        <v>654</v>
      </c>
      <c r="G754" s="233"/>
      <c r="I754" s="221">
        <v>72000</v>
      </c>
      <c r="N754" s="40"/>
    </row>
    <row r="755" spans="1:14" ht="15.75" x14ac:dyDescent="0.25">
      <c r="F755" s="207"/>
      <c r="G755" s="234"/>
      <c r="I755" s="222"/>
      <c r="N755" s="40"/>
    </row>
    <row r="756" spans="1:14" ht="16.5" thickBot="1" x14ac:dyDescent="0.3">
      <c r="F756" s="207"/>
      <c r="G756" s="234"/>
      <c r="I756" s="222"/>
      <c r="N756" s="40"/>
    </row>
    <row r="757" spans="1:14" ht="16.5" thickBot="1" x14ac:dyDescent="0.3">
      <c r="F757" s="204" t="s">
        <v>679</v>
      </c>
      <c r="G757" s="230"/>
      <c r="I757" s="219">
        <v>10000</v>
      </c>
      <c r="N757" s="40"/>
    </row>
    <row r="758" spans="1:14" ht="15.75" x14ac:dyDescent="0.25">
      <c r="F758" s="207"/>
      <c r="G758" s="234"/>
      <c r="I758" s="222"/>
      <c r="N758" s="40"/>
    </row>
    <row r="759" spans="1:14" ht="16.5" thickBot="1" x14ac:dyDescent="0.3">
      <c r="F759" s="203"/>
      <c r="G759" s="235"/>
      <c r="I759" s="226"/>
      <c r="N759" s="40"/>
    </row>
    <row r="760" spans="1:14" s="87" customFormat="1" ht="16.5" thickBot="1" x14ac:dyDescent="0.3">
      <c r="A760" s="126"/>
      <c r="B760" s="126"/>
      <c r="C760" s="126"/>
      <c r="D760" s="126"/>
      <c r="F760" s="204" t="s">
        <v>655</v>
      </c>
      <c r="G760" s="230"/>
      <c r="I760" s="219">
        <v>193000</v>
      </c>
      <c r="N760" s="88"/>
    </row>
    <row r="761" spans="1:14" s="87" customFormat="1" ht="15.75" x14ac:dyDescent="0.25">
      <c r="A761" s="126"/>
      <c r="B761" s="126"/>
      <c r="C761" s="126"/>
      <c r="D761" s="126"/>
      <c r="F761" s="205"/>
      <c r="G761" s="231"/>
      <c r="I761" s="223"/>
      <c r="N761" s="88"/>
    </row>
    <row r="762" spans="1:14" s="87" customFormat="1" ht="16.5" thickBot="1" x14ac:dyDescent="0.3">
      <c r="A762" s="126"/>
      <c r="B762" s="126"/>
      <c r="C762" s="126"/>
      <c r="D762" s="126"/>
      <c r="F762" s="208"/>
      <c r="G762" s="229"/>
      <c r="I762" s="218"/>
      <c r="N762" s="88"/>
    </row>
    <row r="763" spans="1:14" s="87" customFormat="1" ht="16.5" thickBot="1" x14ac:dyDescent="0.3">
      <c r="A763" s="126"/>
      <c r="B763" s="126"/>
      <c r="C763" s="126"/>
      <c r="D763" s="126"/>
      <c r="F763" s="204" t="s">
        <v>656</v>
      </c>
      <c r="G763" s="236"/>
      <c r="I763" s="219">
        <v>23750</v>
      </c>
      <c r="N763" s="88"/>
    </row>
    <row r="764" spans="1:14" s="87" customFormat="1" ht="15.75" x14ac:dyDescent="0.25">
      <c r="A764" s="126"/>
      <c r="B764" s="126"/>
      <c r="C764" s="126"/>
      <c r="D764" s="126"/>
      <c r="F764" s="205"/>
      <c r="G764" s="237"/>
      <c r="I764" s="217"/>
      <c r="N764" s="88"/>
    </row>
    <row r="765" spans="1:14" ht="16.5" thickBot="1" x14ac:dyDescent="0.3">
      <c r="F765" s="203"/>
      <c r="G765" s="229"/>
      <c r="I765" s="226"/>
      <c r="N765" s="40"/>
    </row>
    <row r="766" spans="1:14" ht="16.5" thickBot="1" x14ac:dyDescent="0.3">
      <c r="F766" s="204" t="s">
        <v>657</v>
      </c>
      <c r="G766" s="236"/>
      <c r="I766" s="219">
        <v>62705</v>
      </c>
      <c r="N766" s="40"/>
    </row>
    <row r="767" spans="1:14" ht="15.75" x14ac:dyDescent="0.25">
      <c r="F767" s="205"/>
      <c r="G767" s="237"/>
      <c r="I767" s="217"/>
      <c r="N767" s="40"/>
    </row>
    <row r="768" spans="1:14" ht="15.75" x14ac:dyDescent="0.25">
      <c r="F768" s="196"/>
      <c r="G768" s="183"/>
      <c r="I768" s="186"/>
      <c r="N768" s="40"/>
    </row>
    <row r="769" spans="6:14" ht="15.75" x14ac:dyDescent="0.25">
      <c r="F769" s="196" t="s">
        <v>658</v>
      </c>
      <c r="G769" s="183"/>
      <c r="I769" s="186"/>
      <c r="N769" s="40"/>
    </row>
    <row r="770" spans="6:14" ht="15.75" x14ac:dyDescent="0.25">
      <c r="F770" s="208" t="s">
        <v>688</v>
      </c>
      <c r="G770" s="229"/>
      <c r="I770" s="220"/>
      <c r="N770" s="40"/>
    </row>
    <row r="771" spans="6:14" ht="16.5" thickBot="1" x14ac:dyDescent="0.3">
      <c r="F771" s="208" t="s">
        <v>689</v>
      </c>
      <c r="G771" s="229"/>
      <c r="I771" s="220"/>
      <c r="N771" s="40"/>
    </row>
    <row r="772" spans="6:14" ht="16.5" thickBot="1" x14ac:dyDescent="0.3">
      <c r="F772" s="204" t="s">
        <v>634</v>
      </c>
      <c r="G772" s="236"/>
      <c r="I772" s="219">
        <v>0</v>
      </c>
      <c r="N772" s="40"/>
    </row>
    <row r="773" spans="6:14" ht="15.75" x14ac:dyDescent="0.25">
      <c r="F773" s="209"/>
      <c r="G773" s="237"/>
      <c r="I773" s="217"/>
      <c r="N773" s="40"/>
    </row>
    <row r="774" spans="6:14" ht="16.5" thickBot="1" x14ac:dyDescent="0.3">
      <c r="F774" s="209"/>
      <c r="G774" s="237"/>
      <c r="I774" s="217"/>
      <c r="N774" s="40"/>
    </row>
    <row r="775" spans="6:14" ht="16.5" thickBot="1" x14ac:dyDescent="0.3">
      <c r="F775" s="204" t="s">
        <v>659</v>
      </c>
      <c r="G775" s="236"/>
      <c r="I775" s="219">
        <v>357600</v>
      </c>
      <c r="N775" s="40"/>
    </row>
    <row r="776" spans="6:14" ht="15.75" x14ac:dyDescent="0.25">
      <c r="F776" s="205"/>
      <c r="G776" s="237"/>
      <c r="I776" s="217"/>
      <c r="N776" s="40"/>
    </row>
    <row r="777" spans="6:14" ht="15.75" x14ac:dyDescent="0.25">
      <c r="F777" s="196"/>
      <c r="G777" s="183"/>
      <c r="I777" s="188"/>
      <c r="N777" s="40"/>
    </row>
    <row r="778" spans="6:14" ht="15.75" x14ac:dyDescent="0.25">
      <c r="F778" s="193" t="s">
        <v>660</v>
      </c>
      <c r="G778" s="181"/>
      <c r="I778" s="186"/>
      <c r="N778" s="40"/>
    </row>
    <row r="779" spans="6:14" ht="15.75" x14ac:dyDescent="0.25">
      <c r="F779" s="194" t="s">
        <v>662</v>
      </c>
      <c r="G779" s="181">
        <v>2</v>
      </c>
      <c r="I779" s="187">
        <v>1800</v>
      </c>
      <c r="N779" s="40"/>
    </row>
    <row r="780" spans="6:14" ht="15.75" x14ac:dyDescent="0.25">
      <c r="F780" s="194" t="s">
        <v>661</v>
      </c>
      <c r="G780" s="181">
        <v>4</v>
      </c>
      <c r="I780" s="187">
        <v>4000</v>
      </c>
      <c r="N780" s="40"/>
    </row>
    <row r="781" spans="6:14" ht="15.75" x14ac:dyDescent="0.25">
      <c r="F781" s="194" t="s">
        <v>690</v>
      </c>
      <c r="G781" s="181"/>
      <c r="I781" s="187"/>
      <c r="N781" s="40"/>
    </row>
    <row r="782" spans="6:14" ht="15.75" x14ac:dyDescent="0.25">
      <c r="F782" s="194" t="s">
        <v>691</v>
      </c>
      <c r="G782" s="181"/>
      <c r="I782" s="187"/>
      <c r="N782" s="40"/>
    </row>
    <row r="783" spans="6:14" ht="15.75" x14ac:dyDescent="0.25">
      <c r="F783" s="251" t="s">
        <v>692</v>
      </c>
      <c r="G783" s="232"/>
      <c r="I783" s="220"/>
      <c r="N783" s="40"/>
    </row>
    <row r="784" spans="6:14" ht="15.75" x14ac:dyDescent="0.25">
      <c r="F784" s="251" t="s">
        <v>693</v>
      </c>
      <c r="G784" s="232">
        <v>1</v>
      </c>
      <c r="I784" s="220">
        <v>1000</v>
      </c>
      <c r="N784" s="40"/>
    </row>
    <row r="785" spans="6:14" ht="15.75" x14ac:dyDescent="0.25">
      <c r="F785" s="251" t="s">
        <v>694</v>
      </c>
      <c r="G785" s="232"/>
      <c r="I785" s="220"/>
      <c r="N785" s="40"/>
    </row>
    <row r="786" spans="6:14" ht="15.75" x14ac:dyDescent="0.25">
      <c r="F786" s="196" t="s">
        <v>634</v>
      </c>
      <c r="G786" s="183"/>
      <c r="I786" s="244">
        <f>SUM(I779:I785)</f>
        <v>6800</v>
      </c>
      <c r="N786" s="40"/>
    </row>
    <row r="787" spans="6:14" ht="15.75" x14ac:dyDescent="0.25">
      <c r="F787" s="196"/>
      <c r="G787" s="183"/>
      <c r="I787" s="186"/>
      <c r="N787" s="40"/>
    </row>
    <row r="788" spans="6:14" ht="15.75" x14ac:dyDescent="0.25">
      <c r="F788" s="194"/>
      <c r="G788" s="232"/>
      <c r="I788" s="220"/>
      <c r="N788" s="40"/>
    </row>
    <row r="789" spans="6:14" ht="15.75" x14ac:dyDescent="0.25">
      <c r="F789" s="196" t="s">
        <v>663</v>
      </c>
      <c r="G789" s="183"/>
      <c r="I789" s="186"/>
      <c r="N789" s="40"/>
    </row>
    <row r="790" spans="6:14" ht="15.75" x14ac:dyDescent="0.25">
      <c r="F790" s="195" t="s">
        <v>695</v>
      </c>
      <c r="G790" s="183"/>
      <c r="I790" s="187"/>
      <c r="N790" s="40"/>
    </row>
    <row r="791" spans="6:14" ht="15.75" x14ac:dyDescent="0.25">
      <c r="F791" s="194" t="s">
        <v>680</v>
      </c>
      <c r="G791" s="232"/>
      <c r="I791" s="220"/>
      <c r="N791" s="40"/>
    </row>
    <row r="792" spans="6:14" ht="15.75" x14ac:dyDescent="0.25">
      <c r="F792" s="195" t="s">
        <v>696</v>
      </c>
      <c r="G792" s="183">
        <v>3</v>
      </c>
      <c r="I792" s="187">
        <v>4500</v>
      </c>
      <c r="N792" s="40"/>
    </row>
    <row r="793" spans="6:14" ht="15.75" x14ac:dyDescent="0.25">
      <c r="F793" s="194" t="s">
        <v>664</v>
      </c>
      <c r="G793" s="181">
        <v>2</v>
      </c>
      <c r="I793" s="187">
        <v>12000</v>
      </c>
      <c r="N793" s="40"/>
    </row>
    <row r="794" spans="6:14" ht="15.75" x14ac:dyDescent="0.25">
      <c r="F794" s="194" t="s">
        <v>697</v>
      </c>
      <c r="G794" s="181"/>
      <c r="I794" s="187"/>
      <c r="N794" s="40"/>
    </row>
    <row r="795" spans="6:14" ht="15.75" x14ac:dyDescent="0.25">
      <c r="F795" s="196" t="s">
        <v>634</v>
      </c>
      <c r="G795" s="183"/>
      <c r="I795" s="244">
        <f>SUM(I790:I794)</f>
        <v>16500</v>
      </c>
      <c r="N795" s="40"/>
    </row>
    <row r="796" spans="6:14" ht="15.75" x14ac:dyDescent="0.25">
      <c r="F796" s="196"/>
      <c r="G796" s="183"/>
      <c r="I796" s="186"/>
      <c r="N796" s="40"/>
    </row>
    <row r="797" spans="6:14" ht="15.75" x14ac:dyDescent="0.25">
      <c r="F797" s="196"/>
      <c r="G797" s="183"/>
      <c r="I797" s="186"/>
      <c r="N797" s="40"/>
    </row>
    <row r="798" spans="6:14" ht="15.75" x14ac:dyDescent="0.25">
      <c r="F798" s="196" t="s">
        <v>665</v>
      </c>
      <c r="G798" s="183"/>
      <c r="I798" s="244">
        <v>2000</v>
      </c>
      <c r="N798" s="40"/>
    </row>
    <row r="799" spans="6:14" ht="15.75" x14ac:dyDescent="0.25">
      <c r="F799" s="196"/>
      <c r="G799" s="183"/>
      <c r="I799" s="186"/>
      <c r="N799" s="40"/>
    </row>
    <row r="800" spans="6:14" ht="15.75" x14ac:dyDescent="0.25">
      <c r="F800" s="198"/>
      <c r="G800" s="190"/>
      <c r="I800" s="191"/>
      <c r="N800" s="40"/>
    </row>
    <row r="801" spans="6:14" ht="15" customHeight="1" x14ac:dyDescent="0.25">
      <c r="F801" s="252" t="s">
        <v>666</v>
      </c>
      <c r="G801" s="253"/>
      <c r="I801" s="256">
        <v>14246861.98</v>
      </c>
      <c r="N801" s="40"/>
    </row>
    <row r="802" spans="6:14" ht="15" customHeight="1" x14ac:dyDescent="0.25">
      <c r="F802" s="252"/>
      <c r="G802" s="253"/>
      <c r="I802" s="257"/>
      <c r="N802" s="40"/>
    </row>
    <row r="803" spans="6:14" ht="15" customHeight="1" x14ac:dyDescent="0.25">
      <c r="F803" s="252"/>
      <c r="G803" s="253"/>
      <c r="I803" s="257"/>
      <c r="N803" s="40"/>
    </row>
    <row r="804" spans="6:14" ht="15" customHeight="1" x14ac:dyDescent="0.25">
      <c r="F804" s="252" t="s">
        <v>698</v>
      </c>
      <c r="G804" s="253"/>
      <c r="I804" s="256">
        <v>56000</v>
      </c>
      <c r="N804" s="40"/>
    </row>
    <row r="805" spans="6:14" ht="15" customHeight="1" x14ac:dyDescent="0.25">
      <c r="F805" s="252"/>
      <c r="G805" s="253"/>
      <c r="I805" s="258"/>
      <c r="N805" s="40"/>
    </row>
    <row r="806" spans="6:14" ht="15" customHeight="1" x14ac:dyDescent="0.25">
      <c r="F806" s="252"/>
      <c r="G806" s="253"/>
      <c r="I806" s="258"/>
      <c r="N806" s="40"/>
    </row>
    <row r="807" spans="6:14" ht="15" customHeight="1" x14ac:dyDescent="0.25">
      <c r="F807" s="252" t="s">
        <v>707</v>
      </c>
      <c r="G807" s="253"/>
      <c r="I807" s="261">
        <v>-8843.01</v>
      </c>
      <c r="N807" s="40"/>
    </row>
    <row r="808" spans="6:14" ht="15" customHeight="1" x14ac:dyDescent="0.25">
      <c r="F808" s="252"/>
      <c r="G808" s="253"/>
      <c r="I808" s="259"/>
      <c r="N808" s="40"/>
    </row>
    <row r="809" spans="6:14" ht="15" customHeight="1" x14ac:dyDescent="0.25">
      <c r="F809" s="252"/>
      <c r="G809" s="253"/>
      <c r="I809" s="259"/>
      <c r="M809" s="177"/>
      <c r="N809" s="40"/>
    </row>
    <row r="810" spans="6:14" ht="15" customHeight="1" x14ac:dyDescent="0.25">
      <c r="F810" s="252" t="s">
        <v>667</v>
      </c>
      <c r="G810" s="253"/>
      <c r="I810" s="261">
        <v>-104916.95</v>
      </c>
      <c r="J810" s="262" t="s">
        <v>706</v>
      </c>
      <c r="K810" s="263"/>
      <c r="L810" s="263"/>
    </row>
    <row r="811" spans="6:14" ht="21" customHeight="1" x14ac:dyDescent="0.25">
      <c r="F811" s="252"/>
      <c r="G811" s="253"/>
      <c r="I811" s="259"/>
      <c r="J811" s="262"/>
      <c r="K811" s="263"/>
      <c r="L811" s="263"/>
    </row>
    <row r="812" spans="6:14" ht="24" customHeight="1" x14ac:dyDescent="0.25">
      <c r="F812" s="252"/>
      <c r="G812" s="253"/>
      <c r="I812" s="259"/>
      <c r="J812" s="262"/>
      <c r="K812" s="263"/>
      <c r="L812" s="263"/>
    </row>
    <row r="813" spans="6:14" ht="16.5" customHeight="1" x14ac:dyDescent="0.25">
      <c r="F813" s="254" t="s">
        <v>223</v>
      </c>
      <c r="G813" s="255"/>
      <c r="I813" s="260">
        <f>+I810+I807+I804+I801+I798+I795+I786+I775+I772+I766+I763+I760+I757+I754+I751+I748+I745+I742+I739+I736+I733+I716+I671</f>
        <v>16873577.52</v>
      </c>
    </row>
    <row r="815" spans="6:14" ht="15.75" customHeight="1" x14ac:dyDescent="0.25"/>
    <row r="816" spans="6:14" ht="16.5" customHeight="1" x14ac:dyDescent="0.25">
      <c r="G816" s="297"/>
      <c r="H816" s="297"/>
      <c r="I816" s="210"/>
      <c r="J816" s="99"/>
      <c r="K816" s="102"/>
      <c r="L816" s="102"/>
    </row>
    <row r="817" spans="7:12" ht="15.75" x14ac:dyDescent="0.25">
      <c r="G817" s="295"/>
      <c r="H817" s="295"/>
      <c r="I817" s="99"/>
      <c r="J817" s="99"/>
      <c r="K817" s="61"/>
      <c r="L817" s="58"/>
    </row>
    <row r="818" spans="7:12" ht="15.75" customHeight="1" x14ac:dyDescent="0.25">
      <c r="G818" s="297"/>
      <c r="H818" s="297"/>
      <c r="I818" s="99"/>
      <c r="J818" s="99"/>
      <c r="K818" s="102"/>
      <c r="L818" s="102"/>
    </row>
    <row r="819" spans="7:12" ht="15.75" x14ac:dyDescent="0.25">
      <c r="G819" s="295"/>
      <c r="H819" s="295"/>
      <c r="I819" s="99"/>
      <c r="J819" s="99"/>
      <c r="K819" s="61"/>
      <c r="L819" s="102"/>
    </row>
    <row r="820" spans="7:12" ht="15.75" x14ac:dyDescent="0.25">
      <c r="G820" s="295"/>
      <c r="H820" s="295"/>
      <c r="I820" s="99"/>
      <c r="J820" s="99"/>
      <c r="K820" s="61"/>
      <c r="L820" s="58"/>
    </row>
    <row r="821" spans="7:12" ht="15.75" x14ac:dyDescent="0.25">
      <c r="G821" s="295"/>
      <c r="H821" s="295"/>
      <c r="I821" s="99"/>
      <c r="J821" s="99"/>
      <c r="K821" s="61"/>
      <c r="L821" s="58"/>
    </row>
    <row r="822" spans="7:12" ht="15.75" x14ac:dyDescent="0.25">
      <c r="G822" s="295"/>
      <c r="H822" s="295"/>
      <c r="I822" s="99"/>
      <c r="J822" s="99"/>
      <c r="K822" s="61"/>
      <c r="L822" s="102"/>
    </row>
    <row r="823" spans="7:12" ht="15.75" x14ac:dyDescent="0.25">
      <c r="G823" s="295"/>
      <c r="H823" s="295"/>
      <c r="I823" s="99"/>
      <c r="J823" s="99"/>
      <c r="K823" s="61"/>
      <c r="L823" s="67"/>
    </row>
    <row r="824" spans="7:12" ht="15.75" x14ac:dyDescent="0.25">
      <c r="G824" s="295"/>
      <c r="H824" s="295"/>
      <c r="I824" s="99"/>
      <c r="J824" s="99"/>
      <c r="K824" s="61"/>
      <c r="L824" s="41"/>
    </row>
    <row r="825" spans="7:12" ht="15.75" x14ac:dyDescent="0.25">
      <c r="G825" s="295"/>
      <c r="H825" s="295"/>
      <c r="I825" s="99"/>
      <c r="J825" s="99"/>
      <c r="K825" s="61"/>
      <c r="L825" s="102"/>
    </row>
    <row r="826" spans="7:12" ht="15.75" x14ac:dyDescent="0.25">
      <c r="G826" s="295"/>
      <c r="H826" s="295"/>
      <c r="I826" s="99"/>
      <c r="J826" s="99"/>
      <c r="K826" s="61"/>
      <c r="L826" s="42"/>
    </row>
    <row r="827" spans="7:12" ht="15.75" x14ac:dyDescent="0.25">
      <c r="G827" s="295"/>
      <c r="H827" s="295"/>
      <c r="I827" s="99"/>
      <c r="J827" s="99"/>
      <c r="K827" s="61"/>
      <c r="L827" s="42"/>
    </row>
    <row r="828" spans="7:12" ht="15.75" x14ac:dyDescent="0.25">
      <c r="G828" s="295"/>
      <c r="H828" s="295"/>
      <c r="I828" s="99"/>
      <c r="J828" s="99"/>
      <c r="K828" s="61"/>
      <c r="L828" s="64"/>
    </row>
    <row r="829" spans="7:12" ht="15.75" x14ac:dyDescent="0.25">
      <c r="G829" s="296"/>
      <c r="H829" s="296"/>
      <c r="I829" s="296"/>
      <c r="J829" s="296"/>
      <c r="K829" s="65"/>
      <c r="L829" s="66"/>
    </row>
    <row r="831" spans="7:12" ht="15.75" x14ac:dyDescent="0.25">
      <c r="G831" s="101"/>
      <c r="H831" s="100"/>
      <c r="I831" s="100"/>
      <c r="J831" s="100"/>
      <c r="K831" s="49"/>
      <c r="L831" s="59"/>
    </row>
    <row r="832" spans="7:12" ht="15.75" x14ac:dyDescent="0.25">
      <c r="G832" s="101"/>
      <c r="H832" s="100"/>
      <c r="I832" s="100"/>
      <c r="J832" s="100"/>
      <c r="K832" s="49"/>
      <c r="L832" s="59"/>
    </row>
    <row r="833" spans="7:12" ht="15.75" x14ac:dyDescent="0.25">
      <c r="G833" s="57"/>
      <c r="H833" s="100"/>
      <c r="I833" s="100"/>
      <c r="J833" s="100"/>
      <c r="K833" s="49"/>
      <c r="L833" s="59"/>
    </row>
    <row r="834" spans="7:12" ht="16.5" x14ac:dyDescent="0.3">
      <c r="G834" s="57"/>
      <c r="H834" s="100"/>
      <c r="I834" s="100"/>
      <c r="J834" s="100"/>
      <c r="K834" s="49"/>
      <c r="L834" s="60"/>
    </row>
    <row r="835" spans="7:12" ht="15.75" x14ac:dyDescent="0.25">
      <c r="G835" s="94"/>
      <c r="H835" s="100"/>
      <c r="I835" s="100"/>
      <c r="J835" s="100"/>
      <c r="K835" s="49"/>
      <c r="L835" s="58"/>
    </row>
    <row r="836" spans="7:12" ht="15.75" x14ac:dyDescent="0.25">
      <c r="G836" s="101"/>
      <c r="H836" s="100"/>
      <c r="I836" s="100"/>
      <c r="J836" s="100"/>
      <c r="K836" s="49"/>
      <c r="L836" s="59"/>
    </row>
    <row r="837" spans="7:12" ht="15.75" x14ac:dyDescent="0.25">
      <c r="G837" s="101"/>
      <c r="H837" s="100"/>
      <c r="I837" s="100"/>
      <c r="J837" s="100"/>
      <c r="K837" s="61"/>
      <c r="L837" s="102"/>
    </row>
    <row r="838" spans="7:12" ht="15.75" x14ac:dyDescent="0.25">
      <c r="G838" s="94"/>
      <c r="H838" s="100"/>
      <c r="I838" s="100"/>
      <c r="J838" s="100"/>
      <c r="K838" s="61"/>
      <c r="L838" s="62"/>
    </row>
    <row r="839" spans="7:12" ht="15.75" x14ac:dyDescent="0.25">
      <c r="G839" s="94"/>
      <c r="H839" s="100"/>
      <c r="I839" s="100"/>
      <c r="J839" s="100"/>
      <c r="K839" s="61"/>
      <c r="L839" s="62"/>
    </row>
    <row r="840" spans="7:12" ht="15.75" x14ac:dyDescent="0.25">
      <c r="G840" s="94"/>
      <c r="H840" s="100"/>
      <c r="I840" s="100"/>
      <c r="J840" s="100"/>
      <c r="K840" s="61"/>
      <c r="L840" s="102"/>
    </row>
    <row r="841" spans="7:12" ht="15.75" x14ac:dyDescent="0.25">
      <c r="G841" s="94"/>
      <c r="H841" s="100"/>
      <c r="I841" s="100"/>
      <c r="J841" s="100"/>
      <c r="K841" s="61"/>
      <c r="L841" s="58"/>
    </row>
    <row r="842" spans="7:12" ht="15.75" x14ac:dyDescent="0.25">
      <c r="G842" s="94"/>
      <c r="H842" s="100"/>
      <c r="I842" s="100"/>
      <c r="J842" s="100"/>
      <c r="K842" s="61"/>
      <c r="L842" s="58"/>
    </row>
    <row r="843" spans="7:12" ht="15.75" x14ac:dyDescent="0.25">
      <c r="G843" s="94"/>
      <c r="H843" s="100"/>
      <c r="I843" s="100"/>
      <c r="J843" s="100"/>
      <c r="K843" s="61"/>
      <c r="L843" s="102"/>
    </row>
    <row r="844" spans="7:12" ht="15.75" x14ac:dyDescent="0.25">
      <c r="G844" s="94"/>
      <c r="H844" s="100"/>
      <c r="I844" s="100"/>
      <c r="J844" s="100"/>
      <c r="K844" s="61"/>
      <c r="L844" s="58"/>
    </row>
    <row r="845" spans="7:12" ht="15.75" x14ac:dyDescent="0.25">
      <c r="G845" s="94"/>
      <c r="H845" s="100"/>
      <c r="I845" s="100"/>
      <c r="J845" s="100"/>
      <c r="K845" s="61"/>
      <c r="L845" s="58"/>
    </row>
    <row r="846" spans="7:12" ht="15.75" x14ac:dyDescent="0.25">
      <c r="G846" s="94"/>
      <c r="H846" s="100"/>
      <c r="I846" s="100"/>
      <c r="J846" s="100"/>
      <c r="K846" s="61"/>
      <c r="L846" s="102"/>
    </row>
    <row r="847" spans="7:12" ht="15.75" x14ac:dyDescent="0.25">
      <c r="G847" s="94"/>
      <c r="H847" s="100"/>
      <c r="I847" s="100"/>
      <c r="J847" s="100"/>
      <c r="K847" s="61"/>
      <c r="L847" s="63"/>
    </row>
    <row r="848" spans="7:12" ht="15.75" x14ac:dyDescent="0.25">
      <c r="G848" s="94"/>
      <c r="H848" s="100"/>
      <c r="I848" s="100"/>
      <c r="J848" s="100"/>
      <c r="K848" s="61"/>
      <c r="L848" s="41"/>
    </row>
    <row r="849" spans="6:13" ht="15.75" x14ac:dyDescent="0.25">
      <c r="G849" s="94"/>
      <c r="H849" s="100"/>
      <c r="I849" s="100"/>
      <c r="J849" s="100"/>
      <c r="K849" s="61"/>
      <c r="L849" s="102"/>
    </row>
    <row r="850" spans="6:13" ht="15.75" x14ac:dyDescent="0.25">
      <c r="G850" s="94"/>
      <c r="H850" s="100"/>
      <c r="I850" s="100"/>
      <c r="J850" s="100"/>
      <c r="K850" s="61"/>
      <c r="L850" s="42"/>
    </row>
    <row r="851" spans="6:13" ht="15.75" x14ac:dyDescent="0.25">
      <c r="G851" s="94"/>
      <c r="H851" s="100"/>
      <c r="I851" s="100"/>
      <c r="J851" s="100"/>
      <c r="K851" s="61"/>
      <c r="L851" s="64"/>
    </row>
    <row r="852" spans="6:13" ht="15.75" x14ac:dyDescent="0.25">
      <c r="G852" s="295"/>
      <c r="H852" s="295"/>
      <c r="I852" s="295"/>
      <c r="J852" s="295"/>
      <c r="K852" s="65"/>
      <c r="L852" s="66"/>
    </row>
    <row r="853" spans="6:13" ht="15.75" x14ac:dyDescent="0.25">
      <c r="F853" s="99"/>
      <c r="G853" s="294"/>
      <c r="H853" s="294"/>
      <c r="I853" s="294"/>
      <c r="J853" s="294"/>
      <c r="K853" s="49"/>
      <c r="L853" s="42"/>
    </row>
    <row r="854" spans="6:13" ht="15.75" x14ac:dyDescent="0.25">
      <c r="F854" s="99"/>
      <c r="G854" s="294"/>
      <c r="H854" s="294"/>
      <c r="I854" s="294"/>
      <c r="J854" s="294"/>
      <c r="K854" s="49"/>
      <c r="L854" s="42" t="s">
        <v>29</v>
      </c>
    </row>
    <row r="855" spans="6:13" ht="15.75" x14ac:dyDescent="0.25">
      <c r="F855" s="99"/>
      <c r="G855" s="294"/>
      <c r="H855" s="294"/>
      <c r="I855" s="294"/>
      <c r="J855" s="294"/>
      <c r="K855" s="49"/>
      <c r="L855" s="41"/>
    </row>
    <row r="856" spans="6:13" ht="15.75" x14ac:dyDescent="0.25">
      <c r="F856" s="99"/>
      <c r="G856" s="294"/>
      <c r="H856" s="294"/>
      <c r="I856" s="294"/>
      <c r="J856" s="294"/>
      <c r="K856" s="49"/>
      <c r="L856" s="43"/>
    </row>
    <row r="857" spans="6:13" ht="15.75" x14ac:dyDescent="0.25">
      <c r="F857" s="99"/>
      <c r="G857" s="294"/>
      <c r="H857" s="294"/>
      <c r="I857" s="294"/>
      <c r="J857" s="294"/>
      <c r="K857" s="49"/>
      <c r="L857" s="44"/>
    </row>
    <row r="858" spans="6:13" ht="20.25" x14ac:dyDescent="0.3">
      <c r="F858" s="99"/>
      <c r="G858" s="294"/>
      <c r="H858" s="294"/>
      <c r="I858" s="294"/>
      <c r="J858" s="294"/>
      <c r="K858" s="50"/>
      <c r="L858" s="45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40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40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40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40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40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40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40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40"/>
      <c r="M867" s="37"/>
    </row>
    <row r="868" spans="6:13" ht="15.75" customHeight="1" x14ac:dyDescent="0.25">
      <c r="F868" s="37"/>
      <c r="G868" s="37"/>
      <c r="H868" s="37"/>
      <c r="I868" s="37"/>
      <c r="J868" s="37"/>
      <c r="K868" s="37"/>
      <c r="L868" s="140"/>
      <c r="M868" s="37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40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0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x14ac:dyDescent="0.25">
      <c r="F887" s="37"/>
      <c r="G887" s="37"/>
      <c r="H887" s="37"/>
      <c r="I887" s="37"/>
      <c r="J887" s="37"/>
      <c r="K887" s="37"/>
      <c r="L887" s="140"/>
      <c r="M887" s="37"/>
    </row>
  </sheetData>
  <mergeCells count="344"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24:H824"/>
    <mergeCell ref="G825:H825"/>
    <mergeCell ref="G826:H826"/>
    <mergeCell ref="G816:H816"/>
    <mergeCell ref="G817:H817"/>
    <mergeCell ref="G818:H818"/>
    <mergeCell ref="G819:H819"/>
    <mergeCell ref="G820:H820"/>
    <mergeCell ref="G855:J855"/>
    <mergeCell ref="G821:H821"/>
    <mergeCell ref="G822:H822"/>
    <mergeCell ref="G823:H823"/>
    <mergeCell ref="G856:J856"/>
    <mergeCell ref="G857:J857"/>
    <mergeCell ref="G858:J858"/>
    <mergeCell ref="G827:H827"/>
    <mergeCell ref="G828:H828"/>
    <mergeCell ref="G829:J829"/>
    <mergeCell ref="G852:J852"/>
    <mergeCell ref="G853:J853"/>
    <mergeCell ref="G854:J854"/>
    <mergeCell ref="J810:L812"/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</mergeCells>
  <pageMargins left="0.25" right="0.25" top="0.75" bottom="0.75" header="0.3" footer="0.3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YONALVIS DE LEON</cp:lastModifiedBy>
  <cp:lastPrinted>2019-09-05T16:45:53Z</cp:lastPrinted>
  <dcterms:created xsi:type="dcterms:W3CDTF">2018-12-05T11:15:03Z</dcterms:created>
  <dcterms:modified xsi:type="dcterms:W3CDTF">2022-01-11T18:12:21Z</dcterms:modified>
</cp:coreProperties>
</file>