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820" windowHeight="7425" firstSheet="2" activeTab="2"/>
  </bookViews>
  <sheets>
    <sheet name="ENERO 2013" sheetId="1" state="hidden" r:id="rId1"/>
    <sheet name="Hoja3" sheetId="2" state="hidden" r:id="rId2"/>
    <sheet name="INFORME GENERAL" sheetId="3" r:id="rId3"/>
    <sheet name="INFORME ACC TRANSITO 2013" sheetId="4" r:id="rId4"/>
    <sheet name="Hoja1" sheetId="5" r:id="rId5"/>
  </sheets>
  <externalReferences>
    <externalReference r:id="rId8"/>
    <externalReference r:id="rId9"/>
    <externalReference r:id="rId10"/>
  </externalReferences>
  <definedNames>
    <definedName name="_xlnm.Print_Titles" localSheetId="2">'INFORME GENERAL'!$16:$17</definedName>
  </definedNames>
  <calcPr fullCalcOnLoad="1"/>
</workbook>
</file>

<file path=xl/comments3.xml><?xml version="1.0" encoding="utf-8"?>
<comments xmlns="http://schemas.openxmlformats.org/spreadsheetml/2006/main">
  <authors>
    <author>kCONTRERAS</author>
  </authors>
  <commentList>
    <comment ref="K24" authorId="0">
      <text>
        <r>
          <rPr>
            <b/>
            <sz val="8"/>
            <rFont val="Tahoma"/>
            <family val="2"/>
          </rPr>
          <t>VACACIONES DE LA DRA. JORGE</t>
        </r>
      </text>
    </comment>
    <comment ref="U24" authorId="0">
      <text>
        <r>
          <rPr>
            <b/>
            <sz val="8"/>
            <rFont val="Tahoma"/>
            <family val="0"/>
          </rPr>
          <t>VACACIONES DRA. JORGE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<sst xmlns="http://schemas.openxmlformats.org/spreadsheetml/2006/main" count="213" uniqueCount="142">
  <si>
    <t>ACC TRANSITO</t>
  </si>
  <si>
    <t>CAIDA SUS PIES</t>
  </si>
  <si>
    <t>ACC TRABAJO</t>
  </si>
  <si>
    <t>AGRESION EXTERN</t>
  </si>
  <si>
    <t>ACC DOMESTICO</t>
  </si>
  <si>
    <t>motocicleta</t>
  </si>
  <si>
    <t>automovil</t>
  </si>
  <si>
    <t>otros</t>
  </si>
  <si>
    <t>publico</t>
  </si>
  <si>
    <t>privado</t>
  </si>
  <si>
    <t>femenino</t>
  </si>
  <si>
    <t>masc</t>
  </si>
  <si>
    <t>ninos menor 13</t>
  </si>
  <si>
    <t>14-45</t>
  </si>
  <si>
    <t>mayor 45</t>
  </si>
  <si>
    <t>No uso casco protector</t>
  </si>
  <si>
    <t>no cinturon seguridad</t>
  </si>
  <si>
    <t>VALOR</t>
  </si>
  <si>
    <t>%</t>
  </si>
  <si>
    <t>Tipo de Vehículo</t>
  </si>
  <si>
    <t>Motocicleta</t>
  </si>
  <si>
    <t>Automóvil</t>
  </si>
  <si>
    <t>Otros (Autobus, Vehículo Pesado, Bicicleta etc.)</t>
  </si>
  <si>
    <t>Tipo de Transporte</t>
  </si>
  <si>
    <t xml:space="preserve">Público </t>
  </si>
  <si>
    <t>Privado</t>
  </si>
  <si>
    <t>Sexo</t>
  </si>
  <si>
    <t>Masculino</t>
  </si>
  <si>
    <t>Femenino</t>
  </si>
  <si>
    <t>Edad</t>
  </si>
  <si>
    <t>Niños &lt; 13 años</t>
  </si>
  <si>
    <t>14-45 años</t>
  </si>
  <si>
    <t>&gt; 45 años</t>
  </si>
  <si>
    <t>Uso Mecanismo de seguridad</t>
  </si>
  <si>
    <t>DATOS</t>
  </si>
  <si>
    <t>Total emergencias atendidas</t>
  </si>
  <si>
    <t>OTRoS</t>
  </si>
  <si>
    <t>HAB</t>
  </si>
  <si>
    <t>HAF</t>
  </si>
  <si>
    <t>ENFERMEDAD</t>
  </si>
  <si>
    <t xml:space="preserve">CAUSAS EMERGENCIAS ENERO-ENERO 2013 </t>
  </si>
  <si>
    <t>NO  Casco Protector</t>
  </si>
  <si>
    <t>NO cinturón seguridad</t>
  </si>
  <si>
    <t>ESTADISTICAS EMERGENCIAS POR ACCIDENTES DE TRANSITO ENERO 2013</t>
  </si>
  <si>
    <t>Total atendidas x accidentes de tránsito</t>
  </si>
  <si>
    <t>Constanza</t>
  </si>
  <si>
    <t>Jarabacoa</t>
  </si>
  <si>
    <t>Jima Abajo</t>
  </si>
  <si>
    <t>Provincia LA VEGA:</t>
  </si>
  <si>
    <t>Provincia Monseñor Nouel (Bonao)</t>
  </si>
  <si>
    <t>Detalle por municipios de La Vega</t>
  </si>
  <si>
    <t>Provincia Duarte (SFM)</t>
  </si>
  <si>
    <t>Provincia Sánchez Ramírez (Cotui)</t>
  </si>
  <si>
    <t>Provincia Hermanas Mirabal (Salcedo)</t>
  </si>
  <si>
    <t>Provincia Espaillat (Moca)</t>
  </si>
  <si>
    <t xml:space="preserve">Provincia Samaná </t>
  </si>
  <si>
    <t>Otras (La Romana, Puerto Plata, San Cristobal,Santiago)</t>
  </si>
  <si>
    <t>Provincia Maria Trinidad Sánchez (Nagua)</t>
  </si>
  <si>
    <t>La Vega</t>
  </si>
  <si>
    <t>LUGAR DONDE OCURRIO EL ACCIDENTE</t>
  </si>
  <si>
    <t>Golpe a peatón</t>
  </si>
  <si>
    <t>Lugar que ocupaba en el vehículo</t>
  </si>
  <si>
    <t>Chofer</t>
  </si>
  <si>
    <t>Pasajero</t>
  </si>
  <si>
    <t>USO Casco Protector</t>
  </si>
  <si>
    <t>USO cinturón seguridad</t>
  </si>
  <si>
    <t>Fin de semana (Sab-Dom)</t>
  </si>
  <si>
    <t>Dias laborables (Lun-Vier)</t>
  </si>
  <si>
    <t>Día que ocurrió el accidente</t>
  </si>
  <si>
    <t>Dias Feriados*</t>
  </si>
  <si>
    <t>Destino de egreso</t>
  </si>
  <si>
    <t>Curado y despachado</t>
  </si>
  <si>
    <t>Hospitalizados-UCI</t>
  </si>
  <si>
    <t>Hospitalizados-SALA</t>
  </si>
  <si>
    <t>Morgue</t>
  </si>
  <si>
    <t>SEXO</t>
  </si>
  <si>
    <t>ENE</t>
  </si>
  <si>
    <t>EDAD PROM</t>
  </si>
  <si>
    <t>M</t>
  </si>
  <si>
    <t>F</t>
  </si>
  <si>
    <t xml:space="preserve">DIAS </t>
  </si>
  <si>
    <t>PROM</t>
  </si>
  <si>
    <t>FEB</t>
  </si>
  <si>
    <t>MAR</t>
  </si>
  <si>
    <t>ABR</t>
  </si>
  <si>
    <t>MAY</t>
  </si>
  <si>
    <t>CANT</t>
  </si>
  <si>
    <t>ACCIDENTE DE TRANSITO</t>
  </si>
  <si>
    <t>CAIDA DE SUS PIES</t>
  </si>
  <si>
    <t>INFORME MOTIVOS DE EMERGENCIA</t>
  </si>
  <si>
    <t>AGRESION EXTERNA (RIÑA/AGRESION CON OBJETO CONTUSO)</t>
  </si>
  <si>
    <t>QUEMADURA</t>
  </si>
  <si>
    <t>CAIDA DE ARBOL</t>
  </si>
  <si>
    <t>CAIDA DE CABALLO</t>
  </si>
  <si>
    <t>CAUSA EXTERNA Y/O MOTIVO DEL TRAUMA</t>
  </si>
  <si>
    <t>CAIDA DE UN NIVEL A OTRO (2do nivel, otros)</t>
  </si>
  <si>
    <t>CAIDA PRACTICAS DEPORTIVAS</t>
  </si>
  <si>
    <t>CAIDA DE ESCALERA</t>
  </si>
  <si>
    <t>CAIDA BICICLETA</t>
  </si>
  <si>
    <t>OTROS MOTIVOS DE EMERGENCIA (CONSULTAS)</t>
  </si>
  <si>
    <t>OTRAS CAUSAS DE TRAUMAS</t>
  </si>
  <si>
    <t>ESTADISTICAS EMERGENCIAS POR ACCIDENTES DE TRANSITO 2013 (Consolidado  2013)</t>
  </si>
  <si>
    <t>HOSPITAL TRAUMATOLOGICO Y QUIRURGICO DEL CIBAO CENTRAL</t>
  </si>
  <si>
    <t>PROF. JUAN BOSCH</t>
  </si>
  <si>
    <t>Secretaría de Estado de Salud Pública y Asistencia Social</t>
  </si>
  <si>
    <t>Km. 101, Autopista Duarte, Carretera Bonao-La Vega</t>
  </si>
  <si>
    <t>El Pino, La Vega, Rep. Dom. Tel.: 809-725-8262. Fax: 809-725-8472</t>
  </si>
  <si>
    <t xml:space="preserve">Dpto. De Estadísticas </t>
  </si>
  <si>
    <t>INFORME MENSUAL PRODUCTIVIDAD POR AREA DE SERVICIO</t>
  </si>
  <si>
    <t>PRODUCTIVIDAD</t>
  </si>
  <si>
    <t>SERVICIO DE: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</si>
  <si>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</si>
  <si>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</si>
  <si>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</si>
  <si>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</si>
  <si>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</si>
  <si>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</si>
  <si>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</si>
  <si>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</si>
  <si>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</si>
  <si>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</si>
  <si>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</si>
  <si>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DIC 2013</t>
  </si>
  <si>
    <t>ACUMULADO 2013</t>
  </si>
  <si>
    <t xml:space="preserve">CONSULTA EXTERNA </t>
  </si>
  <si>
    <t>EMERGENCIA*</t>
  </si>
  <si>
    <t>HOSPITALIZACION (Egresos)</t>
  </si>
  <si>
    <t>CIRUGIAS (mayor y menor)</t>
  </si>
  <si>
    <t>Otros PROCEDIMIENTOS EN QUIROFANO</t>
  </si>
  <si>
    <t>PROCEDIMIENTOS ODONTOLOGICOS</t>
  </si>
  <si>
    <t>PROCEDIMIENTOS NEUMOLOGIA (Espirometría, toracentesis,prueba de esfuerzo pulmonar, oximetria)</t>
  </si>
  <si>
    <t>HEMODIALISIS</t>
  </si>
  <si>
    <t>TERAPIAS FISICAS</t>
  </si>
  <si>
    <t>IMAGENES (estudios realizados)</t>
  </si>
  <si>
    <t>LABORATORIO PATOLOGIA (estudios realizados)</t>
  </si>
  <si>
    <t>LABORATORIO CLINICO + BANCO DE SANGRE (Pruebas realizadas)</t>
  </si>
  <si>
    <t>TRANSFUCIONES</t>
  </si>
  <si>
    <t>ELECTROCARDIOGRAMAS</t>
  </si>
  <si>
    <t>ENDOSCOPIAS</t>
  </si>
  <si>
    <t>PRODUCTIVIDAD GENERAL</t>
  </si>
  <si>
    <t>DICIEMBRE &amp; ACUMULADO 2013</t>
  </si>
  <si>
    <t>* ANEXO DETALLES ESTADISTICAS EMERGENCIAS Y  ACCIDENTES DE TRANSITO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</si>
</sst>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h:mm:ss;@"/>
    <numFmt numFmtId="173" formatCode="[$-1C0A]hh:mm:ss\ AM/PM"/>
    <numFmt numFmtId="174" formatCode="[$-C0A]dddd\,\ dd&quot; de &quot;mmmm&quot; de &quot;yyyy"/>
    <numFmt numFmtId="175" formatCode="mmm\-yyyy"/>
    <numFmt numFmtId="176" formatCode="0_);\(0\)"/>
    <numFmt numFmtId="177" formatCode="0.00000"/>
    <numFmt numFmtId="178" formatCode="0.0000"/>
    <numFmt numFmtId="179" formatCode="0.000"/>
    <numFmt numFmtId="180" formatCode="0.0"/>
    <numFmt numFmtId="181" formatCode="_([$€-2]* #,##0.00_);_([$€-2]* \(#,##0.00\);_([$€-2]* &quot;-&quot;??_)"/>
    <numFmt numFmtId="182" formatCode="&quot;RD$&quot;#,##0.00"/>
    <numFmt numFmtId="183" formatCode="_-* #,##0.00_-;\-* #,##0.0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Times New Roman"/>
      <family val="1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i/>
      <sz val="9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2"/>
      <color indexed="30"/>
      <name val="Arial"/>
      <family val="2"/>
    </font>
    <font>
      <sz val="8"/>
      <color indexed="30"/>
      <name val="Arial"/>
      <family val="2"/>
    </font>
    <font>
      <sz val="11"/>
      <color indexed="30"/>
      <name val="Arial"/>
      <family val="2"/>
    </font>
    <font>
      <b/>
      <sz val="8"/>
      <color indexed="30"/>
      <name val="Arial"/>
      <family val="2"/>
    </font>
    <font>
      <b/>
      <i/>
      <sz val="11"/>
      <color indexed="12"/>
      <name val="Calibri"/>
      <family val="2"/>
    </font>
    <font>
      <b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theme="1"/>
      <name val="Times New Roman"/>
      <family val="1"/>
    </font>
    <font>
      <b/>
      <sz val="12"/>
      <color rgb="FF0033CC"/>
      <name val="Arial"/>
      <family val="2"/>
    </font>
    <font>
      <sz val="10"/>
      <color rgb="FF0033CC"/>
      <name val="Arial"/>
      <family val="2"/>
    </font>
    <font>
      <i/>
      <sz val="9"/>
      <color rgb="FF0033CC"/>
      <name val="Arial"/>
      <family val="2"/>
    </font>
    <font>
      <sz val="9"/>
      <color rgb="FF0033CC"/>
      <name val="Arial"/>
      <family val="2"/>
    </font>
    <font>
      <b/>
      <sz val="10"/>
      <color rgb="FF0033CC"/>
      <name val="Arial"/>
      <family val="2"/>
    </font>
    <font>
      <b/>
      <sz val="9"/>
      <color rgb="FF0033CC"/>
      <name val="Arial"/>
      <family val="2"/>
    </font>
    <font>
      <sz val="12"/>
      <color rgb="FF0033CC"/>
      <name val="Arial"/>
      <family val="2"/>
    </font>
    <font>
      <sz val="8"/>
      <color rgb="FF0033CC"/>
      <name val="Arial"/>
      <family val="2"/>
    </font>
    <font>
      <sz val="11"/>
      <color rgb="FF0033CC"/>
      <name val="Arial"/>
      <family val="2"/>
    </font>
    <font>
      <b/>
      <sz val="8"/>
      <color rgb="FF0033CC"/>
      <name val="Arial"/>
      <family val="2"/>
    </font>
    <font>
      <b/>
      <i/>
      <sz val="11"/>
      <color rgb="FF0000FF"/>
      <name val="Calibri"/>
      <family val="2"/>
    </font>
    <font>
      <b/>
      <sz val="11"/>
      <color rgb="FF0000FF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81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9" fontId="1" fillId="0" borderId="0" xfId="59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1" fillId="0" borderId="10" xfId="59" applyFont="1" applyBorder="1" applyAlignment="1">
      <alignment/>
    </xf>
    <xf numFmtId="0" fontId="3" fillId="33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9" fontId="0" fillId="0" borderId="0" xfId="59" applyFont="1" applyAlignment="1">
      <alignment/>
    </xf>
    <xf numFmtId="3" fontId="0" fillId="0" borderId="0" xfId="0" applyNumberFormat="1" applyAlignment="1">
      <alignment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9" fontId="3" fillId="0" borderId="10" xfId="59" applyFont="1" applyBorder="1" applyAlignment="1">
      <alignment/>
    </xf>
    <xf numFmtId="0" fontId="67" fillId="0" borderId="0" xfId="0" applyFont="1" applyAlignment="1">
      <alignment/>
    </xf>
    <xf numFmtId="9" fontId="67" fillId="0" borderId="0" xfId="59" applyFont="1" applyAlignment="1">
      <alignment/>
    </xf>
    <xf numFmtId="0" fontId="68" fillId="0" borderId="0" xfId="0" applyFont="1" applyAlignment="1">
      <alignment vertical="center" wrapText="1"/>
    </xf>
    <xf numFmtId="0" fontId="5" fillId="0" borderId="10" xfId="0" applyFont="1" applyBorder="1" applyAlignment="1">
      <alignment/>
    </xf>
    <xf numFmtId="0" fontId="67" fillId="0" borderId="11" xfId="0" applyFont="1" applyBorder="1" applyAlignment="1">
      <alignment/>
    </xf>
    <xf numFmtId="3" fontId="67" fillId="0" borderId="11" xfId="0" applyNumberFormat="1" applyFont="1" applyBorder="1" applyAlignment="1">
      <alignment/>
    </xf>
    <xf numFmtId="9" fontId="3" fillId="0" borderId="11" xfId="59" applyFont="1" applyBorder="1" applyAlignment="1">
      <alignment/>
    </xf>
    <xf numFmtId="3" fontId="0" fillId="0" borderId="12" xfId="0" applyNumberFormat="1" applyBorder="1" applyAlignment="1">
      <alignment/>
    </xf>
    <xf numFmtId="9" fontId="1" fillId="0" borderId="12" xfId="59" applyFont="1" applyBorder="1" applyAlignment="1">
      <alignment/>
    </xf>
    <xf numFmtId="3" fontId="0" fillId="0" borderId="13" xfId="0" applyNumberFormat="1" applyBorder="1" applyAlignment="1">
      <alignment/>
    </xf>
    <xf numFmtId="9" fontId="1" fillId="0" borderId="14" xfId="59" applyFont="1" applyBorder="1" applyAlignment="1">
      <alignment/>
    </xf>
    <xf numFmtId="9" fontId="1" fillId="0" borderId="15" xfId="59" applyFont="1" applyBorder="1" applyAlignment="1">
      <alignment/>
    </xf>
    <xf numFmtId="3" fontId="0" fillId="0" borderId="16" xfId="0" applyNumberFormat="1" applyBorder="1" applyAlignment="1">
      <alignment/>
    </xf>
    <xf numFmtId="9" fontId="1" fillId="0" borderId="17" xfId="59" applyFont="1" applyBorder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7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3" fontId="0" fillId="0" borderId="22" xfId="0" applyNumberFormat="1" applyBorder="1" applyAlignment="1">
      <alignment/>
    </xf>
    <xf numFmtId="9" fontId="1" fillId="0" borderId="23" xfId="59" applyFont="1" applyBorder="1" applyAlignment="1">
      <alignment/>
    </xf>
    <xf numFmtId="0" fontId="0" fillId="0" borderId="12" xfId="0" applyBorder="1" applyAlignment="1">
      <alignment/>
    </xf>
    <xf numFmtId="0" fontId="67" fillId="0" borderId="18" xfId="0" applyFont="1" applyBorder="1" applyAlignment="1">
      <alignment/>
    </xf>
    <xf numFmtId="3" fontId="67" fillId="0" borderId="13" xfId="0" applyNumberFormat="1" applyFont="1" applyBorder="1" applyAlignment="1">
      <alignment/>
    </xf>
    <xf numFmtId="9" fontId="3" fillId="0" borderId="14" xfId="59" applyFont="1" applyBorder="1" applyAlignment="1">
      <alignment/>
    </xf>
    <xf numFmtId="0" fontId="67" fillId="0" borderId="19" xfId="0" applyFont="1" applyBorder="1" applyAlignment="1">
      <alignment/>
    </xf>
    <xf numFmtId="9" fontId="3" fillId="0" borderId="24" xfId="59" applyFont="1" applyBorder="1" applyAlignment="1">
      <alignment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3" fontId="67" fillId="0" borderId="16" xfId="0" applyNumberFormat="1" applyFont="1" applyBorder="1" applyAlignment="1">
      <alignment/>
    </xf>
    <xf numFmtId="9" fontId="3" fillId="0" borderId="25" xfId="59" applyFont="1" applyBorder="1" applyAlignment="1">
      <alignment/>
    </xf>
    <xf numFmtId="0" fontId="0" fillId="0" borderId="0" xfId="0" applyFont="1" applyAlignment="1">
      <alignment/>
    </xf>
    <xf numFmtId="0" fontId="7" fillId="0" borderId="0" xfId="56" applyFont="1">
      <alignment/>
      <protection/>
    </xf>
    <xf numFmtId="0" fontId="6" fillId="0" borderId="0" xfId="56">
      <alignment/>
      <protection/>
    </xf>
    <xf numFmtId="0" fontId="6" fillId="0" borderId="0" xfId="56" applyAlignment="1">
      <alignment horizontal="center"/>
      <protection/>
    </xf>
    <xf numFmtId="0" fontId="8" fillId="34" borderId="10" xfId="56" applyFont="1" applyFill="1" applyBorder="1" applyAlignment="1">
      <alignment horizontal="center" vertical="center"/>
      <protection/>
    </xf>
    <xf numFmtId="0" fontId="9" fillId="34" borderId="10" xfId="56" applyFont="1" applyFill="1" applyBorder="1" applyAlignment="1">
      <alignment horizontal="left" vertical="center"/>
      <protection/>
    </xf>
    <xf numFmtId="0" fontId="9" fillId="34" borderId="10" xfId="56" applyFont="1" applyFill="1" applyBorder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6" fillId="0" borderId="0" xfId="56" applyAlignment="1">
      <alignment vertical="center"/>
      <protection/>
    </xf>
    <xf numFmtId="0" fontId="8" fillId="34" borderId="26" xfId="56" applyFont="1" applyFill="1" applyBorder="1" applyAlignment="1">
      <alignment horizontal="center" vertical="center"/>
      <protection/>
    </xf>
    <xf numFmtId="0" fontId="8" fillId="34" borderId="27" xfId="56" applyFont="1" applyFill="1" applyBorder="1" applyAlignment="1">
      <alignment horizontal="center" vertical="center"/>
      <protection/>
    </xf>
    <xf numFmtId="0" fontId="9" fillId="34" borderId="28" xfId="56" applyFont="1" applyFill="1" applyBorder="1" applyAlignment="1">
      <alignment horizontal="center" vertical="center" wrapText="1"/>
      <protection/>
    </xf>
    <xf numFmtId="0" fontId="9" fillId="35" borderId="27" xfId="56" applyFont="1" applyFill="1" applyBorder="1" applyAlignment="1">
      <alignment horizontal="center" vertical="center"/>
      <protection/>
    </xf>
    <xf numFmtId="0" fontId="9" fillId="35" borderId="29" xfId="56" applyFont="1" applyFill="1" applyBorder="1" applyAlignment="1">
      <alignment horizontal="center" vertical="center"/>
      <protection/>
    </xf>
    <xf numFmtId="0" fontId="8" fillId="34" borderId="30" xfId="56" applyFont="1" applyFill="1" applyBorder="1" applyAlignment="1">
      <alignment horizontal="center" vertical="center"/>
      <protection/>
    </xf>
    <xf numFmtId="0" fontId="6" fillId="0" borderId="10" xfId="56" applyFont="1" applyBorder="1">
      <alignment/>
      <protection/>
    </xf>
    <xf numFmtId="0" fontId="6" fillId="0" borderId="10" xfId="56" applyBorder="1" applyAlignment="1">
      <alignment horizontal="center"/>
      <protection/>
    </xf>
    <xf numFmtId="9" fontId="0" fillId="0" borderId="10" xfId="60" applyFont="1" applyBorder="1" applyAlignment="1">
      <alignment horizontal="center"/>
    </xf>
    <xf numFmtId="4" fontId="6" fillId="0" borderId="10" xfId="56" applyNumberFormat="1" applyBorder="1" applyAlignment="1">
      <alignment horizontal="center"/>
      <protection/>
    </xf>
    <xf numFmtId="0" fontId="6" fillId="0" borderId="31" xfId="56" applyBorder="1" applyAlignment="1">
      <alignment horizontal="center"/>
      <protection/>
    </xf>
    <xf numFmtId="9" fontId="0" fillId="0" borderId="12" xfId="60" applyFont="1" applyBorder="1" applyAlignment="1">
      <alignment horizontal="center"/>
    </xf>
    <xf numFmtId="1" fontId="6" fillId="0" borderId="32" xfId="56" applyNumberFormat="1" applyBorder="1" applyAlignment="1">
      <alignment horizontal="center"/>
      <protection/>
    </xf>
    <xf numFmtId="9" fontId="0" fillId="0" borderId="33" xfId="60" applyFont="1" applyBorder="1" applyAlignment="1">
      <alignment horizontal="center"/>
    </xf>
    <xf numFmtId="0" fontId="6" fillId="0" borderId="34" xfId="56" applyBorder="1" applyAlignment="1">
      <alignment horizontal="center"/>
      <protection/>
    </xf>
    <xf numFmtId="0" fontId="6" fillId="0" borderId="35" xfId="56" applyBorder="1" applyAlignment="1">
      <alignment horizontal="center"/>
      <protection/>
    </xf>
    <xf numFmtId="1" fontId="6" fillId="0" borderId="36" xfId="56" applyNumberFormat="1" applyBorder="1" applyAlignment="1">
      <alignment horizontal="center"/>
      <protection/>
    </xf>
    <xf numFmtId="9" fontId="0" fillId="0" borderId="37" xfId="60" applyFont="1" applyBorder="1" applyAlignment="1">
      <alignment horizontal="center"/>
    </xf>
    <xf numFmtId="0" fontId="6" fillId="0" borderId="38" xfId="56" applyBorder="1" applyAlignment="1">
      <alignment horizontal="center"/>
      <protection/>
    </xf>
    <xf numFmtId="0" fontId="6" fillId="0" borderId="39" xfId="56" applyBorder="1" applyAlignment="1">
      <alignment horizontal="center"/>
      <protection/>
    </xf>
    <xf numFmtId="9" fontId="0" fillId="0" borderId="11" xfId="60" applyFont="1" applyBorder="1" applyAlignment="1">
      <alignment horizontal="center"/>
    </xf>
    <xf numFmtId="1" fontId="6" fillId="0" borderId="40" xfId="56" applyNumberFormat="1" applyBorder="1" applyAlignment="1">
      <alignment horizontal="center"/>
      <protection/>
    </xf>
    <xf numFmtId="9" fontId="0" fillId="0" borderId="41" xfId="60" applyFont="1" applyBorder="1" applyAlignment="1">
      <alignment horizontal="center"/>
    </xf>
    <xf numFmtId="0" fontId="6" fillId="0" borderId="42" xfId="56" applyBorder="1" applyAlignment="1">
      <alignment horizontal="center"/>
      <protection/>
    </xf>
    <xf numFmtId="0" fontId="8" fillId="34" borderId="10" xfId="56" applyFont="1" applyFill="1" applyBorder="1" applyAlignment="1">
      <alignment horizontal="center"/>
      <protection/>
    </xf>
    <xf numFmtId="4" fontId="8" fillId="34" borderId="10" xfId="56" applyNumberFormat="1" applyFont="1" applyFill="1" applyBorder="1" applyAlignment="1">
      <alignment horizontal="center"/>
      <protection/>
    </xf>
    <xf numFmtId="0" fontId="8" fillId="34" borderId="26" xfId="56" applyFont="1" applyFill="1" applyBorder="1" applyAlignment="1">
      <alignment horizontal="center"/>
      <protection/>
    </xf>
    <xf numFmtId="9" fontId="8" fillId="34" borderId="27" xfId="60" applyFont="1" applyFill="1" applyBorder="1" applyAlignment="1">
      <alignment horizontal="center"/>
    </xf>
    <xf numFmtId="1" fontId="8" fillId="34" borderId="28" xfId="56" applyNumberFormat="1" applyFont="1" applyFill="1" applyBorder="1" applyAlignment="1">
      <alignment horizontal="center"/>
      <protection/>
    </xf>
    <xf numFmtId="9" fontId="8" fillId="34" borderId="27" xfId="56" applyNumberFormat="1" applyFont="1" applyFill="1" applyBorder="1" applyAlignment="1">
      <alignment horizontal="center"/>
      <protection/>
    </xf>
    <xf numFmtId="9" fontId="8" fillId="34" borderId="29" xfId="56" applyNumberFormat="1" applyFont="1" applyFill="1" applyBorder="1" applyAlignment="1">
      <alignment horizontal="center"/>
      <protection/>
    </xf>
    <xf numFmtId="0" fontId="8" fillId="34" borderId="30" xfId="56" applyFont="1" applyFill="1" applyBorder="1" applyAlignment="1">
      <alignment horizontal="center"/>
      <protection/>
    </xf>
    <xf numFmtId="2" fontId="6" fillId="0" borderId="10" xfId="56" applyNumberFormat="1" applyFont="1" applyFill="1" applyBorder="1" applyAlignment="1">
      <alignment wrapText="1"/>
      <protection/>
    </xf>
    <xf numFmtId="0" fontId="71" fillId="0" borderId="10" xfId="0" applyFont="1" applyBorder="1" applyAlignment="1">
      <alignment/>
    </xf>
    <xf numFmtId="9" fontId="71" fillId="0" borderId="10" xfId="0" applyNumberFormat="1" applyFont="1" applyBorder="1" applyAlignment="1">
      <alignment/>
    </xf>
    <xf numFmtId="9" fontId="72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3" fontId="72" fillId="0" borderId="10" xfId="0" applyNumberFormat="1" applyFont="1" applyBorder="1" applyAlignment="1">
      <alignment/>
    </xf>
    <xf numFmtId="9" fontId="72" fillId="0" borderId="10" xfId="59" applyFont="1" applyBorder="1" applyAlignment="1">
      <alignment/>
    </xf>
    <xf numFmtId="9" fontId="71" fillId="0" borderId="10" xfId="59" applyFont="1" applyBorder="1" applyAlignment="1">
      <alignment/>
    </xf>
    <xf numFmtId="3" fontId="71" fillId="0" borderId="10" xfId="0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11" xfId="0" applyFont="1" applyBorder="1" applyAlignment="1">
      <alignment/>
    </xf>
    <xf numFmtId="3" fontId="72" fillId="0" borderId="11" xfId="0" applyNumberFormat="1" applyFont="1" applyBorder="1" applyAlignment="1">
      <alignment/>
    </xf>
    <xf numFmtId="9" fontId="72" fillId="0" borderId="11" xfId="59" applyFont="1" applyBorder="1" applyAlignment="1">
      <alignment/>
    </xf>
    <xf numFmtId="3" fontId="71" fillId="0" borderId="13" xfId="0" applyNumberFormat="1" applyFont="1" applyBorder="1" applyAlignment="1">
      <alignment/>
    </xf>
    <xf numFmtId="3" fontId="71" fillId="0" borderId="16" xfId="0" applyNumberFormat="1" applyFont="1" applyBorder="1" applyAlignment="1">
      <alignment/>
    </xf>
    <xf numFmtId="0" fontId="71" fillId="0" borderId="21" xfId="0" applyFont="1" applyBorder="1" applyAlignment="1">
      <alignment horizontal="left"/>
    </xf>
    <xf numFmtId="3" fontId="71" fillId="0" borderId="22" xfId="0" applyNumberFormat="1" applyFont="1" applyBorder="1" applyAlignment="1">
      <alignment/>
    </xf>
    <xf numFmtId="9" fontId="71" fillId="0" borderId="23" xfId="59" applyFont="1" applyBorder="1" applyAlignment="1">
      <alignment/>
    </xf>
    <xf numFmtId="0" fontId="72" fillId="0" borderId="10" xfId="0" applyFont="1" applyBorder="1" applyAlignment="1">
      <alignment vertical="center" wrapText="1"/>
    </xf>
    <xf numFmtId="0" fontId="71" fillId="0" borderId="12" xfId="0" applyFont="1" applyBorder="1" applyAlignment="1">
      <alignment/>
    </xf>
    <xf numFmtId="3" fontId="71" fillId="0" borderId="12" xfId="0" applyNumberFormat="1" applyFont="1" applyBorder="1" applyAlignment="1">
      <alignment/>
    </xf>
    <xf numFmtId="9" fontId="71" fillId="0" borderId="12" xfId="59" applyFont="1" applyBorder="1" applyAlignment="1">
      <alignment/>
    </xf>
    <xf numFmtId="0" fontId="71" fillId="0" borderId="10" xfId="0" applyFont="1" applyBorder="1" applyAlignment="1">
      <alignment wrapText="1"/>
    </xf>
    <xf numFmtId="0" fontId="73" fillId="0" borderId="0" xfId="0" applyFont="1" applyAlignment="1">
      <alignment vertical="center" wrapText="1"/>
    </xf>
    <xf numFmtId="0" fontId="72" fillId="0" borderId="10" xfId="0" applyFont="1" applyBorder="1" applyAlignment="1">
      <alignment/>
    </xf>
    <xf numFmtId="9" fontId="0" fillId="0" borderId="0" xfId="59" applyFont="1" applyAlignment="1">
      <alignment/>
    </xf>
    <xf numFmtId="3" fontId="0" fillId="0" borderId="0" xfId="0" applyNumberFormat="1" applyFont="1" applyAlignment="1">
      <alignment/>
    </xf>
    <xf numFmtId="0" fontId="67" fillId="0" borderId="0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left"/>
    </xf>
    <xf numFmtId="9" fontId="71" fillId="0" borderId="14" xfId="59" applyFont="1" applyBorder="1" applyAlignment="1">
      <alignment/>
    </xf>
    <xf numFmtId="0" fontId="71" fillId="0" borderId="19" xfId="0" applyFont="1" applyBorder="1" applyAlignment="1">
      <alignment horizontal="left"/>
    </xf>
    <xf numFmtId="9" fontId="71" fillId="0" borderId="15" xfId="59" applyFont="1" applyBorder="1" applyAlignment="1">
      <alignment/>
    </xf>
    <xf numFmtId="0" fontId="71" fillId="0" borderId="20" xfId="0" applyFont="1" applyBorder="1" applyAlignment="1">
      <alignment horizontal="left"/>
    </xf>
    <xf numFmtId="9" fontId="71" fillId="0" borderId="17" xfId="59" applyFont="1" applyBorder="1" applyAlignment="1">
      <alignment/>
    </xf>
    <xf numFmtId="0" fontId="74" fillId="0" borderId="0" xfId="57" applyFont="1" applyAlignment="1">
      <alignment/>
      <protection/>
    </xf>
    <xf numFmtId="0" fontId="6" fillId="0" borderId="0" xfId="57">
      <alignment/>
      <protection/>
    </xf>
    <xf numFmtId="0" fontId="75" fillId="0" borderId="0" xfId="57" applyFont="1" applyAlignment="1">
      <alignment/>
      <protection/>
    </xf>
    <xf numFmtId="0" fontId="76" fillId="0" borderId="0" xfId="57" applyFont="1" applyAlignment="1">
      <alignment/>
      <protection/>
    </xf>
    <xf numFmtId="0" fontId="75" fillId="0" borderId="0" xfId="57" applyFont="1">
      <alignment/>
      <protection/>
    </xf>
    <xf numFmtId="0" fontId="77" fillId="0" borderId="0" xfId="57" applyFont="1" applyAlignment="1">
      <alignment horizontal="center"/>
      <protection/>
    </xf>
    <xf numFmtId="49" fontId="78" fillId="0" borderId="0" xfId="57" applyNumberFormat="1" applyFont="1" applyAlignment="1">
      <alignment/>
      <protection/>
    </xf>
    <xf numFmtId="0" fontId="11" fillId="0" borderId="0" xfId="57" applyFont="1" applyAlignment="1">
      <alignment/>
      <protection/>
    </xf>
    <xf numFmtId="0" fontId="12" fillId="36" borderId="23" xfId="57" applyFont="1" applyFill="1" applyBorder="1" applyAlignment="1" applyProtection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78" fillId="37" borderId="43" xfId="57" applyFont="1" applyFill="1" applyBorder="1" applyAlignment="1" applyProtection="1">
      <alignment horizontal="center" vertical="center" wrapText="1"/>
      <protection/>
    </xf>
    <xf numFmtId="49" fontId="8" fillId="37" borderId="44" xfId="57" applyNumberFormat="1" applyFont="1" applyFill="1" applyBorder="1" applyAlignment="1" applyProtection="1">
      <alignment horizontal="center" vertical="center" wrapText="1"/>
      <protection/>
    </xf>
    <xf numFmtId="0" fontId="79" fillId="38" borderId="43" xfId="57" applyFont="1" applyFill="1" applyBorder="1" applyAlignment="1" applyProtection="1">
      <alignment horizontal="center" vertical="center" wrapText="1"/>
      <protection/>
    </xf>
    <xf numFmtId="182" fontId="78" fillId="39" borderId="45" xfId="57" applyNumberFormat="1" applyFont="1" applyFill="1" applyBorder="1" applyAlignment="1" applyProtection="1">
      <alignment horizontal="left" vertical="center" wrapText="1"/>
      <protection/>
    </xf>
    <xf numFmtId="0" fontId="75" fillId="0" borderId="0" xfId="57" applyFont="1" applyAlignment="1">
      <alignment vertical="center" wrapText="1"/>
      <protection/>
    </xf>
    <xf numFmtId="3" fontId="75" fillId="39" borderId="45" xfId="56" applyNumberFormat="1" applyFont="1" applyFill="1" applyBorder="1" applyAlignment="1" applyProtection="1">
      <alignment horizontal="center" vertical="center" wrapText="1"/>
      <protection/>
    </xf>
    <xf numFmtId="3" fontId="80" fillId="39" borderId="45" xfId="56" applyNumberFormat="1" applyFont="1" applyFill="1" applyBorder="1" applyAlignment="1" applyProtection="1">
      <alignment horizontal="center" vertical="center" wrapText="1"/>
      <protection/>
    </xf>
    <xf numFmtId="0" fontId="80" fillId="0" borderId="0" xfId="57" applyFont="1" applyAlignment="1">
      <alignment vertical="center" wrapText="1"/>
      <protection/>
    </xf>
    <xf numFmtId="3" fontId="74" fillId="0" borderId="46" xfId="57" applyNumberFormat="1" applyFont="1" applyBorder="1" applyAlignment="1">
      <alignment horizontal="center" vertical="center" wrapText="1"/>
      <protection/>
    </xf>
    <xf numFmtId="0" fontId="6" fillId="0" borderId="0" xfId="57" applyAlignment="1">
      <alignment vertical="center" wrapText="1"/>
      <protection/>
    </xf>
    <xf numFmtId="3" fontId="6" fillId="0" borderId="0" xfId="57" applyNumberFormat="1" applyAlignment="1">
      <alignment vertical="center" wrapText="1"/>
      <protection/>
    </xf>
    <xf numFmtId="3" fontId="81" fillId="39" borderId="45" xfId="56" applyNumberFormat="1" applyFont="1" applyFill="1" applyBorder="1" applyAlignment="1" applyProtection="1">
      <alignment horizontal="center" vertical="center" wrapText="1"/>
      <protection/>
    </xf>
    <xf numFmtId="0" fontId="81" fillId="0" borderId="0" xfId="57" applyFont="1" applyAlignment="1">
      <alignment vertical="center" wrapText="1"/>
      <protection/>
    </xf>
    <xf numFmtId="0" fontId="77" fillId="0" borderId="0" xfId="57" applyFont="1" applyAlignment="1">
      <alignment vertical="center" wrapText="1"/>
      <protection/>
    </xf>
    <xf numFmtId="3" fontId="77" fillId="39" borderId="45" xfId="56" applyNumberFormat="1" applyFont="1" applyFill="1" applyBorder="1" applyAlignment="1" applyProtection="1">
      <alignment horizontal="center" vertical="center" wrapText="1"/>
      <protection/>
    </xf>
    <xf numFmtId="3" fontId="82" fillId="39" borderId="45" xfId="56" applyNumberFormat="1" applyFont="1" applyFill="1" applyBorder="1" applyAlignment="1" applyProtection="1">
      <alignment horizontal="center" vertical="center" wrapText="1"/>
      <protection/>
    </xf>
    <xf numFmtId="182" fontId="79" fillId="39" borderId="45" xfId="57" applyNumberFormat="1" applyFont="1" applyFill="1" applyBorder="1" applyAlignment="1" applyProtection="1">
      <alignment horizontal="left" vertical="center" wrapText="1"/>
      <protection/>
    </xf>
    <xf numFmtId="0" fontId="79" fillId="37" borderId="44" xfId="57" applyFont="1" applyFill="1" applyBorder="1" applyAlignment="1" applyProtection="1">
      <alignment horizontal="center" vertical="center" wrapText="1"/>
      <protection/>
    </xf>
    <xf numFmtId="3" fontId="83" fillId="37" borderId="44" xfId="57" applyNumberFormat="1" applyFont="1" applyFill="1" applyBorder="1" applyAlignment="1" applyProtection="1">
      <alignment horizontal="center" vertical="center" wrapText="1"/>
      <protection/>
    </xf>
    <xf numFmtId="0" fontId="81" fillId="0" borderId="0" xfId="57" applyFont="1">
      <alignment/>
      <protection/>
    </xf>
    <xf numFmtId="0" fontId="77" fillId="0" borderId="0" xfId="57" applyFont="1">
      <alignment/>
      <protection/>
    </xf>
    <xf numFmtId="3" fontId="79" fillId="37" borderId="44" xfId="57" applyNumberFormat="1" applyFont="1" applyFill="1" applyBorder="1" applyAlignment="1" applyProtection="1">
      <alignment horizontal="center" vertical="center" wrapText="1"/>
      <protection/>
    </xf>
    <xf numFmtId="3" fontId="79" fillId="38" borderId="44" xfId="57" applyNumberFormat="1" applyFont="1" applyFill="1" applyBorder="1" applyAlignment="1">
      <alignment horizontal="center"/>
      <protection/>
    </xf>
    <xf numFmtId="0" fontId="8" fillId="0" borderId="0" xfId="57" applyFont="1">
      <alignment/>
      <protection/>
    </xf>
    <xf numFmtId="0" fontId="4" fillId="40" borderId="10" xfId="0" applyFont="1" applyFill="1" applyBorder="1" applyAlignment="1">
      <alignment horizontal="center"/>
    </xf>
    <xf numFmtId="0" fontId="70" fillId="0" borderId="47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" fillId="0" borderId="0" xfId="56" applyFont="1" applyAlignment="1">
      <alignment horizontal="center"/>
      <protection/>
    </xf>
    <xf numFmtId="17" fontId="8" fillId="33" borderId="50" xfId="56" applyNumberFormat="1" applyFont="1" applyFill="1" applyBorder="1" applyAlignment="1">
      <alignment horizontal="center" vertical="center" wrapText="1"/>
      <protection/>
    </xf>
    <xf numFmtId="0" fontId="8" fillId="33" borderId="51" xfId="56" applyFont="1" applyFill="1" applyBorder="1" applyAlignment="1">
      <alignment horizontal="center" vertical="center" wrapText="1"/>
      <protection/>
    </xf>
    <xf numFmtId="0" fontId="8" fillId="33" borderId="38" xfId="56" applyFont="1" applyFill="1" applyBorder="1" applyAlignment="1">
      <alignment horizontal="center" vertical="center" wrapText="1"/>
      <protection/>
    </xf>
    <xf numFmtId="17" fontId="8" fillId="33" borderId="52" xfId="56" applyNumberFormat="1" applyFont="1" applyFill="1" applyBorder="1" applyAlignment="1">
      <alignment horizontal="center"/>
      <protection/>
    </xf>
    <xf numFmtId="0" fontId="8" fillId="33" borderId="27" xfId="56" applyFont="1" applyFill="1" applyBorder="1" applyAlignment="1">
      <alignment horizontal="center"/>
      <protection/>
    </xf>
    <xf numFmtId="0" fontId="8" fillId="33" borderId="53" xfId="56" applyFont="1" applyFill="1" applyBorder="1" applyAlignment="1">
      <alignment horizontal="center"/>
      <protection/>
    </xf>
    <xf numFmtId="0" fontId="8" fillId="34" borderId="50" xfId="56" applyFont="1" applyFill="1" applyBorder="1" applyAlignment="1">
      <alignment horizontal="center"/>
      <protection/>
    </xf>
    <xf numFmtId="0" fontId="8" fillId="34" borderId="38" xfId="56" applyFont="1" applyFill="1" applyBorder="1" applyAlignment="1">
      <alignment horizontal="center"/>
      <protection/>
    </xf>
    <xf numFmtId="0" fontId="8" fillId="34" borderId="52" xfId="56" applyFont="1" applyFill="1" applyBorder="1" applyAlignment="1">
      <alignment horizontal="center"/>
      <protection/>
    </xf>
    <xf numFmtId="0" fontId="8" fillId="34" borderId="53" xfId="56" applyFont="1" applyFill="1" applyBorder="1" applyAlignment="1">
      <alignment horizontal="center"/>
      <protection/>
    </xf>
    <xf numFmtId="0" fontId="74" fillId="0" borderId="0" xfId="57" applyFont="1" applyAlignment="1">
      <alignment horizontal="center"/>
      <protection/>
    </xf>
    <xf numFmtId="49" fontId="78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5" fillId="0" borderId="0" xfId="57" applyFont="1" applyAlignment="1">
      <alignment horizontal="center"/>
      <protection/>
    </xf>
    <xf numFmtId="0" fontId="76" fillId="0" borderId="0" xfId="57" applyFont="1" applyAlignment="1">
      <alignment horizontal="center"/>
      <protection/>
    </xf>
    <xf numFmtId="0" fontId="84" fillId="40" borderId="10" xfId="0" applyFont="1" applyFill="1" applyBorder="1" applyAlignment="1">
      <alignment horizontal="center"/>
    </xf>
    <xf numFmtId="0" fontId="67" fillId="0" borderId="47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9" fontId="67" fillId="0" borderId="11" xfId="59" applyFont="1" applyBorder="1" applyAlignment="1">
      <alignment horizontal="center" vertical="center" wrapText="1"/>
    </xf>
    <xf numFmtId="9" fontId="67" fillId="0" borderId="12" xfId="59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133350</xdr:rowOff>
    </xdr:from>
    <xdr:to>
      <xdr:col>16</xdr:col>
      <xdr:colOff>295275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3335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istros\REGISTRO%20CONSULTAS\2013\REGISTRO%20CONSULTA%20POR%20MEDICO%20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istros\REGISTRO%20DE%20SERVICIOS\2012y2013\CONTROL%20DE%20IMAGENES%202012-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istros\REGISTRO%20DE%20SERVICIOS\2012y2013\CONTROL%20DE%20LABORATORIO%20formul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ORMATO REGISTRO 2013"/>
      <sheetName val="ENERO"/>
      <sheetName val="FEBRERO 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 2013"/>
      <sheetName val="Hoja2"/>
    </sheetNames>
    <sheetDataSet>
      <sheetData sheetId="14">
        <row r="135">
          <cell r="D135">
            <v>5989</v>
          </cell>
          <cell r="F135">
            <v>7226</v>
          </cell>
          <cell r="H135">
            <v>6969</v>
          </cell>
          <cell r="J135">
            <v>7619</v>
          </cell>
          <cell r="N135">
            <v>7373</v>
          </cell>
          <cell r="P135">
            <v>6649</v>
          </cell>
          <cell r="R135">
            <v>7849</v>
          </cell>
          <cell r="T135">
            <v>6947</v>
          </cell>
          <cell r="X135">
            <v>7130</v>
          </cell>
          <cell r="Z135">
            <v>7374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.2012"/>
      <sheetName val="FEB.2012"/>
      <sheetName val="MARZ.2012"/>
      <sheetName val="JUNIO 2012"/>
      <sheetName val="JULIO 2012"/>
      <sheetName val="AGOSTO 2012"/>
      <sheetName val="SEPTIEMBRE 2012"/>
      <sheetName val="RESUMEN MENSUAL"/>
      <sheetName val="2013"/>
    </sheetNames>
    <sheetDataSet>
      <sheetData sheetId="8">
        <row r="19">
          <cell r="S19">
            <v>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 2006"/>
      <sheetName val="Octubre 2006"/>
      <sheetName val="Noviembre 2006"/>
      <sheetName val="Diciembre 2006"/>
      <sheetName val="ENERO 2K7"/>
      <sheetName val="FEBRERO 2K7"/>
      <sheetName val="MARZO 2K7"/>
      <sheetName val="ABRIL 2K7"/>
      <sheetName val="MAYO 2K7"/>
      <sheetName val="JUNIO 2K7"/>
      <sheetName val="JULIO 2K7"/>
      <sheetName val="AGOSTO 2K7"/>
      <sheetName val="SEPTIEMBRE 2K7"/>
      <sheetName val="OCTUBRE 2K7"/>
      <sheetName val="NOVIEMBRE 2K7"/>
      <sheetName val="DICIEMBRE 2K7"/>
      <sheetName val="ENERO 2008"/>
      <sheetName val="FEBRERO 2008"/>
      <sheetName val="MARZO 2008"/>
      <sheetName val="ABRIL 2008"/>
      <sheetName val="MAYO 2008"/>
      <sheetName val="JUNIO 2008"/>
      <sheetName val="JULIO 2008"/>
      <sheetName val="AGOSTO 2008"/>
      <sheetName val="SEPTIEMBRE 2008"/>
      <sheetName val="OCTUBRE 2008"/>
      <sheetName val="NOVIEMBRE 2008"/>
      <sheetName val="DICIEMBRE 2008"/>
      <sheetName val="ENERO 2009"/>
      <sheetName val="FEBRERO 2009"/>
      <sheetName val="MARZO 2009"/>
      <sheetName val="ABRIL 2009"/>
      <sheetName val="MAYO 2009"/>
      <sheetName val="JUNIO 2009"/>
      <sheetName val="JULIO 2009"/>
      <sheetName val="AGOSTO 2009"/>
      <sheetName val="SEPT. 2009"/>
      <sheetName val="OCT. 2009"/>
      <sheetName val="NOV. 2009"/>
      <sheetName val="DIC. 2009"/>
      <sheetName val="ENE. 2010"/>
      <sheetName val="FEB. 2010"/>
      <sheetName val="MAR. 2010"/>
      <sheetName val="ABR. 2010"/>
      <sheetName val="MAY. 2010"/>
      <sheetName val="JUN. 2010"/>
      <sheetName val="JUL. 2010"/>
      <sheetName val="AGO. 2010"/>
      <sheetName val="SEP. 2010"/>
      <sheetName val="OCT. 2010"/>
      <sheetName val="NOV. 2010"/>
      <sheetName val="DIC. 2010"/>
      <sheetName val="ENE. 2011"/>
      <sheetName val="FEB. 2011"/>
      <sheetName val="MAR. 2011"/>
      <sheetName val="ABR. 2011"/>
      <sheetName val="MAY. 2011"/>
      <sheetName val="JUN. 2011"/>
      <sheetName val="JUL. 2011"/>
      <sheetName val="AGO. 2011"/>
      <sheetName val="SEPT. 2011"/>
      <sheetName val="OCT. 2011"/>
      <sheetName val="NOV. 2011"/>
      <sheetName val="DIC. 2011"/>
      <sheetName val="En. 2012"/>
      <sheetName val="Feb. 2012"/>
      <sheetName val="Marz. 2012"/>
      <sheetName val="Abril. 2012"/>
      <sheetName val="MAYO 2012"/>
      <sheetName val="JUNIO 2012"/>
      <sheetName val="JULIO 2012"/>
      <sheetName val="AGOSTO 2012"/>
      <sheetName val="SEPT. 2012"/>
      <sheetName val="OCT. 2012"/>
      <sheetName val="NOV. 2012"/>
      <sheetName val="DIC. 2012"/>
      <sheetName val="ENE-SEP 2013 memoria regional"/>
      <sheetName val="ABRIL 2013"/>
      <sheetName val="RESUMEN MENSUAL2013"/>
      <sheetName val="TOTAL POR MES"/>
      <sheetName val="FORM-EST-003 REV. 004"/>
      <sheetName val="FORM-EST-003 REV. 007"/>
      <sheetName val="Hoja1"/>
    </sheetNames>
    <sheetDataSet>
      <sheetData sheetId="78">
        <row r="55">
          <cell r="C55">
            <v>26923</v>
          </cell>
          <cell r="D55">
            <v>30848</v>
          </cell>
          <cell r="E55">
            <v>25264</v>
          </cell>
          <cell r="F55">
            <v>28930</v>
          </cell>
          <cell r="G55">
            <v>25092</v>
          </cell>
          <cell r="H55">
            <v>26769</v>
          </cell>
        </row>
        <row r="69">
          <cell r="H69">
            <v>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0"/>
  <sheetViews>
    <sheetView zoomScalePageLayoutView="0" workbookViewId="0" topLeftCell="A67">
      <selection activeCell="H60" sqref="H60"/>
    </sheetView>
  </sheetViews>
  <sheetFormatPr defaultColWidth="11.421875" defaultRowHeight="15"/>
  <cols>
    <col min="2" max="2" width="34.57421875" style="0" customWidth="1"/>
    <col min="3" max="3" width="10.8515625" style="0" customWidth="1"/>
    <col min="4" max="4" width="8.28125" style="0" customWidth="1"/>
    <col min="5" max="5" width="5.00390625" style="0" customWidth="1"/>
    <col min="6" max="6" width="18.57421875" style="0" customWidth="1"/>
    <col min="7" max="7" width="5.8515625" style="0" customWidth="1"/>
  </cols>
  <sheetData>
    <row r="3" ht="15">
      <c r="A3" t="s">
        <v>40</v>
      </c>
    </row>
    <row r="4" spans="2:4" ht="15">
      <c r="B4" t="s">
        <v>39</v>
      </c>
      <c r="D4" s="3">
        <f>(C4/$C$13)*100</f>
        <v>0</v>
      </c>
    </row>
    <row r="5" spans="2:4" ht="15">
      <c r="B5" s="1" t="s">
        <v>0</v>
      </c>
      <c r="C5" s="1">
        <v>187</v>
      </c>
      <c r="D5" s="4">
        <f aca="true" t="shared" si="0" ref="D5:D12">(C5/$C$13)*100</f>
        <v>22.448979591836736</v>
      </c>
    </row>
    <row r="6" spans="2:4" ht="15">
      <c r="B6" t="s">
        <v>1</v>
      </c>
      <c r="C6">
        <v>44</v>
      </c>
      <c r="D6" s="3">
        <f t="shared" si="0"/>
        <v>5.282112845138055</v>
      </c>
    </row>
    <row r="7" spans="2:4" ht="15">
      <c r="B7" t="s">
        <v>2</v>
      </c>
      <c r="C7">
        <v>0</v>
      </c>
      <c r="D7" s="3">
        <f t="shared" si="0"/>
        <v>0</v>
      </c>
    </row>
    <row r="8" spans="2:4" ht="15">
      <c r="B8" t="s">
        <v>37</v>
      </c>
      <c r="C8">
        <v>8</v>
      </c>
      <c r="D8" s="3">
        <f t="shared" si="0"/>
        <v>0.9603841536614646</v>
      </c>
    </row>
    <row r="9" spans="2:4" ht="15">
      <c r="B9" t="s">
        <v>38</v>
      </c>
      <c r="C9">
        <v>7</v>
      </c>
      <c r="D9" s="3">
        <f t="shared" si="0"/>
        <v>0.8403361344537815</v>
      </c>
    </row>
    <row r="10" spans="2:4" ht="15">
      <c r="B10" t="s">
        <v>3</v>
      </c>
      <c r="C10">
        <v>4</v>
      </c>
      <c r="D10" s="3">
        <f t="shared" si="0"/>
        <v>0.4801920768307323</v>
      </c>
    </row>
    <row r="11" spans="2:4" ht="15">
      <c r="B11" t="s">
        <v>4</v>
      </c>
      <c r="C11">
        <v>21</v>
      </c>
      <c r="D11" s="3">
        <f t="shared" si="0"/>
        <v>2.5210084033613445</v>
      </c>
    </row>
    <row r="12" spans="2:4" ht="15">
      <c r="B12" t="s">
        <v>36</v>
      </c>
      <c r="C12">
        <v>562</v>
      </c>
      <c r="D12" s="3">
        <f t="shared" si="0"/>
        <v>67.46698679471788</v>
      </c>
    </row>
    <row r="13" spans="3:4" ht="15">
      <c r="C13" s="1">
        <f>SUM(C4:C12)</f>
        <v>833</v>
      </c>
      <c r="D13" s="2">
        <f>SUM(D4:D12)</f>
        <v>100</v>
      </c>
    </row>
    <row r="17" spans="2:4" ht="15">
      <c r="B17" t="s">
        <v>5</v>
      </c>
      <c r="C17">
        <v>155</v>
      </c>
      <c r="D17" s="3">
        <f>+(C17/$C$20)*100</f>
        <v>83.78378378378379</v>
      </c>
    </row>
    <row r="18" spans="2:4" ht="15">
      <c r="B18" t="s">
        <v>6</v>
      </c>
      <c r="C18">
        <v>22</v>
      </c>
      <c r="D18" s="3">
        <f>+(C18/$C$20)*100</f>
        <v>11.891891891891893</v>
      </c>
    </row>
    <row r="19" spans="2:4" ht="15">
      <c r="B19" t="s">
        <v>7</v>
      </c>
      <c r="C19">
        <v>8</v>
      </c>
      <c r="D19" s="3">
        <f>+(C19/$C$20)*100</f>
        <v>4.324324324324325</v>
      </c>
    </row>
    <row r="20" spans="3:4" ht="15">
      <c r="C20">
        <f>SUM(C17:C19)</f>
        <v>185</v>
      </c>
      <c r="D20" s="3">
        <f>SUM(D17:D19)</f>
        <v>100</v>
      </c>
    </row>
    <row r="23" spans="2:4" ht="15">
      <c r="B23" t="s">
        <v>8</v>
      </c>
      <c r="C23">
        <v>10</v>
      </c>
      <c r="D23" s="3">
        <f>+(C23/$C$25)*100</f>
        <v>7.042253521126761</v>
      </c>
    </row>
    <row r="24" spans="2:4" ht="15">
      <c r="B24" t="s">
        <v>9</v>
      </c>
      <c r="C24">
        <v>132</v>
      </c>
      <c r="D24" s="3">
        <f>+(C24/$C$25)*100</f>
        <v>92.95774647887323</v>
      </c>
    </row>
    <row r="25" spans="3:4" ht="15">
      <c r="C25">
        <f>SUM(C23:C24)</f>
        <v>142</v>
      </c>
      <c r="D25">
        <f>SUM(D23:D24)</f>
        <v>100</v>
      </c>
    </row>
    <row r="28" spans="2:4" ht="15">
      <c r="B28" t="s">
        <v>10</v>
      </c>
      <c r="C28">
        <v>42</v>
      </c>
      <c r="D28" s="3">
        <f>+(C28/$C$30)*100</f>
        <v>22.459893048128343</v>
      </c>
    </row>
    <row r="29" spans="2:4" ht="15">
      <c r="B29" t="s">
        <v>11</v>
      </c>
      <c r="C29">
        <v>145</v>
      </c>
      <c r="D29" s="3">
        <f>+(C29/$C$30)*100</f>
        <v>77.54010695187165</v>
      </c>
    </row>
    <row r="30" ht="15">
      <c r="C30">
        <f>SUM(C28:C29)</f>
        <v>187</v>
      </c>
    </row>
    <row r="33" spans="2:4" ht="15">
      <c r="B33" t="s">
        <v>12</v>
      </c>
      <c r="C33">
        <v>3</v>
      </c>
      <c r="D33" s="3">
        <f>+(C33/$C$36)*100</f>
        <v>1.6304347826086956</v>
      </c>
    </row>
    <row r="34" spans="2:4" ht="15">
      <c r="B34" t="s">
        <v>13</v>
      </c>
      <c r="C34">
        <v>145</v>
      </c>
      <c r="D34" s="3">
        <f>+(C34/$C$36)*100</f>
        <v>78.80434782608695</v>
      </c>
    </row>
    <row r="35" spans="2:4" ht="15">
      <c r="B35" t="s">
        <v>14</v>
      </c>
      <c r="C35">
        <v>36</v>
      </c>
      <c r="D35" s="3">
        <f>+(C35/$C$36)*100</f>
        <v>19.565217391304348</v>
      </c>
    </row>
    <row r="36" spans="3:4" ht="15">
      <c r="C36">
        <f>SUM(C33:C35)</f>
        <v>184</v>
      </c>
      <c r="D36" s="3">
        <f>SUM(D33:D35)</f>
        <v>100</v>
      </c>
    </row>
    <row r="38" spans="2:4" ht="15">
      <c r="B38" t="s">
        <v>15</v>
      </c>
      <c r="C38">
        <v>0</v>
      </c>
      <c r="D38" s="5">
        <f>+C38/C17</f>
        <v>0</v>
      </c>
    </row>
    <row r="39" spans="2:4" ht="15">
      <c r="B39" t="s">
        <v>16</v>
      </c>
      <c r="C39">
        <v>0</v>
      </c>
      <c r="D39" s="5">
        <f>+C39/C18</f>
        <v>0</v>
      </c>
    </row>
    <row r="41" spans="1:11" ht="42" customHeight="1">
      <c r="A41" s="163" t="s">
        <v>43</v>
      </c>
      <c r="B41" s="163"/>
      <c r="C41" s="163"/>
      <c r="D41" s="163"/>
      <c r="E41" s="163"/>
      <c r="F41" s="20"/>
      <c r="G41" s="20"/>
      <c r="H41" s="20"/>
      <c r="I41" s="20"/>
      <c r="J41" s="20"/>
      <c r="K41" s="20"/>
    </row>
    <row r="44" spans="2:4" ht="15">
      <c r="B44" s="10" t="s">
        <v>34</v>
      </c>
      <c r="C44" s="10" t="s">
        <v>17</v>
      </c>
      <c r="D44" s="10" t="s">
        <v>18</v>
      </c>
    </row>
    <row r="45" spans="2:4" ht="15">
      <c r="B45" s="6" t="s">
        <v>35</v>
      </c>
      <c r="C45" s="7">
        <f>+C13</f>
        <v>833</v>
      </c>
      <c r="D45" s="8">
        <v>1</v>
      </c>
    </row>
    <row r="46" spans="2:4" ht="15">
      <c r="B46" s="21" t="s">
        <v>44</v>
      </c>
      <c r="C46" s="11">
        <f>+C5</f>
        <v>187</v>
      </c>
      <c r="D46" s="12">
        <f>+C46/C45</f>
        <v>0.22448979591836735</v>
      </c>
    </row>
    <row r="47" spans="2:4" ht="15">
      <c r="B47" s="159" t="s">
        <v>19</v>
      </c>
      <c r="C47" s="159"/>
      <c r="D47" s="159"/>
    </row>
    <row r="48" spans="2:4" ht="15">
      <c r="B48" s="15" t="s">
        <v>20</v>
      </c>
      <c r="C48" s="16">
        <f>+C17</f>
        <v>155</v>
      </c>
      <c r="D48" s="17">
        <f>+(C48/$C$46)</f>
        <v>0.8288770053475936</v>
      </c>
    </row>
    <row r="49" spans="2:4" ht="15">
      <c r="B49" s="6" t="s">
        <v>21</v>
      </c>
      <c r="C49" s="7">
        <f>+C18</f>
        <v>22</v>
      </c>
      <c r="D49" s="9">
        <f>+(C49/$C$46)</f>
        <v>0.11764705882352941</v>
      </c>
    </row>
    <row r="50" spans="2:4" ht="15">
      <c r="B50" s="6" t="s">
        <v>22</v>
      </c>
      <c r="C50" s="7">
        <f>+C19</f>
        <v>8</v>
      </c>
      <c r="D50" s="9">
        <f>+(C50/$C$46)</f>
        <v>0.0427807486631016</v>
      </c>
    </row>
    <row r="51" spans="2:6" ht="15">
      <c r="B51" s="159" t="s">
        <v>23</v>
      </c>
      <c r="C51" s="159"/>
      <c r="D51" s="159"/>
      <c r="F51" s="13"/>
    </row>
    <row r="52" spans="2:8" ht="15">
      <c r="B52" s="6" t="s">
        <v>24</v>
      </c>
      <c r="C52" s="7">
        <f>+C23</f>
        <v>10</v>
      </c>
      <c r="D52" s="9">
        <f>+(C52/$C$46)</f>
        <v>0.053475935828877004</v>
      </c>
      <c r="G52" s="13"/>
      <c r="H52" s="1"/>
    </row>
    <row r="53" spans="2:7" s="18" customFormat="1" ht="15">
      <c r="B53" s="15" t="s">
        <v>25</v>
      </c>
      <c r="C53" s="16">
        <f>+C24</f>
        <v>132</v>
      </c>
      <c r="D53" s="17">
        <f>+(C53/$C$46)</f>
        <v>0.7058823529411765</v>
      </c>
      <c r="G53" s="19"/>
    </row>
    <row r="54" spans="2:4" ht="15">
      <c r="B54" s="159" t="s">
        <v>26</v>
      </c>
      <c r="C54" s="159"/>
      <c r="D54" s="159"/>
    </row>
    <row r="55" spans="2:4" ht="15">
      <c r="B55" s="15" t="s">
        <v>27</v>
      </c>
      <c r="C55" s="16">
        <f>+C29</f>
        <v>145</v>
      </c>
      <c r="D55" s="17">
        <f>+(C55/$C$46)</f>
        <v>0.7754010695187166</v>
      </c>
    </row>
    <row r="56" spans="2:4" ht="15">
      <c r="B56" s="6" t="s">
        <v>28</v>
      </c>
      <c r="C56" s="7">
        <f>+C28</f>
        <v>42</v>
      </c>
      <c r="D56" s="9">
        <f>+(C56/$C$46)</f>
        <v>0.22459893048128343</v>
      </c>
    </row>
    <row r="57" spans="2:4" ht="15">
      <c r="B57" s="159" t="s">
        <v>29</v>
      </c>
      <c r="C57" s="159"/>
      <c r="D57" s="159"/>
    </row>
    <row r="58" spans="2:4" ht="15">
      <c r="B58" s="6" t="s">
        <v>30</v>
      </c>
      <c r="C58" s="7">
        <f>+C33</f>
        <v>3</v>
      </c>
      <c r="D58" s="9">
        <f>+(C58/$C$46)</f>
        <v>0.016042780748663103</v>
      </c>
    </row>
    <row r="59" spans="2:4" s="18" customFormat="1" ht="15">
      <c r="B59" s="15" t="s">
        <v>31</v>
      </c>
      <c r="C59" s="16">
        <f>+C34</f>
        <v>145</v>
      </c>
      <c r="D59" s="17">
        <f>+(C59/$C$46)</f>
        <v>0.7754010695187166</v>
      </c>
    </row>
    <row r="60" spans="2:4" ht="15">
      <c r="B60" s="6" t="s">
        <v>32</v>
      </c>
      <c r="C60" s="7">
        <f>+C35</f>
        <v>36</v>
      </c>
      <c r="D60" s="9">
        <f>+(C60/$C$46)</f>
        <v>0.1925133689839572</v>
      </c>
    </row>
    <row r="61" spans="2:6" ht="15">
      <c r="B61" s="159" t="s">
        <v>33</v>
      </c>
      <c r="C61" s="159"/>
      <c r="D61" s="159"/>
      <c r="F61" s="14"/>
    </row>
    <row r="62" spans="2:11" ht="15">
      <c r="B62" s="6" t="s">
        <v>41</v>
      </c>
      <c r="C62" s="7">
        <v>0</v>
      </c>
      <c r="D62" s="9">
        <f>+(C62/$C$48)</f>
        <v>0</v>
      </c>
      <c r="G62" s="13"/>
      <c r="K62" s="1"/>
    </row>
    <row r="63" spans="2:11" ht="15">
      <c r="B63" s="6" t="s">
        <v>42</v>
      </c>
      <c r="C63" s="7">
        <v>0</v>
      </c>
      <c r="D63" s="9">
        <f>+(C63/$C$49)</f>
        <v>0</v>
      </c>
      <c r="G63" s="13"/>
      <c r="K63" s="1"/>
    </row>
    <row r="65" spans="2:6" ht="15">
      <c r="B65" s="159" t="s">
        <v>59</v>
      </c>
      <c r="C65" s="159"/>
      <c r="D65" s="159"/>
      <c r="F65" s="14"/>
    </row>
    <row r="66" spans="2:11" ht="15.75" thickBot="1">
      <c r="B66" s="22" t="s">
        <v>48</v>
      </c>
      <c r="C66" s="23">
        <v>91</v>
      </c>
      <c r="D66" s="24">
        <f>+C66/$C$46</f>
        <v>0.48663101604278075</v>
      </c>
      <c r="G66" s="13"/>
      <c r="K66" s="1"/>
    </row>
    <row r="67" spans="1:11" ht="15">
      <c r="A67" s="160" t="s">
        <v>50</v>
      </c>
      <c r="B67" s="33" t="s">
        <v>58</v>
      </c>
      <c r="C67" s="27">
        <v>75</v>
      </c>
      <c r="D67" s="28">
        <f>+C67/$C$66</f>
        <v>0.8241758241758241</v>
      </c>
      <c r="G67" s="13"/>
      <c r="K67" s="1"/>
    </row>
    <row r="68" spans="1:11" ht="15">
      <c r="A68" s="161"/>
      <c r="B68" s="34" t="s">
        <v>45</v>
      </c>
      <c r="C68" s="7">
        <v>5</v>
      </c>
      <c r="D68" s="29">
        <f>+C68/$C$66</f>
        <v>0.054945054945054944</v>
      </c>
      <c r="G68" s="13"/>
      <c r="K68" s="1"/>
    </row>
    <row r="69" spans="1:11" ht="15">
      <c r="A69" s="161"/>
      <c r="B69" s="34" t="s">
        <v>46</v>
      </c>
      <c r="C69" s="7">
        <v>2</v>
      </c>
      <c r="D69" s="29">
        <f>+C69/$C$66</f>
        <v>0.02197802197802198</v>
      </c>
      <c r="G69" s="13"/>
      <c r="K69" s="1"/>
    </row>
    <row r="70" spans="1:11" ht="15.75" thickBot="1">
      <c r="A70" s="162"/>
      <c r="B70" s="35" t="s">
        <v>47</v>
      </c>
      <c r="C70" s="30">
        <v>9</v>
      </c>
      <c r="D70" s="31">
        <f>+C70/$C$66</f>
        <v>0.0989010989010989</v>
      </c>
      <c r="G70" s="13"/>
      <c r="K70" s="1"/>
    </row>
    <row r="71" spans="1:11" ht="9" customHeight="1" thickBot="1">
      <c r="A71" s="36"/>
      <c r="B71" s="37"/>
      <c r="C71" s="38"/>
      <c r="D71" s="39"/>
      <c r="G71" s="13"/>
      <c r="K71" s="1"/>
    </row>
    <row r="72" spans="2:11" ht="15">
      <c r="B72" s="41" t="s">
        <v>49</v>
      </c>
      <c r="C72" s="42">
        <v>15</v>
      </c>
      <c r="D72" s="43">
        <f>+C72/$C$46</f>
        <v>0.08021390374331551</v>
      </c>
      <c r="G72" s="13"/>
      <c r="K72" s="1"/>
    </row>
    <row r="73" spans="2:11" ht="15">
      <c r="B73" s="44" t="s">
        <v>51</v>
      </c>
      <c r="C73" s="16">
        <v>7</v>
      </c>
      <c r="D73" s="45">
        <f aca="true" t="shared" si="1" ref="D73:D79">+C73/$C$46</f>
        <v>0.0374331550802139</v>
      </c>
      <c r="G73" s="13"/>
      <c r="K73" s="1"/>
    </row>
    <row r="74" spans="2:11" ht="15">
      <c r="B74" s="44" t="s">
        <v>52</v>
      </c>
      <c r="C74" s="16">
        <v>13</v>
      </c>
      <c r="D74" s="45">
        <f t="shared" si="1"/>
        <v>0.06951871657754011</v>
      </c>
      <c r="G74" s="13"/>
      <c r="K74" s="1"/>
    </row>
    <row r="75" spans="2:11" ht="15">
      <c r="B75" s="44" t="s">
        <v>53</v>
      </c>
      <c r="C75" s="16">
        <v>2</v>
      </c>
      <c r="D75" s="45">
        <f t="shared" si="1"/>
        <v>0.0106951871657754</v>
      </c>
      <c r="G75" s="13"/>
      <c r="K75" s="1"/>
    </row>
    <row r="76" spans="2:11" ht="15">
      <c r="B76" s="44" t="s">
        <v>54</v>
      </c>
      <c r="C76" s="16">
        <v>4</v>
      </c>
      <c r="D76" s="45">
        <f t="shared" si="1"/>
        <v>0.0213903743315508</v>
      </c>
      <c r="G76" s="13"/>
      <c r="K76" s="1"/>
    </row>
    <row r="77" spans="2:11" ht="30">
      <c r="B77" s="46" t="s">
        <v>57</v>
      </c>
      <c r="C77" s="16">
        <v>3</v>
      </c>
      <c r="D77" s="45">
        <f t="shared" si="1"/>
        <v>0.016042780748663103</v>
      </c>
      <c r="G77" s="13"/>
      <c r="K77" s="1"/>
    </row>
    <row r="78" spans="2:11" ht="15">
      <c r="B78" s="44" t="s">
        <v>55</v>
      </c>
      <c r="C78" s="16">
        <v>3</v>
      </c>
      <c r="D78" s="45">
        <f t="shared" si="1"/>
        <v>0.016042780748663103</v>
      </c>
      <c r="G78" s="13"/>
      <c r="K78" s="1"/>
    </row>
    <row r="79" spans="2:11" ht="30.75" thickBot="1">
      <c r="B79" s="47" t="s">
        <v>56</v>
      </c>
      <c r="C79" s="48">
        <v>4</v>
      </c>
      <c r="D79" s="49">
        <f t="shared" si="1"/>
        <v>0.0213903743315508</v>
      </c>
      <c r="E79" s="32"/>
      <c r="G79" s="13"/>
      <c r="K79" s="1"/>
    </row>
    <row r="80" spans="2:11" ht="15">
      <c r="B80" s="40"/>
      <c r="C80" s="25"/>
      <c r="D80" s="26"/>
      <c r="G80" s="13"/>
      <c r="K80" s="1"/>
    </row>
  </sheetData>
  <sheetProtection/>
  <mergeCells count="8">
    <mergeCell ref="B65:D65"/>
    <mergeCell ref="A67:A70"/>
    <mergeCell ref="A41:E41"/>
    <mergeCell ref="B61:D61"/>
    <mergeCell ref="B47:D47"/>
    <mergeCell ref="B51:D51"/>
    <mergeCell ref="B54:D54"/>
    <mergeCell ref="B57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17" sqref="AR17"/>
    </sheetView>
  </sheetViews>
  <sheetFormatPr defaultColWidth="11.421875" defaultRowHeight="15"/>
  <cols>
    <col min="1" max="1" width="38.8515625" style="52" customWidth="1"/>
    <col min="2" max="2" width="5.28125" style="53" hidden="1" customWidth="1"/>
    <col min="3" max="3" width="5.00390625" style="53" hidden="1" customWidth="1"/>
    <col min="4" max="4" width="6.140625" style="53" hidden="1" customWidth="1"/>
    <col min="5" max="5" width="6.00390625" style="53" hidden="1" customWidth="1"/>
    <col min="6" max="6" width="6.57421875" style="53" hidden="1" customWidth="1"/>
    <col min="7" max="7" width="8.00390625" style="53" hidden="1" customWidth="1"/>
    <col min="8" max="8" width="5.28125" style="53" hidden="1" customWidth="1"/>
    <col min="9" max="9" width="1.7109375" style="52" hidden="1" customWidth="1"/>
    <col min="10" max="11" width="5.00390625" style="53" hidden="1" customWidth="1"/>
    <col min="12" max="12" width="6.140625" style="53" hidden="1" customWidth="1"/>
    <col min="13" max="13" width="6.00390625" style="53" hidden="1" customWidth="1"/>
    <col min="14" max="14" width="6.140625" style="53" hidden="1" customWidth="1"/>
    <col min="15" max="15" width="6.8515625" style="53" hidden="1" customWidth="1"/>
    <col min="16" max="16" width="8.00390625" style="53" hidden="1" customWidth="1"/>
    <col min="17" max="17" width="1.8515625" style="52" hidden="1" customWidth="1"/>
    <col min="18" max="19" width="5.00390625" style="53" hidden="1" customWidth="1"/>
    <col min="20" max="20" width="6.140625" style="53" hidden="1" customWidth="1"/>
    <col min="21" max="21" width="6.00390625" style="53" hidden="1" customWidth="1"/>
    <col min="22" max="22" width="6.140625" style="53" hidden="1" customWidth="1"/>
    <col min="23" max="24" width="8.00390625" style="53" hidden="1" customWidth="1"/>
    <col min="25" max="25" width="2.00390625" style="52" hidden="1" customWidth="1"/>
    <col min="26" max="27" width="5.00390625" style="53" hidden="1" customWidth="1"/>
    <col min="28" max="28" width="6.140625" style="53" hidden="1" customWidth="1"/>
    <col min="29" max="29" width="6.00390625" style="53" hidden="1" customWidth="1"/>
    <col min="30" max="30" width="7.8515625" style="53" hidden="1" customWidth="1"/>
    <col min="31" max="31" width="6.8515625" style="53" hidden="1" customWidth="1"/>
    <col min="32" max="32" width="8.00390625" style="53" hidden="1" customWidth="1"/>
    <col min="33" max="33" width="2.8515625" style="52" hidden="1" customWidth="1"/>
    <col min="34" max="35" width="5.00390625" style="53" hidden="1" customWidth="1"/>
    <col min="36" max="36" width="6.140625" style="53" hidden="1" customWidth="1"/>
    <col min="37" max="37" width="6.00390625" style="53" hidden="1" customWidth="1"/>
    <col min="38" max="38" width="7.8515625" style="53" hidden="1" customWidth="1"/>
    <col min="39" max="39" width="6.8515625" style="53" hidden="1" customWidth="1"/>
    <col min="40" max="40" width="3.7109375" style="53" hidden="1" customWidth="1"/>
    <col min="41" max="41" width="2.140625" style="52" customWidth="1"/>
    <col min="42" max="42" width="8.00390625" style="53" customWidth="1"/>
    <col min="43" max="43" width="6.8515625" style="53" customWidth="1"/>
    <col min="44" max="44" width="7.28125" style="53" customWidth="1"/>
    <col min="45" max="45" width="8.8515625" style="53" customWidth="1"/>
    <col min="46" max="46" width="8.7109375" style="53" customWidth="1"/>
    <col min="47" max="47" width="11.57421875" style="53" hidden="1" customWidth="1"/>
    <col min="48" max="16384" width="11.421875" style="52" customWidth="1"/>
  </cols>
  <sheetData>
    <row r="2" spans="1:48" ht="18">
      <c r="A2" s="164" t="s">
        <v>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</row>
    <row r="3" ht="18">
      <c r="A3" s="51"/>
    </row>
    <row r="4" ht="18.75" thickBot="1">
      <c r="A4" s="51"/>
    </row>
    <row r="5" spans="42:47" ht="13.5" thickBot="1">
      <c r="AP5" s="168">
        <v>41426</v>
      </c>
      <c r="AQ5" s="169"/>
      <c r="AR5" s="169"/>
      <c r="AS5" s="169"/>
      <c r="AT5" s="169"/>
      <c r="AU5" s="170"/>
    </row>
    <row r="6" ht="13.5" thickBot="1"/>
    <row r="7" spans="4:46" ht="13.5" thickBot="1">
      <c r="D7" s="171" t="s">
        <v>75</v>
      </c>
      <c r="E7" s="172"/>
      <c r="L7" s="171" t="s">
        <v>75</v>
      </c>
      <c r="M7" s="172"/>
      <c r="T7" s="171" t="s">
        <v>75</v>
      </c>
      <c r="U7" s="172"/>
      <c r="AB7" s="171" t="s">
        <v>75</v>
      </c>
      <c r="AC7" s="172"/>
      <c r="AJ7" s="171" t="s">
        <v>75</v>
      </c>
      <c r="AK7" s="172"/>
      <c r="AS7" s="173" t="s">
        <v>75</v>
      </c>
      <c r="AT7" s="174"/>
    </row>
    <row r="8" spans="1:47" s="58" customFormat="1" ht="33.75" customHeight="1" thickBot="1">
      <c r="A8" s="165" t="s">
        <v>94</v>
      </c>
      <c r="B8" s="166" t="s">
        <v>76</v>
      </c>
      <c r="C8" s="166" t="s">
        <v>77</v>
      </c>
      <c r="D8" s="166" t="s">
        <v>78</v>
      </c>
      <c r="E8" s="166" t="s">
        <v>79</v>
      </c>
      <c r="F8" s="167" t="s">
        <v>80</v>
      </c>
      <c r="G8" s="54" t="s">
        <v>81</v>
      </c>
      <c r="H8" s="54" t="s">
        <v>18</v>
      </c>
      <c r="I8" s="57"/>
      <c r="J8" s="54" t="s">
        <v>82</v>
      </c>
      <c r="K8" s="55" t="s">
        <v>77</v>
      </c>
      <c r="L8" s="56" t="s">
        <v>78</v>
      </c>
      <c r="M8" s="56" t="s">
        <v>79</v>
      </c>
      <c r="N8" s="54" t="s">
        <v>80</v>
      </c>
      <c r="O8" s="54" t="s">
        <v>81</v>
      </c>
      <c r="P8" s="54" t="s">
        <v>18</v>
      </c>
      <c r="R8" s="54" t="s">
        <v>83</v>
      </c>
      <c r="S8" s="55" t="s">
        <v>77</v>
      </c>
      <c r="T8" s="56" t="s">
        <v>78</v>
      </c>
      <c r="U8" s="56" t="s">
        <v>79</v>
      </c>
      <c r="V8" s="54" t="s">
        <v>80</v>
      </c>
      <c r="W8" s="54" t="s">
        <v>81</v>
      </c>
      <c r="X8" s="54" t="s">
        <v>18</v>
      </c>
      <c r="Z8" s="54" t="s">
        <v>84</v>
      </c>
      <c r="AA8" s="55" t="s">
        <v>77</v>
      </c>
      <c r="AB8" s="56" t="s">
        <v>78</v>
      </c>
      <c r="AC8" s="56" t="s">
        <v>79</v>
      </c>
      <c r="AD8" s="54" t="s">
        <v>80</v>
      </c>
      <c r="AE8" s="54" t="s">
        <v>81</v>
      </c>
      <c r="AF8" s="54" t="s">
        <v>18</v>
      </c>
      <c r="AH8" s="54" t="s">
        <v>85</v>
      </c>
      <c r="AI8" s="55" t="s">
        <v>77</v>
      </c>
      <c r="AJ8" s="56" t="s">
        <v>78</v>
      </c>
      <c r="AK8" s="56" t="s">
        <v>79</v>
      </c>
      <c r="AL8" s="54" t="s">
        <v>80</v>
      </c>
      <c r="AM8" s="54" t="s">
        <v>81</v>
      </c>
      <c r="AN8" s="54" t="s">
        <v>18</v>
      </c>
      <c r="AP8" s="59" t="s">
        <v>86</v>
      </c>
      <c r="AQ8" s="60" t="s">
        <v>18</v>
      </c>
      <c r="AR8" s="61" t="s">
        <v>77</v>
      </c>
      <c r="AS8" s="62" t="s">
        <v>78</v>
      </c>
      <c r="AT8" s="63" t="s">
        <v>79</v>
      </c>
      <c r="AU8" s="64" t="s">
        <v>80</v>
      </c>
    </row>
    <row r="9" spans="1:47" ht="15">
      <c r="A9" s="65" t="s">
        <v>87</v>
      </c>
      <c r="B9" s="66">
        <v>6</v>
      </c>
      <c r="C9" s="66">
        <v>35</v>
      </c>
      <c r="D9" s="67">
        <f>5/B9</f>
        <v>0.8333333333333334</v>
      </c>
      <c r="E9" s="67">
        <f>1/B9</f>
        <v>0.16666666666666666</v>
      </c>
      <c r="F9" s="66">
        <v>68</v>
      </c>
      <c r="G9" s="68">
        <f>+F9/B9</f>
        <v>11.333333333333334</v>
      </c>
      <c r="H9" s="67">
        <f>+B9/$B$23</f>
        <v>0.6</v>
      </c>
      <c r="J9" s="66">
        <v>16</v>
      </c>
      <c r="K9" s="66">
        <v>38</v>
      </c>
      <c r="L9" s="67">
        <f>12/J9</f>
        <v>0.75</v>
      </c>
      <c r="M9" s="67">
        <f>4/J9</f>
        <v>0.25</v>
      </c>
      <c r="N9" s="66">
        <v>211</v>
      </c>
      <c r="O9" s="68">
        <f>+N9/J9</f>
        <v>13.1875</v>
      </c>
      <c r="P9" s="67">
        <f>+J9/$J$23</f>
        <v>0.7272727272727273</v>
      </c>
      <c r="R9" s="66">
        <v>15</v>
      </c>
      <c r="S9" s="66">
        <v>34</v>
      </c>
      <c r="T9" s="67">
        <f>13/R9</f>
        <v>0.8666666666666667</v>
      </c>
      <c r="U9" s="67">
        <f>2/R9</f>
        <v>0.13333333333333333</v>
      </c>
      <c r="V9" s="66">
        <v>123</v>
      </c>
      <c r="W9" s="68">
        <f>+V9/R9</f>
        <v>8.2</v>
      </c>
      <c r="X9" s="67">
        <f>+R9/$R$23</f>
        <v>0.6818181818181818</v>
      </c>
      <c r="Z9" s="66">
        <v>14</v>
      </c>
      <c r="AA9" s="66">
        <v>36</v>
      </c>
      <c r="AB9" s="67">
        <f>12/Z9</f>
        <v>0.8571428571428571</v>
      </c>
      <c r="AC9" s="67">
        <f>2/Z9</f>
        <v>0.14285714285714285</v>
      </c>
      <c r="AD9" s="66">
        <v>218</v>
      </c>
      <c r="AE9" s="68">
        <f aca="true" t="shared" si="0" ref="AE9:AE15">+AD9/Z9</f>
        <v>15.571428571428571</v>
      </c>
      <c r="AF9" s="67">
        <f aca="true" t="shared" si="1" ref="AF9:AF15">+Z9/$Z$23</f>
        <v>0.56</v>
      </c>
      <c r="AH9" s="66">
        <v>16</v>
      </c>
      <c r="AI9" s="66">
        <v>34</v>
      </c>
      <c r="AJ9" s="67">
        <f>12/AH9</f>
        <v>0.75</v>
      </c>
      <c r="AK9" s="67">
        <f>4/AH9</f>
        <v>0.25</v>
      </c>
      <c r="AL9" s="66">
        <v>101</v>
      </c>
      <c r="AM9" s="68">
        <f>+AL9/AH9</f>
        <v>6.3125</v>
      </c>
      <c r="AN9" s="67">
        <f>+AH9/$AH$23</f>
        <v>0.7619047619047619</v>
      </c>
      <c r="AP9" s="69">
        <v>187</v>
      </c>
      <c r="AQ9" s="70">
        <f aca="true" t="shared" si="2" ref="AQ9:AQ21">+AP9/$AP$23</f>
        <v>0.1798076923076923</v>
      </c>
      <c r="AR9" s="71">
        <v>32</v>
      </c>
      <c r="AS9" s="70" t="e">
        <f>+#REF!</f>
        <v>#REF!</v>
      </c>
      <c r="AT9" s="72" t="e">
        <f>+#REF!</f>
        <v>#REF!</v>
      </c>
      <c r="AU9" s="73">
        <f>+F9+N9+V9+AD9+AL9</f>
        <v>721</v>
      </c>
    </row>
    <row r="10" spans="1:47" ht="15">
      <c r="A10" s="65" t="s">
        <v>88</v>
      </c>
      <c r="B10" s="66">
        <v>1</v>
      </c>
      <c r="C10" s="66">
        <v>45</v>
      </c>
      <c r="D10" s="67">
        <v>1</v>
      </c>
      <c r="E10" s="67"/>
      <c r="F10" s="66">
        <v>3</v>
      </c>
      <c r="G10" s="68">
        <f>+F10/B10</f>
        <v>3</v>
      </c>
      <c r="H10" s="67">
        <f>+B10/$B$23</f>
        <v>0.1</v>
      </c>
      <c r="J10" s="66">
        <v>1</v>
      </c>
      <c r="K10" s="66">
        <v>18</v>
      </c>
      <c r="L10" s="67">
        <v>1</v>
      </c>
      <c r="M10" s="67"/>
      <c r="N10" s="66">
        <v>3</v>
      </c>
      <c r="O10" s="68">
        <f>+N10/J10</f>
        <v>3</v>
      </c>
      <c r="P10" s="67">
        <f>+J10/$J$23</f>
        <v>0.045454545454545456</v>
      </c>
      <c r="R10" s="66">
        <v>3</v>
      </c>
      <c r="S10" s="66">
        <v>39</v>
      </c>
      <c r="T10" s="67">
        <f>2/R10</f>
        <v>0.6666666666666666</v>
      </c>
      <c r="U10" s="67">
        <f>1/R10</f>
        <v>0.3333333333333333</v>
      </c>
      <c r="V10" s="66">
        <v>19</v>
      </c>
      <c r="W10" s="68">
        <f>+V10/R10</f>
        <v>6.333333333333333</v>
      </c>
      <c r="X10" s="67">
        <f>+R10/$R$23</f>
        <v>0.13636363636363635</v>
      </c>
      <c r="Z10" s="66">
        <v>1</v>
      </c>
      <c r="AA10" s="66">
        <v>27</v>
      </c>
      <c r="AB10" s="67">
        <f>1/Z10</f>
        <v>1</v>
      </c>
      <c r="AC10" s="67"/>
      <c r="AD10" s="66">
        <v>42</v>
      </c>
      <c r="AE10" s="68">
        <f t="shared" si="0"/>
        <v>42</v>
      </c>
      <c r="AF10" s="67">
        <f t="shared" si="1"/>
        <v>0.04</v>
      </c>
      <c r="AH10" s="66"/>
      <c r="AI10" s="66"/>
      <c r="AJ10" s="67"/>
      <c r="AK10" s="67"/>
      <c r="AL10" s="66"/>
      <c r="AM10" s="68"/>
      <c r="AN10" s="67"/>
      <c r="AP10" s="74">
        <v>82</v>
      </c>
      <c r="AQ10" s="67">
        <f t="shared" si="2"/>
        <v>0.07884615384615384</v>
      </c>
      <c r="AR10" s="75">
        <v>36</v>
      </c>
      <c r="AS10" s="67">
        <v>0.52</v>
      </c>
      <c r="AT10" s="76">
        <f>39/AP10</f>
        <v>0.47560975609756095</v>
      </c>
      <c r="AU10" s="77">
        <f>+F10+N10+V10+AD10+AL10</f>
        <v>67</v>
      </c>
    </row>
    <row r="11" spans="1:47" ht="43.5" customHeight="1">
      <c r="A11" s="91" t="s">
        <v>90</v>
      </c>
      <c r="B11" s="66"/>
      <c r="C11" s="66"/>
      <c r="D11" s="67"/>
      <c r="E11" s="67"/>
      <c r="F11" s="66"/>
      <c r="G11" s="68"/>
      <c r="H11" s="67"/>
      <c r="J11" s="66"/>
      <c r="K11" s="66"/>
      <c r="L11" s="67"/>
      <c r="M11" s="67"/>
      <c r="N11" s="66"/>
      <c r="O11" s="68"/>
      <c r="P11" s="67"/>
      <c r="R11" s="66"/>
      <c r="S11" s="66"/>
      <c r="T11" s="67"/>
      <c r="U11" s="67"/>
      <c r="V11" s="66"/>
      <c r="W11" s="68"/>
      <c r="X11" s="67"/>
      <c r="Z11" s="66">
        <v>1</v>
      </c>
      <c r="AA11" s="66">
        <v>27</v>
      </c>
      <c r="AB11" s="67">
        <f>1/Z11</f>
        <v>1</v>
      </c>
      <c r="AC11" s="67"/>
      <c r="AD11" s="66">
        <v>3</v>
      </c>
      <c r="AE11" s="68">
        <f t="shared" si="0"/>
        <v>3</v>
      </c>
      <c r="AF11" s="67">
        <f t="shared" si="1"/>
        <v>0.04</v>
      </c>
      <c r="AH11" s="66"/>
      <c r="AI11" s="66"/>
      <c r="AJ11" s="67"/>
      <c r="AK11" s="67"/>
      <c r="AL11" s="66"/>
      <c r="AM11" s="68"/>
      <c r="AN11" s="67"/>
      <c r="AP11" s="74">
        <v>7</v>
      </c>
      <c r="AQ11" s="67">
        <f t="shared" si="2"/>
        <v>0.006730769230769231</v>
      </c>
      <c r="AR11" s="75">
        <v>41</v>
      </c>
      <c r="AS11" s="67">
        <v>0.86</v>
      </c>
      <c r="AT11" s="76">
        <f>1/AP11</f>
        <v>0.14285714285714285</v>
      </c>
      <c r="AU11" s="77">
        <f>+F11+N11+V11+AD11+AL11</f>
        <v>3</v>
      </c>
    </row>
    <row r="12" spans="1:47" ht="15">
      <c r="A12" s="65" t="s">
        <v>91</v>
      </c>
      <c r="B12" s="66">
        <v>1</v>
      </c>
      <c r="C12" s="66">
        <v>71</v>
      </c>
      <c r="D12" s="67"/>
      <c r="E12" s="67">
        <v>1</v>
      </c>
      <c r="F12" s="66">
        <v>2</v>
      </c>
      <c r="G12" s="68">
        <f>+F12/B12</f>
        <v>2</v>
      </c>
      <c r="H12" s="67">
        <f>+B12/$B$23</f>
        <v>0.1</v>
      </c>
      <c r="J12" s="66">
        <v>1</v>
      </c>
      <c r="K12" s="66">
        <v>69</v>
      </c>
      <c r="L12" s="67"/>
      <c r="M12" s="67">
        <v>1</v>
      </c>
      <c r="N12" s="66">
        <v>2</v>
      </c>
      <c r="O12" s="68">
        <f>+N12/J12</f>
        <v>2</v>
      </c>
      <c r="P12" s="67">
        <f>+J12/$J$23</f>
        <v>0.045454545454545456</v>
      </c>
      <c r="R12" s="66"/>
      <c r="S12" s="66"/>
      <c r="T12" s="67"/>
      <c r="U12" s="67"/>
      <c r="V12" s="66"/>
      <c r="W12" s="68"/>
      <c r="X12" s="67">
        <f>+R12/$R$23</f>
        <v>0</v>
      </c>
      <c r="Z12" s="66">
        <v>1</v>
      </c>
      <c r="AA12" s="66">
        <v>101</v>
      </c>
      <c r="AB12" s="67">
        <v>1</v>
      </c>
      <c r="AC12" s="67"/>
      <c r="AD12" s="66">
        <v>2</v>
      </c>
      <c r="AE12" s="68">
        <f t="shared" si="0"/>
        <v>2</v>
      </c>
      <c r="AF12" s="67">
        <f t="shared" si="1"/>
        <v>0.04</v>
      </c>
      <c r="AH12" s="66"/>
      <c r="AI12" s="66"/>
      <c r="AJ12" s="67"/>
      <c r="AK12" s="67"/>
      <c r="AL12" s="66"/>
      <c r="AM12" s="68"/>
      <c r="AN12" s="67"/>
      <c r="AP12" s="74">
        <v>2</v>
      </c>
      <c r="AQ12" s="67">
        <f t="shared" si="2"/>
        <v>0.0019230769230769232</v>
      </c>
      <c r="AR12" s="75">
        <v>33</v>
      </c>
      <c r="AS12" s="67">
        <v>1</v>
      </c>
      <c r="AT12" s="76"/>
      <c r="AU12" s="77">
        <f>+F12+N12+V12+AD12+AL12</f>
        <v>6</v>
      </c>
    </row>
    <row r="13" spans="1:47" ht="15">
      <c r="A13" s="65" t="s">
        <v>92</v>
      </c>
      <c r="B13" s="66">
        <v>1</v>
      </c>
      <c r="C13" s="66">
        <v>75</v>
      </c>
      <c r="D13" s="67">
        <v>1</v>
      </c>
      <c r="E13" s="67"/>
      <c r="F13" s="66">
        <v>18</v>
      </c>
      <c r="G13" s="68">
        <f>+F13/B13</f>
        <v>18</v>
      </c>
      <c r="H13" s="67">
        <f>+B13/$B$23</f>
        <v>0.1</v>
      </c>
      <c r="J13" s="66"/>
      <c r="K13" s="66"/>
      <c r="L13" s="67"/>
      <c r="M13" s="67"/>
      <c r="N13" s="66"/>
      <c r="O13" s="68"/>
      <c r="P13" s="67"/>
      <c r="R13" s="66"/>
      <c r="S13" s="66"/>
      <c r="T13" s="67"/>
      <c r="U13" s="67"/>
      <c r="V13" s="66"/>
      <c r="W13" s="68"/>
      <c r="X13" s="67">
        <f>+R13/$R$23</f>
        <v>0</v>
      </c>
      <c r="Z13" s="66">
        <v>2</v>
      </c>
      <c r="AA13" s="66">
        <v>55</v>
      </c>
      <c r="AB13" s="67">
        <f>1/Z13</f>
        <v>0.5</v>
      </c>
      <c r="AC13" s="67">
        <f>1/Z13</f>
        <v>0.5</v>
      </c>
      <c r="AD13" s="66">
        <v>8</v>
      </c>
      <c r="AE13" s="68">
        <f t="shared" si="0"/>
        <v>4</v>
      </c>
      <c r="AF13" s="67">
        <f t="shared" si="1"/>
        <v>0.08</v>
      </c>
      <c r="AH13" s="66">
        <v>2</v>
      </c>
      <c r="AI13" s="66">
        <v>57</v>
      </c>
      <c r="AJ13" s="67"/>
      <c r="AK13" s="67">
        <f>2/AH13</f>
        <v>1</v>
      </c>
      <c r="AL13" s="66">
        <v>6</v>
      </c>
      <c r="AM13" s="68">
        <f>+AL13/AH13</f>
        <v>3</v>
      </c>
      <c r="AN13" s="67">
        <f>+AH13/$AH$23</f>
        <v>0.09523809523809523</v>
      </c>
      <c r="AP13" s="74">
        <v>6</v>
      </c>
      <c r="AQ13" s="67">
        <f t="shared" si="2"/>
        <v>0.0057692307692307696</v>
      </c>
      <c r="AR13" s="75">
        <v>20</v>
      </c>
      <c r="AS13" s="67">
        <v>0.83</v>
      </c>
      <c r="AT13" s="76">
        <f>1/AP13</f>
        <v>0.16666666666666666</v>
      </c>
      <c r="AU13" s="77">
        <v>17</v>
      </c>
    </row>
    <row r="14" spans="1:47" ht="15">
      <c r="A14" s="65" t="s">
        <v>93</v>
      </c>
      <c r="B14" s="66">
        <v>1</v>
      </c>
      <c r="C14" s="66">
        <v>49</v>
      </c>
      <c r="D14" s="67">
        <v>1</v>
      </c>
      <c r="E14" s="67"/>
      <c r="F14" s="66">
        <v>28</v>
      </c>
      <c r="G14" s="68">
        <f>+F14/B14</f>
        <v>28</v>
      </c>
      <c r="H14" s="67">
        <f>+B14/$B$23</f>
        <v>0.1</v>
      </c>
      <c r="J14" s="66"/>
      <c r="K14" s="66"/>
      <c r="L14" s="67"/>
      <c r="M14" s="67"/>
      <c r="N14" s="66"/>
      <c r="O14" s="68"/>
      <c r="P14" s="67"/>
      <c r="R14" s="66"/>
      <c r="S14" s="66"/>
      <c r="T14" s="67"/>
      <c r="U14" s="67"/>
      <c r="V14" s="66"/>
      <c r="W14" s="68"/>
      <c r="X14" s="67">
        <f>+R14/$R$23</f>
        <v>0</v>
      </c>
      <c r="Z14" s="66">
        <v>1</v>
      </c>
      <c r="AA14" s="66">
        <v>75</v>
      </c>
      <c r="AB14" s="67">
        <f>1/Z14</f>
        <v>1</v>
      </c>
      <c r="AC14" s="67"/>
      <c r="AD14" s="66">
        <v>10</v>
      </c>
      <c r="AE14" s="68">
        <f t="shared" si="0"/>
        <v>10</v>
      </c>
      <c r="AF14" s="67">
        <f t="shared" si="1"/>
        <v>0.04</v>
      </c>
      <c r="AH14" s="66"/>
      <c r="AI14" s="66"/>
      <c r="AJ14" s="67"/>
      <c r="AK14" s="67"/>
      <c r="AL14" s="66"/>
      <c r="AM14" s="68"/>
      <c r="AN14" s="67"/>
      <c r="AP14" s="74">
        <v>4</v>
      </c>
      <c r="AQ14" s="67">
        <f t="shared" si="2"/>
        <v>0.0038461538461538464</v>
      </c>
      <c r="AR14" s="75">
        <v>18</v>
      </c>
      <c r="AS14" s="67">
        <v>0.75</v>
      </c>
      <c r="AT14" s="76">
        <f>1/AP14</f>
        <v>0.25</v>
      </c>
      <c r="AU14" s="77">
        <f>+F14+N14+V14+AD14+AL14</f>
        <v>38</v>
      </c>
    </row>
    <row r="15" spans="1:47" ht="26.25">
      <c r="A15" s="91" t="s">
        <v>95</v>
      </c>
      <c r="B15" s="66"/>
      <c r="C15" s="66"/>
      <c r="D15" s="67"/>
      <c r="E15" s="67"/>
      <c r="F15" s="66"/>
      <c r="G15" s="68"/>
      <c r="H15" s="67">
        <f>+B15/$B$23</f>
        <v>0</v>
      </c>
      <c r="J15" s="66">
        <v>2</v>
      </c>
      <c r="K15" s="66">
        <v>59</v>
      </c>
      <c r="L15" s="67">
        <v>1</v>
      </c>
      <c r="M15" s="67"/>
      <c r="N15" s="66">
        <v>25</v>
      </c>
      <c r="O15" s="68">
        <f>+N15/J15</f>
        <v>12.5</v>
      </c>
      <c r="P15" s="67">
        <f>+J15/$J$23</f>
        <v>0.09090909090909091</v>
      </c>
      <c r="R15" s="66">
        <v>2</v>
      </c>
      <c r="S15" s="66">
        <v>69</v>
      </c>
      <c r="T15" s="67">
        <v>1</v>
      </c>
      <c r="U15" s="67"/>
      <c r="V15" s="66">
        <v>6</v>
      </c>
      <c r="W15" s="68">
        <f>+V15/R15</f>
        <v>3</v>
      </c>
      <c r="X15" s="67">
        <f>+R15/$R$23</f>
        <v>0.09090909090909091</v>
      </c>
      <c r="Z15" s="66">
        <v>2</v>
      </c>
      <c r="AA15" s="66">
        <v>74</v>
      </c>
      <c r="AB15" s="67">
        <f>2/Z15</f>
        <v>1</v>
      </c>
      <c r="AC15" s="67"/>
      <c r="AD15" s="66">
        <v>25</v>
      </c>
      <c r="AE15" s="68">
        <f t="shared" si="0"/>
        <v>12.5</v>
      </c>
      <c r="AF15" s="67">
        <f t="shared" si="1"/>
        <v>0.08</v>
      </c>
      <c r="AH15" s="66"/>
      <c r="AI15" s="66"/>
      <c r="AJ15" s="67"/>
      <c r="AK15" s="67"/>
      <c r="AL15" s="66"/>
      <c r="AM15" s="68"/>
      <c r="AN15" s="67"/>
      <c r="AP15" s="74">
        <v>5</v>
      </c>
      <c r="AQ15" s="67">
        <f t="shared" si="2"/>
        <v>0.004807692307692308</v>
      </c>
      <c r="AR15" s="75">
        <v>30</v>
      </c>
      <c r="AS15" s="67">
        <v>0.6</v>
      </c>
      <c r="AT15" s="76">
        <f>2/AP15</f>
        <v>0.4</v>
      </c>
      <c r="AU15" s="77">
        <f>40+16</f>
        <v>56</v>
      </c>
    </row>
    <row r="16" spans="1:47" ht="15">
      <c r="A16" s="65" t="s">
        <v>96</v>
      </c>
      <c r="B16" s="66"/>
      <c r="C16" s="66"/>
      <c r="D16" s="67"/>
      <c r="E16" s="67"/>
      <c r="F16" s="66"/>
      <c r="G16" s="68"/>
      <c r="H16" s="67"/>
      <c r="J16" s="66">
        <v>1</v>
      </c>
      <c r="K16" s="66">
        <v>47</v>
      </c>
      <c r="L16" s="67"/>
      <c r="M16" s="67">
        <v>1</v>
      </c>
      <c r="N16" s="66">
        <v>1</v>
      </c>
      <c r="O16" s="68">
        <f>+N16/J16</f>
        <v>1</v>
      </c>
      <c r="P16" s="67">
        <f>+J16/$J$23</f>
        <v>0.045454545454545456</v>
      </c>
      <c r="R16" s="66"/>
      <c r="S16" s="66"/>
      <c r="T16" s="67"/>
      <c r="U16" s="67"/>
      <c r="V16" s="66"/>
      <c r="W16" s="68"/>
      <c r="X16" s="67"/>
      <c r="Z16" s="66"/>
      <c r="AA16" s="66"/>
      <c r="AB16" s="67"/>
      <c r="AC16" s="67"/>
      <c r="AD16" s="66"/>
      <c r="AE16" s="68"/>
      <c r="AF16" s="67"/>
      <c r="AH16" s="66"/>
      <c r="AI16" s="66"/>
      <c r="AJ16" s="67"/>
      <c r="AK16" s="67"/>
      <c r="AL16" s="66"/>
      <c r="AM16" s="68"/>
      <c r="AN16" s="67"/>
      <c r="AP16" s="74">
        <v>2</v>
      </c>
      <c r="AQ16" s="67">
        <f t="shared" si="2"/>
        <v>0.0019230769230769232</v>
      </c>
      <c r="AR16" s="75">
        <v>22</v>
      </c>
      <c r="AS16" s="67">
        <v>1</v>
      </c>
      <c r="AT16" s="76"/>
      <c r="AU16" s="77">
        <f>+F16+N16+V16+AD16+AL16</f>
        <v>1</v>
      </c>
    </row>
    <row r="17" spans="1:47" ht="15">
      <c r="A17" s="65" t="s">
        <v>97</v>
      </c>
      <c r="B17" s="66"/>
      <c r="C17" s="66"/>
      <c r="D17" s="67"/>
      <c r="E17" s="67"/>
      <c r="F17" s="66"/>
      <c r="G17" s="68"/>
      <c r="H17" s="67"/>
      <c r="J17" s="66"/>
      <c r="K17" s="66"/>
      <c r="L17" s="67"/>
      <c r="M17" s="67"/>
      <c r="N17" s="66"/>
      <c r="O17" s="68"/>
      <c r="P17" s="67"/>
      <c r="R17" s="66">
        <v>2</v>
      </c>
      <c r="S17" s="66">
        <v>37</v>
      </c>
      <c r="T17" s="67"/>
      <c r="U17" s="67">
        <v>1</v>
      </c>
      <c r="V17" s="66">
        <f>12+15</f>
        <v>27</v>
      </c>
      <c r="W17" s="68">
        <f>+V17/R17</f>
        <v>13.5</v>
      </c>
      <c r="X17" s="67">
        <f>+R17/$R$23</f>
        <v>0.09090909090909091</v>
      </c>
      <c r="Z17" s="66">
        <v>2</v>
      </c>
      <c r="AA17" s="66">
        <v>34</v>
      </c>
      <c r="AB17" s="67">
        <f>1/Z17</f>
        <v>0.5</v>
      </c>
      <c r="AC17" s="67">
        <f>1/Z17</f>
        <v>0.5</v>
      </c>
      <c r="AD17" s="66">
        <f>9+28</f>
        <v>37</v>
      </c>
      <c r="AE17" s="68">
        <f>+AD17/Z17</f>
        <v>18.5</v>
      </c>
      <c r="AF17" s="67">
        <f>+Z17/$Z$23</f>
        <v>0.08</v>
      </c>
      <c r="AH17" s="66">
        <v>1</v>
      </c>
      <c r="AI17" s="66">
        <v>37</v>
      </c>
      <c r="AJ17" s="67">
        <f>1/AH17</f>
        <v>1</v>
      </c>
      <c r="AK17" s="67"/>
      <c r="AL17" s="66">
        <v>2</v>
      </c>
      <c r="AM17" s="68">
        <f>+AL17/AH17</f>
        <v>2</v>
      </c>
      <c r="AN17" s="67">
        <f>+AH17/$AH$23</f>
        <v>0.047619047619047616</v>
      </c>
      <c r="AP17" s="74">
        <v>1</v>
      </c>
      <c r="AQ17" s="67">
        <f t="shared" si="2"/>
        <v>0.0009615384615384616</v>
      </c>
      <c r="AR17" s="75">
        <v>3</v>
      </c>
      <c r="AS17" s="67">
        <v>1</v>
      </c>
      <c r="AT17" s="76"/>
      <c r="AU17" s="77">
        <v>72</v>
      </c>
    </row>
    <row r="18" spans="1:47" ht="15">
      <c r="A18" s="65" t="s">
        <v>98</v>
      </c>
      <c r="B18" s="66"/>
      <c r="C18" s="66"/>
      <c r="D18" s="67"/>
      <c r="E18" s="67"/>
      <c r="F18" s="66"/>
      <c r="G18" s="68"/>
      <c r="H18" s="67"/>
      <c r="J18" s="66"/>
      <c r="K18" s="66"/>
      <c r="L18" s="67"/>
      <c r="M18" s="67"/>
      <c r="N18" s="66"/>
      <c r="O18" s="68"/>
      <c r="P18" s="67"/>
      <c r="R18" s="66"/>
      <c r="S18" s="66"/>
      <c r="T18" s="67"/>
      <c r="U18" s="67"/>
      <c r="V18" s="66"/>
      <c r="W18" s="68"/>
      <c r="X18" s="67"/>
      <c r="Z18" s="66">
        <v>1</v>
      </c>
      <c r="AA18" s="66">
        <v>49</v>
      </c>
      <c r="AB18" s="67"/>
      <c r="AC18" s="67">
        <f>1/Z18</f>
        <v>1</v>
      </c>
      <c r="AD18" s="66">
        <v>2</v>
      </c>
      <c r="AE18" s="68">
        <f>+AD18/Z18</f>
        <v>2</v>
      </c>
      <c r="AF18" s="67">
        <f>+Z18/$Z$23</f>
        <v>0.04</v>
      </c>
      <c r="AH18" s="66"/>
      <c r="AI18" s="66"/>
      <c r="AJ18" s="67"/>
      <c r="AK18" s="67"/>
      <c r="AL18" s="66"/>
      <c r="AM18" s="68"/>
      <c r="AN18" s="67"/>
      <c r="AP18" s="74">
        <v>3</v>
      </c>
      <c r="AQ18" s="67">
        <f t="shared" si="2"/>
        <v>0.0028846153846153848</v>
      </c>
      <c r="AR18" s="75">
        <v>31</v>
      </c>
      <c r="AS18" s="67">
        <v>1</v>
      </c>
      <c r="AT18" s="76"/>
      <c r="AU18" s="77">
        <f>+F18+N18+V18+AD18+AL18</f>
        <v>2</v>
      </c>
    </row>
    <row r="19" spans="1:47" ht="15">
      <c r="A19" s="65" t="s">
        <v>100</v>
      </c>
      <c r="B19" s="66"/>
      <c r="C19" s="66"/>
      <c r="D19" s="67"/>
      <c r="E19" s="67"/>
      <c r="F19" s="66"/>
      <c r="G19" s="68"/>
      <c r="H19" s="67"/>
      <c r="J19" s="66"/>
      <c r="K19" s="66"/>
      <c r="L19" s="67"/>
      <c r="M19" s="67"/>
      <c r="N19" s="66"/>
      <c r="O19" s="68"/>
      <c r="P19" s="67"/>
      <c r="R19" s="66"/>
      <c r="S19" s="66"/>
      <c r="T19" s="67"/>
      <c r="U19" s="67"/>
      <c r="V19" s="66"/>
      <c r="W19" s="68"/>
      <c r="X19" s="67"/>
      <c r="Z19" s="66"/>
      <c r="AA19" s="66"/>
      <c r="AB19" s="67"/>
      <c r="AC19" s="67"/>
      <c r="AD19" s="66"/>
      <c r="AE19" s="68"/>
      <c r="AF19" s="67"/>
      <c r="AH19" s="66"/>
      <c r="AI19" s="66"/>
      <c r="AJ19" s="67"/>
      <c r="AK19" s="67"/>
      <c r="AL19" s="66"/>
      <c r="AM19" s="68"/>
      <c r="AN19" s="67"/>
      <c r="AP19" s="74">
        <v>9</v>
      </c>
      <c r="AQ19" s="67">
        <f t="shared" si="2"/>
        <v>0.008653846153846154</v>
      </c>
      <c r="AR19" s="75">
        <v>32</v>
      </c>
      <c r="AS19" s="67">
        <v>1</v>
      </c>
      <c r="AT19" s="76"/>
      <c r="AU19" s="77">
        <v>23</v>
      </c>
    </row>
    <row r="20" spans="1:47" ht="15">
      <c r="A20" s="65" t="s">
        <v>39</v>
      </c>
      <c r="B20" s="66"/>
      <c r="C20" s="66"/>
      <c r="D20" s="67"/>
      <c r="E20" s="67"/>
      <c r="F20" s="66"/>
      <c r="G20" s="68"/>
      <c r="H20" s="67"/>
      <c r="J20" s="66"/>
      <c r="K20" s="66"/>
      <c r="L20" s="67"/>
      <c r="M20" s="67"/>
      <c r="N20" s="66"/>
      <c r="O20" s="68"/>
      <c r="P20" s="67"/>
      <c r="R20" s="66"/>
      <c r="S20" s="66"/>
      <c r="T20" s="67"/>
      <c r="U20" s="67"/>
      <c r="V20" s="66"/>
      <c r="W20" s="68"/>
      <c r="X20" s="67"/>
      <c r="Z20" s="66"/>
      <c r="AA20" s="66"/>
      <c r="AB20" s="67"/>
      <c r="AC20" s="67"/>
      <c r="AD20" s="66"/>
      <c r="AE20" s="68"/>
      <c r="AF20" s="67"/>
      <c r="AH20" s="66">
        <v>1</v>
      </c>
      <c r="AI20" s="66">
        <v>51</v>
      </c>
      <c r="AJ20" s="67">
        <f>1/AH20</f>
        <v>1</v>
      </c>
      <c r="AK20" s="67"/>
      <c r="AL20" s="66">
        <v>5</v>
      </c>
      <c r="AM20" s="68">
        <f>+AL20/AH20</f>
        <v>5</v>
      </c>
      <c r="AN20" s="67">
        <f>+AH20/$AH$23</f>
        <v>0.047619047619047616</v>
      </c>
      <c r="AP20" s="74">
        <v>267</v>
      </c>
      <c r="AQ20" s="67">
        <f t="shared" si="2"/>
        <v>0.2567307692307692</v>
      </c>
      <c r="AR20" s="75">
        <v>45</v>
      </c>
      <c r="AS20" s="67">
        <v>0.52</v>
      </c>
      <c r="AT20" s="76">
        <f>127/AP20</f>
        <v>0.4756554307116105</v>
      </c>
      <c r="AU20" s="77">
        <f>+F20+N20+V20+AD20+AL20</f>
        <v>5</v>
      </c>
    </row>
    <row r="21" spans="1:47" ht="26.25">
      <c r="A21" s="91" t="s">
        <v>99</v>
      </c>
      <c r="B21" s="66"/>
      <c r="C21" s="66"/>
      <c r="D21" s="67"/>
      <c r="E21" s="67"/>
      <c r="F21" s="66"/>
      <c r="G21" s="68"/>
      <c r="H21" s="67"/>
      <c r="J21" s="66"/>
      <c r="K21" s="66"/>
      <c r="L21" s="67"/>
      <c r="M21" s="67"/>
      <c r="N21" s="66"/>
      <c r="O21" s="68"/>
      <c r="P21" s="67"/>
      <c r="R21" s="66"/>
      <c r="S21" s="66"/>
      <c r="T21" s="67"/>
      <c r="U21" s="67"/>
      <c r="V21" s="66"/>
      <c r="W21" s="68"/>
      <c r="X21" s="67"/>
      <c r="Z21" s="66"/>
      <c r="AA21" s="66"/>
      <c r="AB21" s="67"/>
      <c r="AC21" s="67"/>
      <c r="AD21" s="66"/>
      <c r="AE21" s="68"/>
      <c r="AF21" s="67"/>
      <c r="AH21" s="66">
        <v>1</v>
      </c>
      <c r="AI21" s="66">
        <v>62</v>
      </c>
      <c r="AJ21" s="67">
        <f>1/AH21</f>
        <v>1</v>
      </c>
      <c r="AK21" s="67"/>
      <c r="AL21" s="66">
        <v>9</v>
      </c>
      <c r="AM21" s="68">
        <f>+AL21/AH21</f>
        <v>9</v>
      </c>
      <c r="AN21" s="67">
        <f>+AH21/$AH$23</f>
        <v>0.047619047619047616</v>
      </c>
      <c r="AP21" s="74">
        <v>465</v>
      </c>
      <c r="AQ21" s="67">
        <f t="shared" si="2"/>
        <v>0.44711538461538464</v>
      </c>
      <c r="AR21" s="75"/>
      <c r="AS21" s="67"/>
      <c r="AT21" s="76"/>
      <c r="AU21" s="77">
        <f>+F21+N21+V21+AD21+AL21</f>
        <v>9</v>
      </c>
    </row>
    <row r="22" spans="1:47" ht="15.75" thickBot="1">
      <c r="A22" s="65"/>
      <c r="B22" s="66"/>
      <c r="C22" s="66"/>
      <c r="D22" s="67"/>
      <c r="E22" s="67"/>
      <c r="F22" s="66"/>
      <c r="G22" s="68"/>
      <c r="H22" s="67"/>
      <c r="J22" s="66">
        <v>1</v>
      </c>
      <c r="K22" s="66">
        <v>62</v>
      </c>
      <c r="L22" s="67"/>
      <c r="M22" s="67">
        <v>1</v>
      </c>
      <c r="N22" s="66">
        <v>4</v>
      </c>
      <c r="O22" s="68">
        <f>+N22/J22</f>
        <v>4</v>
      </c>
      <c r="P22" s="67">
        <f>+J22/$J$23</f>
        <v>0.045454545454545456</v>
      </c>
      <c r="R22" s="66"/>
      <c r="S22" s="66"/>
      <c r="T22" s="67"/>
      <c r="U22" s="67"/>
      <c r="V22" s="66"/>
      <c r="W22" s="68"/>
      <c r="X22" s="67">
        <f>+R22/$R$23</f>
        <v>0</v>
      </c>
      <c r="Z22" s="66"/>
      <c r="AA22" s="66"/>
      <c r="AB22" s="67"/>
      <c r="AC22" s="67"/>
      <c r="AD22" s="66"/>
      <c r="AE22" s="68"/>
      <c r="AF22" s="67"/>
      <c r="AH22" s="66"/>
      <c r="AI22" s="66"/>
      <c r="AJ22" s="67"/>
      <c r="AK22" s="67"/>
      <c r="AL22" s="66"/>
      <c r="AM22" s="68"/>
      <c r="AN22" s="67"/>
      <c r="AP22" s="78"/>
      <c r="AQ22" s="79"/>
      <c r="AR22" s="80"/>
      <c r="AS22" s="79"/>
      <c r="AT22" s="81"/>
      <c r="AU22" s="82">
        <v>4</v>
      </c>
    </row>
    <row r="23" spans="2:47" ht="13.5" thickBot="1">
      <c r="B23" s="83">
        <f>SUM(B9:B22)</f>
        <v>10</v>
      </c>
      <c r="C23" s="83"/>
      <c r="D23" s="83"/>
      <c r="E23" s="83"/>
      <c r="F23" s="83">
        <f>SUM(F9:F22)</f>
        <v>119</v>
      </c>
      <c r="G23" s="84">
        <f>+F23/B23</f>
        <v>11.9</v>
      </c>
      <c r="H23" s="84"/>
      <c r="J23" s="83">
        <f>SUM(J9:J22)</f>
        <v>22</v>
      </c>
      <c r="K23" s="83"/>
      <c r="L23" s="83"/>
      <c r="M23" s="83"/>
      <c r="N23" s="83">
        <f>SUM(N9:N22)</f>
        <v>246</v>
      </c>
      <c r="O23" s="84">
        <f>+N23/J23</f>
        <v>11.181818181818182</v>
      </c>
      <c r="P23" s="84"/>
      <c r="R23" s="83">
        <f>SUM(R9:R22)</f>
        <v>22</v>
      </c>
      <c r="S23" s="83"/>
      <c r="T23" s="83"/>
      <c r="U23" s="83"/>
      <c r="V23" s="83">
        <f>SUM(V9:V22)</f>
        <v>175</v>
      </c>
      <c r="W23" s="84">
        <f>+V23/R23</f>
        <v>7.954545454545454</v>
      </c>
      <c r="X23" s="84"/>
      <c r="Z23" s="83">
        <f>SUM(Z9:Z22)</f>
        <v>25</v>
      </c>
      <c r="AA23" s="83"/>
      <c r="AB23" s="83"/>
      <c r="AC23" s="83"/>
      <c r="AD23" s="83">
        <f>SUM(AD9:AD22)</f>
        <v>347</v>
      </c>
      <c r="AE23" s="84">
        <f>+AD23/Z23</f>
        <v>13.88</v>
      </c>
      <c r="AF23" s="84"/>
      <c r="AH23" s="83">
        <f>SUM(AH9:AH22)</f>
        <v>21</v>
      </c>
      <c r="AI23" s="83"/>
      <c r="AJ23" s="83"/>
      <c r="AK23" s="83"/>
      <c r="AL23" s="83">
        <f>SUM(AL9:AL22)</f>
        <v>123</v>
      </c>
      <c r="AM23" s="84">
        <f>+AL23/AH23</f>
        <v>5.857142857142857</v>
      </c>
      <c r="AN23" s="84"/>
      <c r="AP23" s="85">
        <f>SUM(AP9:AP22)</f>
        <v>1040</v>
      </c>
      <c r="AQ23" s="86">
        <f>SUM(AQ9:AQ22)</f>
        <v>0.9999999999999998</v>
      </c>
      <c r="AR23" s="87"/>
      <c r="AS23" s="88"/>
      <c r="AT23" s="89"/>
      <c r="AU23" s="90">
        <f>SUM(AU9:AU22)</f>
        <v>1024</v>
      </c>
    </row>
  </sheetData>
  <sheetProtection/>
  <mergeCells count="9">
    <mergeCell ref="A2:AV2"/>
    <mergeCell ref="A8:F8"/>
    <mergeCell ref="AP5:AU5"/>
    <mergeCell ref="D7:E7"/>
    <mergeCell ref="L7:M7"/>
    <mergeCell ref="T7:U7"/>
    <mergeCell ref="AB7:AC7"/>
    <mergeCell ref="AJ7:AK7"/>
    <mergeCell ref="AS7:A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G35"/>
  <sheetViews>
    <sheetView tabSelected="1" zoomScalePageLayoutView="0" workbookViewId="0" topLeftCell="A10">
      <selection activeCell="A15" sqref="A15:AB15"/>
    </sheetView>
  </sheetViews>
  <sheetFormatPr defaultColWidth="11.421875" defaultRowHeight="15"/>
  <cols>
    <col min="1" max="1" width="22.57421875" style="126" customWidth="1"/>
    <col min="2" max="2" width="0.42578125" style="126" customWidth="1"/>
    <col min="3" max="3" width="5.8515625" style="126" customWidth="1"/>
    <col min="4" max="4" width="0.71875" style="126" customWidth="1"/>
    <col min="5" max="5" width="6.140625" style="126" customWidth="1"/>
    <col min="6" max="6" width="0.9921875" style="126" customWidth="1"/>
    <col min="7" max="7" width="5.7109375" style="126" customWidth="1"/>
    <col min="8" max="8" width="0.85546875" style="126" customWidth="1"/>
    <col min="9" max="9" width="5.7109375" style="126" customWidth="1"/>
    <col min="10" max="10" width="0.85546875" style="126" customWidth="1"/>
    <col min="11" max="11" width="6.421875" style="126" customWidth="1"/>
    <col min="12" max="12" width="0.85546875" style="126" customWidth="1"/>
    <col min="13" max="13" width="5.7109375" style="126" customWidth="1"/>
    <col min="14" max="14" width="0.85546875" style="126" customWidth="1"/>
    <col min="15" max="15" width="6.28125" style="126" customWidth="1"/>
    <col min="16" max="16" width="0.85546875" style="126" customWidth="1"/>
    <col min="17" max="17" width="6.140625" style="126" customWidth="1"/>
    <col min="18" max="18" width="0.85546875" style="126" customWidth="1"/>
    <col min="19" max="19" width="7.28125" style="126" customWidth="1"/>
    <col min="20" max="20" width="0.85546875" style="126" customWidth="1"/>
    <col min="21" max="21" width="7.00390625" style="126" customWidth="1"/>
    <col min="22" max="22" width="0.85546875" style="126" customWidth="1"/>
    <col min="23" max="23" width="6.8515625" style="126" customWidth="1"/>
    <col min="24" max="24" width="0.85546875" style="126" customWidth="1"/>
    <col min="25" max="25" width="6.8515625" style="126" customWidth="1"/>
    <col min="26" max="26" width="0.85546875" style="126" customWidth="1"/>
    <col min="27" max="27" width="11.421875" style="134" customWidth="1"/>
    <col min="28" max="28" width="0.5625" style="126" customWidth="1"/>
    <col min="29" max="29" width="11.421875" style="126" customWidth="1"/>
    <col min="30" max="30" width="5.7109375" style="126" bestFit="1" customWidth="1"/>
    <col min="31" max="16384" width="11.421875" style="126" customWidth="1"/>
  </cols>
  <sheetData>
    <row r="1" ht="12.75"/>
    <row r="2" ht="12.75"/>
    <row r="3" ht="12.75"/>
    <row r="4" ht="12.75"/>
    <row r="5" ht="12.75"/>
    <row r="6" spans="1:33" ht="18" customHeight="1">
      <c r="A6" s="175" t="s">
        <v>102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25"/>
      <c r="AD6" s="125"/>
      <c r="AE6" s="125"/>
      <c r="AF6" s="125"/>
      <c r="AG6" s="125"/>
    </row>
    <row r="7" spans="1:33" ht="18" customHeight="1">
      <c r="A7" s="175" t="s">
        <v>103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25"/>
      <c r="AD7" s="125"/>
      <c r="AE7" s="125"/>
      <c r="AF7" s="125"/>
      <c r="AG7" s="125"/>
    </row>
    <row r="8" spans="1:33" ht="12.75">
      <c r="A8" s="178" t="s">
        <v>104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27"/>
      <c r="AD8" s="127"/>
      <c r="AE8" s="127"/>
      <c r="AF8" s="127"/>
      <c r="AG8" s="127"/>
    </row>
    <row r="9" spans="1:33" ht="12.75">
      <c r="A9" s="178" t="s">
        <v>105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27"/>
      <c r="AD9" s="127"/>
      <c r="AE9" s="127"/>
      <c r="AF9" s="127"/>
      <c r="AG9" s="127"/>
    </row>
    <row r="10" spans="1:33" ht="12.75">
      <c r="A10" s="178" t="s">
        <v>106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27"/>
      <c r="AD10" s="127"/>
      <c r="AE10" s="127"/>
      <c r="AF10" s="127"/>
      <c r="AG10" s="127"/>
    </row>
    <row r="11" spans="1:33" ht="12.75">
      <c r="A11" s="179" t="s">
        <v>107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28"/>
      <c r="AD11" s="128"/>
      <c r="AE11" s="128"/>
      <c r="AF11" s="128"/>
      <c r="AG11" s="128"/>
    </row>
    <row r="12" spans="1:32" ht="12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30"/>
      <c r="AB12" s="129"/>
      <c r="AC12" s="129"/>
      <c r="AD12" s="129"/>
      <c r="AE12" s="129"/>
      <c r="AF12" s="129"/>
    </row>
    <row r="13" spans="1:33" ht="15.75">
      <c r="A13" s="175" t="s">
        <v>108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25"/>
      <c r="AD13" s="125"/>
      <c r="AE13" s="125"/>
      <c r="AF13" s="125"/>
      <c r="AG13" s="125"/>
    </row>
    <row r="14" spans="1:33" ht="12.75">
      <c r="A14" s="176" t="s">
        <v>140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31"/>
      <c r="AD14" s="131"/>
      <c r="AE14" s="131"/>
      <c r="AF14" s="131"/>
      <c r="AG14" s="131"/>
    </row>
    <row r="15" spans="1:30" ht="12.7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D15" s="132"/>
    </row>
    <row r="16" ht="13.5" thickBot="1">
      <c r="A16" s="133" t="s">
        <v>109</v>
      </c>
    </row>
    <row r="17" spans="1:27" ht="36" customHeight="1" thickBot="1">
      <c r="A17" s="135" t="s">
        <v>110</v>
      </c>
      <c r="C17" s="136" t="s">
        <v>111</v>
      </c>
      <c r="E17" s="136" t="s">
        <v>112</v>
      </c>
      <c r="G17" s="136" t="s">
        <v>113</v>
      </c>
      <c r="I17" s="136" t="s">
        <v>114</v>
      </c>
      <c r="K17" s="136" t="s">
        <v>115</v>
      </c>
      <c r="M17" s="136" t="s">
        <v>116</v>
      </c>
      <c r="O17" s="136" t="s">
        <v>117</v>
      </c>
      <c r="Q17" s="136" t="s">
        <v>118</v>
      </c>
      <c r="S17" s="136" t="s">
        <v>119</v>
      </c>
      <c r="U17" s="136" t="s">
        <v>120</v>
      </c>
      <c r="W17" s="136" t="s">
        <v>121</v>
      </c>
      <c r="Y17" s="136" t="s">
        <v>122</v>
      </c>
      <c r="AA17" s="137" t="s">
        <v>123</v>
      </c>
    </row>
    <row r="18" spans="1:30" s="144" customFormat="1" ht="16.5" thickBot="1">
      <c r="A18" s="138" t="s">
        <v>124</v>
      </c>
      <c r="B18" s="139"/>
      <c r="C18" s="140">
        <f>'[1]CONSOLIDADO 2013'!$D$135</f>
        <v>5989</v>
      </c>
      <c r="D18" s="139"/>
      <c r="E18" s="140">
        <f>'[1]CONSOLIDADO 2013'!$F$135</f>
        <v>7226</v>
      </c>
      <c r="F18" s="139"/>
      <c r="G18" s="140">
        <f>'[1]CONSOLIDADO 2013'!$H$135</f>
        <v>6969</v>
      </c>
      <c r="H18" s="139"/>
      <c r="I18" s="140">
        <f>'[1]CONSOLIDADO 2013'!$J$135</f>
        <v>7619</v>
      </c>
      <c r="J18" s="139"/>
      <c r="K18" s="140">
        <f>'[1]CONSOLIDADO 2013'!$N$135</f>
        <v>7373</v>
      </c>
      <c r="L18" s="139"/>
      <c r="M18" s="140">
        <f>'[1]CONSOLIDADO 2013'!$P$135</f>
        <v>6649</v>
      </c>
      <c r="N18" s="139"/>
      <c r="O18" s="140">
        <f>'[1]CONSOLIDADO 2013'!$R$135</f>
        <v>7849</v>
      </c>
      <c r="P18" s="139"/>
      <c r="Q18" s="140">
        <f>'[1]CONSOLIDADO 2013'!$T$135</f>
        <v>6947</v>
      </c>
      <c r="R18" s="139"/>
      <c r="S18" s="141">
        <f>'[1]CONSOLIDADO 2013'!$X$135</f>
        <v>7130</v>
      </c>
      <c r="T18" s="142"/>
      <c r="U18" s="141">
        <f>'[1]CONSOLIDADO 2013'!$Z$135</f>
        <v>7374</v>
      </c>
      <c r="V18" s="142"/>
      <c r="W18" s="141">
        <v>6302</v>
      </c>
      <c r="X18" s="142"/>
      <c r="Y18" s="141">
        <v>4273</v>
      </c>
      <c r="Z18" s="142"/>
      <c r="AA18" s="143">
        <f>SUM(C18:Y18)</f>
        <v>81700</v>
      </c>
      <c r="AD18" s="145"/>
    </row>
    <row r="19" spans="1:27" s="144" customFormat="1" ht="16.5" thickBot="1">
      <c r="A19" s="138" t="s">
        <v>125</v>
      </c>
      <c r="B19" s="139"/>
      <c r="C19" s="140">
        <v>519</v>
      </c>
      <c r="D19" s="139"/>
      <c r="E19" s="140">
        <v>759</v>
      </c>
      <c r="F19" s="139"/>
      <c r="G19" s="140">
        <v>986</v>
      </c>
      <c r="H19" s="139"/>
      <c r="I19" s="140">
        <v>1031</v>
      </c>
      <c r="J19" s="139"/>
      <c r="K19" s="140">
        <v>987</v>
      </c>
      <c r="L19" s="139"/>
      <c r="M19" s="140">
        <v>1040</v>
      </c>
      <c r="N19" s="139"/>
      <c r="O19" s="140">
        <v>1016</v>
      </c>
      <c r="P19" s="139"/>
      <c r="Q19" s="140">
        <v>1060</v>
      </c>
      <c r="R19" s="139"/>
      <c r="S19" s="141">
        <v>1048</v>
      </c>
      <c r="T19" s="142"/>
      <c r="U19" s="141">
        <v>926</v>
      </c>
      <c r="V19" s="142"/>
      <c r="W19" s="141">
        <v>870</v>
      </c>
      <c r="X19" s="142"/>
      <c r="Y19" s="141">
        <v>847</v>
      </c>
      <c r="Z19" s="142"/>
      <c r="AA19" s="143">
        <f aca="true" t="shared" si="0" ref="AA19:AA32">SUM(C19:Y19)</f>
        <v>11089</v>
      </c>
    </row>
    <row r="20" spans="1:27" s="144" customFormat="1" ht="26.25" thickBot="1">
      <c r="A20" s="138" t="s">
        <v>126</v>
      </c>
      <c r="B20" s="139"/>
      <c r="C20" s="140">
        <v>279</v>
      </c>
      <c r="D20" s="139"/>
      <c r="E20" s="140">
        <v>288</v>
      </c>
      <c r="F20" s="139"/>
      <c r="G20" s="140">
        <v>329</v>
      </c>
      <c r="H20" s="139"/>
      <c r="I20" s="140">
        <v>322</v>
      </c>
      <c r="J20" s="139"/>
      <c r="K20" s="140">
        <v>365</v>
      </c>
      <c r="L20" s="139"/>
      <c r="M20" s="140">
        <v>297</v>
      </c>
      <c r="N20" s="139"/>
      <c r="O20" s="140">
        <v>322</v>
      </c>
      <c r="P20" s="139"/>
      <c r="Q20" s="140">
        <v>315</v>
      </c>
      <c r="R20" s="139"/>
      <c r="S20" s="141">
        <v>284</v>
      </c>
      <c r="T20" s="142"/>
      <c r="U20" s="141">
        <v>276</v>
      </c>
      <c r="V20" s="142"/>
      <c r="W20" s="141">
        <v>252</v>
      </c>
      <c r="X20" s="142"/>
      <c r="Y20" s="141">
        <v>232</v>
      </c>
      <c r="Z20" s="142"/>
      <c r="AA20" s="143">
        <f t="shared" si="0"/>
        <v>3561</v>
      </c>
    </row>
    <row r="21" spans="1:27" s="144" customFormat="1" ht="26.25" thickBot="1">
      <c r="A21" s="138" t="s">
        <v>127</v>
      </c>
      <c r="B21" s="139"/>
      <c r="C21" s="140">
        <v>284</v>
      </c>
      <c r="D21" s="139"/>
      <c r="E21" s="140">
        <v>321</v>
      </c>
      <c r="F21" s="139"/>
      <c r="G21" s="140">
        <v>377</v>
      </c>
      <c r="H21" s="139"/>
      <c r="I21" s="140">
        <v>382</v>
      </c>
      <c r="J21" s="139"/>
      <c r="K21" s="140">
        <v>416</v>
      </c>
      <c r="L21" s="139"/>
      <c r="M21" s="140">
        <v>366</v>
      </c>
      <c r="N21" s="139"/>
      <c r="O21" s="140">
        <v>445</v>
      </c>
      <c r="P21" s="139"/>
      <c r="Q21" s="140">
        <v>385</v>
      </c>
      <c r="R21" s="139"/>
      <c r="S21" s="141">
        <v>380</v>
      </c>
      <c r="T21" s="142"/>
      <c r="U21" s="141">
        <v>395</v>
      </c>
      <c r="V21" s="142"/>
      <c r="W21" s="141">
        <v>366</v>
      </c>
      <c r="X21" s="142"/>
      <c r="Y21" s="141">
        <v>287</v>
      </c>
      <c r="Z21" s="142"/>
      <c r="AA21" s="143">
        <f t="shared" si="0"/>
        <v>4404</v>
      </c>
    </row>
    <row r="22" spans="1:27" s="144" customFormat="1" ht="39" thickBot="1">
      <c r="A22" s="138" t="s">
        <v>128</v>
      </c>
      <c r="B22" s="139"/>
      <c r="C22" s="140">
        <v>1</v>
      </c>
      <c r="D22" s="139"/>
      <c r="E22" s="140">
        <v>3</v>
      </c>
      <c r="F22" s="139"/>
      <c r="G22" s="140">
        <v>3</v>
      </c>
      <c r="H22" s="139"/>
      <c r="I22" s="140">
        <v>3</v>
      </c>
      <c r="J22" s="139"/>
      <c r="K22" s="140">
        <v>5</v>
      </c>
      <c r="L22" s="139"/>
      <c r="M22" s="140">
        <v>3</v>
      </c>
      <c r="N22" s="139"/>
      <c r="O22" s="140">
        <v>0</v>
      </c>
      <c r="P22" s="139"/>
      <c r="Q22" s="140">
        <v>3</v>
      </c>
      <c r="R22" s="139"/>
      <c r="S22" s="141">
        <v>2</v>
      </c>
      <c r="T22" s="142"/>
      <c r="U22" s="141">
        <v>2</v>
      </c>
      <c r="V22" s="142"/>
      <c r="W22" s="141">
        <v>6</v>
      </c>
      <c r="X22" s="142"/>
      <c r="Y22" s="141">
        <v>7</v>
      </c>
      <c r="Z22" s="142"/>
      <c r="AA22" s="143">
        <f>SUM(C22:Y22)</f>
        <v>38</v>
      </c>
    </row>
    <row r="23" spans="1:27" s="144" customFormat="1" ht="26.25" thickBot="1">
      <c r="A23" s="138" t="s">
        <v>129</v>
      </c>
      <c r="B23" s="139"/>
      <c r="C23" s="140">
        <v>211</v>
      </c>
      <c r="D23" s="139"/>
      <c r="E23" s="140">
        <v>236</v>
      </c>
      <c r="F23" s="139"/>
      <c r="G23" s="140">
        <v>196</v>
      </c>
      <c r="H23" s="139"/>
      <c r="I23" s="140">
        <v>222</v>
      </c>
      <c r="J23" s="139"/>
      <c r="K23" s="140">
        <v>285</v>
      </c>
      <c r="L23" s="139"/>
      <c r="M23" s="140">
        <v>253</v>
      </c>
      <c r="N23" s="139"/>
      <c r="O23" s="140">
        <v>355</v>
      </c>
      <c r="P23" s="139"/>
      <c r="Q23" s="140">
        <v>306</v>
      </c>
      <c r="R23" s="139"/>
      <c r="S23" s="141">
        <v>117</v>
      </c>
      <c r="T23" s="142"/>
      <c r="U23" s="141">
        <v>231</v>
      </c>
      <c r="V23" s="142"/>
      <c r="W23" s="141">
        <v>207</v>
      </c>
      <c r="X23" s="142"/>
      <c r="Y23" s="141">
        <v>240</v>
      </c>
      <c r="Z23" s="142"/>
      <c r="AA23" s="143">
        <f t="shared" si="0"/>
        <v>2859</v>
      </c>
    </row>
    <row r="24" spans="1:27" s="144" customFormat="1" ht="90" thickBot="1">
      <c r="A24" s="138" t="s">
        <v>130</v>
      </c>
      <c r="B24" s="139"/>
      <c r="C24" s="140">
        <f>21+122</f>
        <v>143</v>
      </c>
      <c r="D24" s="139"/>
      <c r="E24" s="140">
        <v>148</v>
      </c>
      <c r="F24" s="139"/>
      <c r="G24" s="140">
        <v>153</v>
      </c>
      <c r="H24" s="139"/>
      <c r="I24" s="140">
        <f>59+2+193</f>
        <v>254</v>
      </c>
      <c r="J24" s="139"/>
      <c r="K24" s="140">
        <f>24+34</f>
        <v>58</v>
      </c>
      <c r="L24" s="139"/>
      <c r="M24" s="140">
        <f>139+35</f>
        <v>174</v>
      </c>
      <c r="N24" s="139"/>
      <c r="O24" s="140">
        <v>278</v>
      </c>
      <c r="P24" s="139"/>
      <c r="Q24" s="140">
        <f>145+61</f>
        <v>206</v>
      </c>
      <c r="R24" s="139"/>
      <c r="S24" s="141">
        <f>156+57+138</f>
        <v>351</v>
      </c>
      <c r="T24" s="142"/>
      <c r="U24" s="141">
        <v>2</v>
      </c>
      <c r="V24" s="142"/>
      <c r="W24" s="141">
        <v>255</v>
      </c>
      <c r="X24" s="142"/>
      <c r="Y24" s="141">
        <v>165</v>
      </c>
      <c r="Z24" s="142"/>
      <c r="AA24" s="143">
        <f t="shared" si="0"/>
        <v>2187</v>
      </c>
    </row>
    <row r="25" spans="1:27" s="144" customFormat="1" ht="16.5" thickBot="1">
      <c r="A25" s="138" t="s">
        <v>131</v>
      </c>
      <c r="B25" s="139"/>
      <c r="C25" s="140">
        <v>488</v>
      </c>
      <c r="D25" s="139"/>
      <c r="E25" s="140">
        <v>453</v>
      </c>
      <c r="F25" s="139"/>
      <c r="G25" s="140">
        <v>520</v>
      </c>
      <c r="H25" s="139"/>
      <c r="I25" s="140">
        <v>501</v>
      </c>
      <c r="J25" s="139"/>
      <c r="K25" s="140">
        <v>499</v>
      </c>
      <c r="L25" s="139"/>
      <c r="M25" s="140">
        <v>466</v>
      </c>
      <c r="N25" s="139"/>
      <c r="O25" s="140">
        <v>500</v>
      </c>
      <c r="P25" s="139"/>
      <c r="Q25" s="140">
        <v>505</v>
      </c>
      <c r="R25" s="139"/>
      <c r="S25" s="141">
        <v>462</v>
      </c>
      <c r="T25" s="142"/>
      <c r="U25" s="141">
        <v>526</v>
      </c>
      <c r="V25" s="142"/>
      <c r="W25" s="141">
        <v>503</v>
      </c>
      <c r="X25" s="142"/>
      <c r="Y25" s="141">
        <v>469</v>
      </c>
      <c r="Z25" s="142"/>
      <c r="AA25" s="143">
        <f t="shared" si="0"/>
        <v>5892</v>
      </c>
    </row>
    <row r="26" spans="1:27" s="144" customFormat="1" ht="16.5" thickBot="1">
      <c r="A26" s="138" t="s">
        <v>132</v>
      </c>
      <c r="B26" s="139"/>
      <c r="C26" s="140">
        <v>1024</v>
      </c>
      <c r="D26" s="139"/>
      <c r="E26" s="140">
        <v>1224</v>
      </c>
      <c r="F26" s="139"/>
      <c r="G26" s="140">
        <v>1320</v>
      </c>
      <c r="H26" s="139"/>
      <c r="I26" s="140">
        <v>1435</v>
      </c>
      <c r="J26" s="139"/>
      <c r="K26" s="140">
        <v>1198</v>
      </c>
      <c r="L26" s="139"/>
      <c r="M26" s="140">
        <v>1187</v>
      </c>
      <c r="N26" s="139"/>
      <c r="O26" s="140">
        <v>1301</v>
      </c>
      <c r="P26" s="139"/>
      <c r="Q26" s="140">
        <v>1207</v>
      </c>
      <c r="R26" s="139"/>
      <c r="S26" s="141">
        <v>974</v>
      </c>
      <c r="T26" s="142"/>
      <c r="U26" s="141">
        <v>1249</v>
      </c>
      <c r="V26" s="142"/>
      <c r="W26" s="141">
        <v>969</v>
      </c>
      <c r="X26" s="142"/>
      <c r="Y26" s="141">
        <v>929</v>
      </c>
      <c r="Z26" s="142"/>
      <c r="AA26" s="143">
        <f t="shared" si="0"/>
        <v>14017</v>
      </c>
    </row>
    <row r="27" spans="1:27" s="144" customFormat="1" ht="26.25" thickBot="1">
      <c r="A27" s="138" t="s">
        <v>133</v>
      </c>
      <c r="B27" s="139"/>
      <c r="C27" s="140">
        <f>2751+959+997</f>
        <v>4707</v>
      </c>
      <c r="D27" s="139"/>
      <c r="E27" s="140">
        <v>4415</v>
      </c>
      <c r="F27" s="139"/>
      <c r="G27" s="140">
        <v>4296</v>
      </c>
      <c r="H27" s="139"/>
      <c r="I27" s="140">
        <v>4882</v>
      </c>
      <c r="J27" s="139"/>
      <c r="K27" s="140">
        <v>5197</v>
      </c>
      <c r="L27" s="139"/>
      <c r="M27" s="140">
        <f>+'[2]2013'!$S$19</f>
        <v>4886</v>
      </c>
      <c r="N27" s="139"/>
      <c r="O27" s="140">
        <v>5293</v>
      </c>
      <c r="P27" s="139"/>
      <c r="Q27" s="140">
        <f>2934+1125+565</f>
        <v>4624</v>
      </c>
      <c r="R27" s="139"/>
      <c r="S27" s="141">
        <f>2980+1003+516</f>
        <v>4499</v>
      </c>
      <c r="T27" s="142"/>
      <c r="U27" s="141">
        <v>4536</v>
      </c>
      <c r="V27" s="142"/>
      <c r="W27" s="141">
        <v>4329</v>
      </c>
      <c r="X27" s="142"/>
      <c r="Y27" s="141">
        <v>3562</v>
      </c>
      <c r="Z27" s="142"/>
      <c r="AA27" s="143">
        <f t="shared" si="0"/>
        <v>55226</v>
      </c>
    </row>
    <row r="28" spans="1:27" s="144" customFormat="1" ht="39" thickBot="1">
      <c r="A28" s="138" t="s">
        <v>134</v>
      </c>
      <c r="B28" s="139"/>
      <c r="C28" s="140">
        <f>46+26</f>
        <v>72</v>
      </c>
      <c r="D28" s="139"/>
      <c r="E28" s="140">
        <v>144</v>
      </c>
      <c r="F28" s="139"/>
      <c r="G28" s="140">
        <v>131</v>
      </c>
      <c r="H28" s="139"/>
      <c r="I28" s="140">
        <v>190</v>
      </c>
      <c r="J28" s="139"/>
      <c r="K28" s="140">
        <v>213</v>
      </c>
      <c r="L28" s="139"/>
      <c r="M28" s="140">
        <v>165</v>
      </c>
      <c r="N28" s="139"/>
      <c r="O28" s="140">
        <f>139+57</f>
        <v>196</v>
      </c>
      <c r="P28" s="139"/>
      <c r="Q28" s="140">
        <f>58+134</f>
        <v>192</v>
      </c>
      <c r="R28" s="139"/>
      <c r="S28" s="141">
        <f>122+41</f>
        <v>163</v>
      </c>
      <c r="T28" s="142"/>
      <c r="U28" s="141">
        <v>237</v>
      </c>
      <c r="V28" s="142"/>
      <c r="W28" s="141">
        <v>183</v>
      </c>
      <c r="X28" s="142"/>
      <c r="Y28" s="141">
        <v>84</v>
      </c>
      <c r="Z28" s="142"/>
      <c r="AA28" s="143">
        <f t="shared" si="0"/>
        <v>1970</v>
      </c>
    </row>
    <row r="29" spans="1:27" s="144" customFormat="1" ht="51.75" thickBot="1">
      <c r="A29" s="138" t="s">
        <v>135</v>
      </c>
      <c r="B29" s="139"/>
      <c r="C29" s="146">
        <f>+'[3]RESUMEN MENSUAL2013'!$C$55</f>
        <v>26923</v>
      </c>
      <c r="D29" s="147"/>
      <c r="E29" s="146">
        <f>+'[3]RESUMEN MENSUAL2013'!$D$55</f>
        <v>30848</v>
      </c>
      <c r="F29" s="147"/>
      <c r="G29" s="146">
        <f>+'[3]RESUMEN MENSUAL2013'!$E$55</f>
        <v>25264</v>
      </c>
      <c r="H29" s="147"/>
      <c r="I29" s="146">
        <f>+'[3]RESUMEN MENSUAL2013'!$F$55</f>
        <v>28930</v>
      </c>
      <c r="J29" s="147"/>
      <c r="K29" s="146">
        <f>+'[3]RESUMEN MENSUAL2013'!$G$55</f>
        <v>25092</v>
      </c>
      <c r="L29" s="147"/>
      <c r="M29" s="146">
        <f>+'[3]RESUMEN MENSUAL2013'!$H$55</f>
        <v>26769</v>
      </c>
      <c r="N29" s="148"/>
      <c r="O29" s="149">
        <v>28814</v>
      </c>
      <c r="P29" s="148"/>
      <c r="Q29" s="149">
        <v>26934</v>
      </c>
      <c r="R29" s="148"/>
      <c r="S29" s="150">
        <v>31436</v>
      </c>
      <c r="T29" s="142"/>
      <c r="U29" s="140">
        <v>27489</v>
      </c>
      <c r="V29" s="139"/>
      <c r="W29" s="140">
        <v>37946</v>
      </c>
      <c r="X29" s="139"/>
      <c r="Y29" s="140">
        <v>18073</v>
      </c>
      <c r="Z29" s="142"/>
      <c r="AA29" s="143">
        <f t="shared" si="0"/>
        <v>334518</v>
      </c>
    </row>
    <row r="30" spans="1:27" s="144" customFormat="1" ht="16.5" thickBot="1">
      <c r="A30" s="138" t="s">
        <v>136</v>
      </c>
      <c r="B30" s="139"/>
      <c r="C30" s="149">
        <v>237</v>
      </c>
      <c r="D30" s="148"/>
      <c r="E30" s="149">
        <v>193</v>
      </c>
      <c r="F30" s="148"/>
      <c r="G30" s="149">
        <v>135</v>
      </c>
      <c r="H30" s="148"/>
      <c r="I30" s="149">
        <v>147</v>
      </c>
      <c r="J30" s="148"/>
      <c r="K30" s="149">
        <v>184</v>
      </c>
      <c r="L30" s="148"/>
      <c r="M30" s="149">
        <f>+'[3]RESUMEN MENSUAL2013'!$H$69</f>
        <v>111</v>
      </c>
      <c r="N30" s="148"/>
      <c r="O30" s="149">
        <v>117</v>
      </c>
      <c r="P30" s="148"/>
      <c r="Q30" s="149">
        <v>150</v>
      </c>
      <c r="R30" s="148"/>
      <c r="S30" s="141">
        <v>236</v>
      </c>
      <c r="T30" s="142"/>
      <c r="U30" s="141">
        <v>226</v>
      </c>
      <c r="V30" s="142"/>
      <c r="W30" s="141">
        <v>254</v>
      </c>
      <c r="X30" s="142"/>
      <c r="Y30" s="141">
        <v>202</v>
      </c>
      <c r="Z30" s="142"/>
      <c r="AA30" s="143">
        <f t="shared" si="0"/>
        <v>2192</v>
      </c>
    </row>
    <row r="31" spans="1:27" s="144" customFormat="1" ht="16.5" thickBot="1">
      <c r="A31" s="151" t="s">
        <v>137</v>
      </c>
      <c r="B31" s="139"/>
      <c r="C31" s="149">
        <v>287</v>
      </c>
      <c r="D31" s="148"/>
      <c r="E31" s="149">
        <v>509</v>
      </c>
      <c r="F31" s="148"/>
      <c r="G31" s="149">
        <v>507</v>
      </c>
      <c r="H31" s="148"/>
      <c r="I31" s="149">
        <v>487</v>
      </c>
      <c r="J31" s="148"/>
      <c r="K31" s="149">
        <v>474</v>
      </c>
      <c r="L31" s="148"/>
      <c r="M31" s="149">
        <v>424</v>
      </c>
      <c r="N31" s="148"/>
      <c r="O31" s="149">
        <v>500</v>
      </c>
      <c r="P31" s="148"/>
      <c r="Q31" s="149">
        <v>425</v>
      </c>
      <c r="R31" s="148"/>
      <c r="S31" s="141">
        <v>402</v>
      </c>
      <c r="T31" s="142"/>
      <c r="U31" s="141">
        <v>431</v>
      </c>
      <c r="V31" s="142"/>
      <c r="W31" s="141">
        <v>314</v>
      </c>
      <c r="X31" s="142"/>
      <c r="Y31" s="141">
        <v>433</v>
      </c>
      <c r="Z31" s="142"/>
      <c r="AA31" s="143">
        <f t="shared" si="0"/>
        <v>5193</v>
      </c>
    </row>
    <row r="32" spans="1:27" s="144" customFormat="1" ht="16.5" thickBot="1">
      <c r="A32" s="138" t="s">
        <v>138</v>
      </c>
      <c r="B32" s="139"/>
      <c r="C32" s="149">
        <v>7</v>
      </c>
      <c r="D32" s="148"/>
      <c r="E32" s="149">
        <v>12</v>
      </c>
      <c r="F32" s="148"/>
      <c r="G32" s="149">
        <v>19</v>
      </c>
      <c r="H32" s="148"/>
      <c r="I32" s="149">
        <v>48</v>
      </c>
      <c r="J32" s="148"/>
      <c r="K32" s="149">
        <v>53</v>
      </c>
      <c r="L32" s="148"/>
      <c r="M32" s="149">
        <v>46</v>
      </c>
      <c r="N32" s="148"/>
      <c r="O32" s="149">
        <v>28</v>
      </c>
      <c r="P32" s="148"/>
      <c r="Q32" s="149">
        <v>27</v>
      </c>
      <c r="R32" s="148"/>
      <c r="S32" s="141">
        <v>29</v>
      </c>
      <c r="T32" s="142"/>
      <c r="U32" s="141">
        <v>70</v>
      </c>
      <c r="V32" s="142"/>
      <c r="W32" s="141">
        <v>40</v>
      </c>
      <c r="X32" s="142"/>
      <c r="Y32" s="141">
        <v>14</v>
      </c>
      <c r="Z32" s="142"/>
      <c r="AA32" s="143">
        <f t="shared" si="0"/>
        <v>393</v>
      </c>
    </row>
    <row r="33" spans="1:27" ht="24.75" thickBot="1">
      <c r="A33" s="152" t="s">
        <v>139</v>
      </c>
      <c r="B33" s="129"/>
      <c r="C33" s="153">
        <f>SUM(C18:C32)</f>
        <v>41171</v>
      </c>
      <c r="D33" s="154"/>
      <c r="E33" s="153">
        <f>SUM(E18:E32)</f>
        <v>46779</v>
      </c>
      <c r="F33" s="154"/>
      <c r="G33" s="153">
        <f>SUM(G18:G32)</f>
        <v>41205</v>
      </c>
      <c r="H33" s="154"/>
      <c r="I33" s="153">
        <f>SUM(I18:I32)</f>
        <v>46453</v>
      </c>
      <c r="J33" s="154"/>
      <c r="K33" s="153">
        <f>SUM(K18:K32)</f>
        <v>42399</v>
      </c>
      <c r="L33" s="154"/>
      <c r="M33" s="153">
        <f>SUM(M18:M32)</f>
        <v>42836</v>
      </c>
      <c r="N33" s="155"/>
      <c r="O33" s="156">
        <f>SUM(O18:O32)</f>
        <v>47014</v>
      </c>
      <c r="P33" s="155"/>
      <c r="Q33" s="156">
        <f>SUM(Q18:Q32)</f>
        <v>43286</v>
      </c>
      <c r="R33" s="155"/>
      <c r="S33" s="156">
        <f>SUM(S18:S32)</f>
        <v>47513</v>
      </c>
      <c r="T33" s="129"/>
      <c r="U33" s="156">
        <f>SUM(U18:U32)</f>
        <v>43970</v>
      </c>
      <c r="V33" s="129"/>
      <c r="W33" s="156">
        <f>SUM(W18:W32)</f>
        <v>52796</v>
      </c>
      <c r="X33" s="129"/>
      <c r="Y33" s="156">
        <f>SUM(Y18:Y32)</f>
        <v>29817</v>
      </c>
      <c r="Z33" s="129"/>
      <c r="AA33" s="157">
        <f>SUM(AA18:AA32)</f>
        <v>525239</v>
      </c>
    </row>
    <row r="35" ht="12.75">
      <c r="A35" s="158" t="s">
        <v>141</v>
      </c>
    </row>
  </sheetData>
  <sheetProtection/>
  <mergeCells count="9">
    <mergeCell ref="A13:AB13"/>
    <mergeCell ref="A14:AB14"/>
    <mergeCell ref="A15:AB15"/>
    <mergeCell ref="A6:AB6"/>
    <mergeCell ref="A7:AB7"/>
    <mergeCell ref="A8:AB8"/>
    <mergeCell ref="A9:AB9"/>
    <mergeCell ref="A10:AB10"/>
    <mergeCell ref="A11:AB11"/>
  </mergeCells>
  <printOptions/>
  <pageMargins left="0.2755905511811024" right="0.1968503937007874" top="0.4330708661417323" bottom="0.3937007874015748" header="0.31496062992125984" footer="0.31496062992125984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11.421875" defaultRowHeight="15"/>
  <cols>
    <col min="1" max="1" width="9.28125" style="50" customWidth="1"/>
    <col min="2" max="2" width="34.57421875" style="50" customWidth="1"/>
    <col min="3" max="3" width="10.8515625" style="50" customWidth="1"/>
    <col min="4" max="4" width="8.28125" style="50" customWidth="1"/>
    <col min="5" max="5" width="5.00390625" style="50" customWidth="1"/>
    <col min="6" max="6" width="18.57421875" style="50" customWidth="1"/>
    <col min="7" max="7" width="5.8515625" style="50" customWidth="1"/>
    <col min="8" max="16384" width="11.421875" style="50" customWidth="1"/>
  </cols>
  <sheetData>
    <row r="1" spans="1:11" ht="42" customHeight="1">
      <c r="A1" s="186" t="s">
        <v>101</v>
      </c>
      <c r="B1" s="186"/>
      <c r="C1" s="186"/>
      <c r="D1" s="186"/>
      <c r="E1" s="186"/>
      <c r="F1" s="186"/>
      <c r="G1" s="114"/>
      <c r="H1" s="114"/>
      <c r="I1" s="114"/>
      <c r="J1" s="114"/>
      <c r="K1" s="114"/>
    </row>
    <row r="2" spans="5:6" ht="15">
      <c r="E2" s="187"/>
      <c r="F2" s="187"/>
    </row>
    <row r="3" spans="2:4" ht="15">
      <c r="B3" s="10" t="s">
        <v>34</v>
      </c>
      <c r="C3" s="10" t="s">
        <v>17</v>
      </c>
      <c r="D3" s="10" t="s">
        <v>18</v>
      </c>
    </row>
    <row r="4" spans="2:4" ht="15">
      <c r="B4" s="92" t="s">
        <v>35</v>
      </c>
      <c r="C4" s="99">
        <v>11403</v>
      </c>
      <c r="D4" s="93">
        <v>1</v>
      </c>
    </row>
    <row r="5" spans="2:4" ht="15">
      <c r="B5" s="115" t="s">
        <v>44</v>
      </c>
      <c r="C5" s="99">
        <v>2027</v>
      </c>
      <c r="D5" s="94">
        <v>0.1777602385337192</v>
      </c>
    </row>
    <row r="6" spans="2:4" ht="15">
      <c r="B6" s="180" t="s">
        <v>19</v>
      </c>
      <c r="C6" s="180"/>
      <c r="D6" s="180"/>
    </row>
    <row r="7" spans="2:4" ht="15">
      <c r="B7" s="95" t="s">
        <v>20</v>
      </c>
      <c r="C7" s="99">
        <v>1525</v>
      </c>
      <c r="D7" s="97">
        <v>0.7523433645781944</v>
      </c>
    </row>
    <row r="8" spans="2:4" ht="15">
      <c r="B8" s="92" t="s">
        <v>21</v>
      </c>
      <c r="C8" s="99">
        <v>236</v>
      </c>
      <c r="D8" s="97">
        <v>0.11642821904292057</v>
      </c>
    </row>
    <row r="9" spans="2:4" ht="15">
      <c r="B9" s="92" t="s">
        <v>60</v>
      </c>
      <c r="C9" s="99">
        <v>112</v>
      </c>
      <c r="D9" s="97">
        <v>0.05525407005426739</v>
      </c>
    </row>
    <row r="10" spans="2:4" ht="30">
      <c r="B10" s="113" t="s">
        <v>22</v>
      </c>
      <c r="C10" s="99">
        <v>44</v>
      </c>
      <c r="D10" s="97">
        <v>0.021706956092747903</v>
      </c>
    </row>
    <row r="11" spans="2:6" ht="15">
      <c r="B11" s="180" t="s">
        <v>61</v>
      </c>
      <c r="C11" s="180"/>
      <c r="D11" s="180"/>
      <c r="F11" s="116"/>
    </row>
    <row r="12" spans="2:8" ht="15">
      <c r="B12" s="95" t="s">
        <v>62</v>
      </c>
      <c r="C12" s="99">
        <v>1321</v>
      </c>
      <c r="D12" s="97">
        <v>0.6517020226936359</v>
      </c>
      <c r="G12" s="116"/>
      <c r="H12" s="1"/>
    </row>
    <row r="13" spans="2:7" ht="15">
      <c r="B13" s="92" t="s">
        <v>63</v>
      </c>
      <c r="C13" s="99">
        <v>476</v>
      </c>
      <c r="D13" s="98">
        <v>0.23482979773063642</v>
      </c>
      <c r="G13" s="116"/>
    </row>
    <row r="14" spans="2:6" ht="15">
      <c r="B14" s="180" t="s">
        <v>23</v>
      </c>
      <c r="C14" s="180"/>
      <c r="D14" s="180"/>
      <c r="F14" s="116"/>
    </row>
    <row r="15" spans="2:8" ht="15">
      <c r="B15" s="92" t="s">
        <v>24</v>
      </c>
      <c r="C15" s="99">
        <v>65</v>
      </c>
      <c r="D15" s="98">
        <v>0.03206709422792304</v>
      </c>
      <c r="G15" s="116"/>
      <c r="H15" s="1"/>
    </row>
    <row r="16" spans="2:7" ht="15">
      <c r="B16" s="95" t="s">
        <v>25</v>
      </c>
      <c r="C16" s="99">
        <v>1626</v>
      </c>
      <c r="D16" s="97">
        <v>0.8021706956092748</v>
      </c>
      <c r="G16" s="116"/>
    </row>
    <row r="17" spans="2:4" ht="15">
      <c r="B17" s="180" t="s">
        <v>26</v>
      </c>
      <c r="C17" s="180"/>
      <c r="D17" s="180"/>
    </row>
    <row r="18" spans="2:4" ht="15">
      <c r="B18" s="95" t="s">
        <v>27</v>
      </c>
      <c r="C18" s="99">
        <v>1633</v>
      </c>
      <c r="D18" s="97">
        <v>0.8056240749876665</v>
      </c>
    </row>
    <row r="19" spans="2:4" ht="15">
      <c r="B19" s="92" t="s">
        <v>28</v>
      </c>
      <c r="C19" s="99">
        <v>381</v>
      </c>
      <c r="D19" s="98">
        <v>0.1879625061667489</v>
      </c>
    </row>
    <row r="20" spans="2:4" ht="15">
      <c r="B20" s="180" t="s">
        <v>29</v>
      </c>
      <c r="C20" s="180"/>
      <c r="D20" s="180"/>
    </row>
    <row r="21" spans="2:4" ht="15">
      <c r="B21" s="92" t="s">
        <v>30</v>
      </c>
      <c r="C21" s="99">
        <v>58</v>
      </c>
      <c r="D21" s="98">
        <v>0.028613714849531326</v>
      </c>
    </row>
    <row r="22" spans="2:4" ht="15">
      <c r="B22" s="95" t="s">
        <v>31</v>
      </c>
      <c r="C22" s="99">
        <v>1481</v>
      </c>
      <c r="D22" s="97">
        <v>0.7306364084854464</v>
      </c>
    </row>
    <row r="23" spans="2:4" ht="15">
      <c r="B23" s="92" t="s">
        <v>32</v>
      </c>
      <c r="C23" s="99">
        <v>437</v>
      </c>
      <c r="D23" s="98">
        <v>0.21558954119388257</v>
      </c>
    </row>
    <row r="24" spans="2:4" ht="15">
      <c r="B24" s="180" t="s">
        <v>70</v>
      </c>
      <c r="C24" s="180"/>
      <c r="D24" s="180"/>
    </row>
    <row r="25" spans="2:5" ht="15">
      <c r="B25" s="92" t="s">
        <v>71</v>
      </c>
      <c r="C25" s="99">
        <v>1072</v>
      </c>
      <c r="D25" s="98">
        <v>0.5288603848051308</v>
      </c>
      <c r="E25" s="18"/>
    </row>
    <row r="26" spans="2:5" ht="15">
      <c r="B26" s="92" t="s">
        <v>72</v>
      </c>
      <c r="C26" s="99">
        <v>118</v>
      </c>
      <c r="D26" s="98">
        <v>0.058214109521460285</v>
      </c>
      <c r="E26" s="184">
        <f>SUM(D26:D27)</f>
        <v>0.469166255550074</v>
      </c>
    </row>
    <row r="27" spans="2:5" ht="15">
      <c r="B27" s="95" t="s">
        <v>73</v>
      </c>
      <c r="C27" s="99">
        <v>833</v>
      </c>
      <c r="D27" s="98">
        <v>0.41095214602861374</v>
      </c>
      <c r="E27" s="185"/>
    </row>
    <row r="28" spans="2:4" ht="15">
      <c r="B28" s="92" t="s">
        <v>74</v>
      </c>
      <c r="C28" s="99">
        <v>18</v>
      </c>
      <c r="D28" s="98">
        <v>0.008880118401578688</v>
      </c>
    </row>
    <row r="29" spans="2:4" ht="15">
      <c r="B29" s="180" t="s">
        <v>68</v>
      </c>
      <c r="C29" s="180"/>
      <c r="D29" s="180"/>
    </row>
    <row r="30" spans="2:5" ht="15">
      <c r="B30" s="92" t="s">
        <v>69</v>
      </c>
      <c r="C30" s="99">
        <v>74</v>
      </c>
      <c r="D30" s="98">
        <v>0.036507153428712386</v>
      </c>
      <c r="E30" s="18"/>
    </row>
    <row r="31" spans="2:4" ht="15">
      <c r="B31" s="92" t="s">
        <v>66</v>
      </c>
      <c r="C31" s="99">
        <v>678</v>
      </c>
      <c r="D31" s="98">
        <v>0.33448445979279723</v>
      </c>
    </row>
    <row r="32" spans="2:4" ht="15">
      <c r="B32" s="95" t="s">
        <v>67</v>
      </c>
      <c r="C32" s="99">
        <v>1088</v>
      </c>
      <c r="D32" s="97">
        <v>0.5367538233843118</v>
      </c>
    </row>
    <row r="33" spans="2:6" ht="15">
      <c r="B33" s="180" t="s">
        <v>33</v>
      </c>
      <c r="C33" s="180"/>
      <c r="D33" s="180"/>
      <c r="F33" s="117"/>
    </row>
    <row r="34" spans="2:11" ht="15">
      <c r="B34" s="95" t="s">
        <v>64</v>
      </c>
      <c r="C34" s="96">
        <v>29</v>
      </c>
      <c r="D34" s="97">
        <v>0.01901639344262295</v>
      </c>
      <c r="G34" s="116"/>
      <c r="K34" s="1"/>
    </row>
    <row r="35" spans="2:11" ht="15">
      <c r="B35" s="92" t="s">
        <v>65</v>
      </c>
      <c r="C35" s="96">
        <v>32</v>
      </c>
      <c r="D35" s="98">
        <v>0.13559322033898305</v>
      </c>
      <c r="G35" s="116"/>
      <c r="K35" s="1"/>
    </row>
    <row r="36" spans="2:4" ht="15">
      <c r="B36" s="100"/>
      <c r="C36" s="100"/>
      <c r="D36" s="100"/>
    </row>
    <row r="37" spans="2:6" ht="15">
      <c r="B37" s="180" t="s">
        <v>59</v>
      </c>
      <c r="C37" s="180"/>
      <c r="D37" s="180"/>
      <c r="F37" s="117"/>
    </row>
    <row r="38" spans="2:11" ht="15.75" thickBot="1">
      <c r="B38" s="101" t="s">
        <v>48</v>
      </c>
      <c r="C38" s="102">
        <v>808</v>
      </c>
      <c r="D38" s="103">
        <v>0.3986186482486433</v>
      </c>
      <c r="G38" s="116"/>
      <c r="K38" s="1"/>
    </row>
    <row r="39" spans="1:11" ht="15">
      <c r="A39" s="181" t="s">
        <v>50</v>
      </c>
      <c r="B39" s="119" t="s">
        <v>58</v>
      </c>
      <c r="C39" s="104">
        <v>653</v>
      </c>
      <c r="D39" s="120">
        <v>0.8081683168316832</v>
      </c>
      <c r="G39" s="116"/>
      <c r="K39" s="1"/>
    </row>
    <row r="40" spans="1:11" ht="15">
      <c r="A40" s="182"/>
      <c r="B40" s="121" t="s">
        <v>45</v>
      </c>
      <c r="C40" s="99">
        <v>61</v>
      </c>
      <c r="D40" s="122">
        <v>0.07549504950495049</v>
      </c>
      <c r="G40" s="116"/>
      <c r="K40" s="1"/>
    </row>
    <row r="41" spans="1:11" ht="15">
      <c r="A41" s="182"/>
      <c r="B41" s="121" t="s">
        <v>46</v>
      </c>
      <c r="C41" s="99">
        <v>32</v>
      </c>
      <c r="D41" s="122">
        <v>0.039603960396039604</v>
      </c>
      <c r="G41" s="116"/>
      <c r="K41" s="1"/>
    </row>
    <row r="42" spans="1:11" ht="15.75" thickBot="1">
      <c r="A42" s="183"/>
      <c r="B42" s="123" t="s">
        <v>47</v>
      </c>
      <c r="C42" s="105">
        <v>62</v>
      </c>
      <c r="D42" s="124">
        <v>0.07673267326732673</v>
      </c>
      <c r="G42" s="116"/>
      <c r="K42" s="1"/>
    </row>
    <row r="43" spans="1:11" ht="9" customHeight="1">
      <c r="A43" s="118"/>
      <c r="B43" s="106"/>
      <c r="C43" s="107"/>
      <c r="D43" s="108"/>
      <c r="G43" s="116"/>
      <c r="K43" s="1"/>
    </row>
    <row r="44" spans="2:11" ht="15">
      <c r="B44" s="95" t="s">
        <v>49</v>
      </c>
      <c r="C44" s="96">
        <v>124</v>
      </c>
      <c r="D44" s="97">
        <v>0.061174148988653185</v>
      </c>
      <c r="G44" s="116"/>
      <c r="K44" s="1"/>
    </row>
    <row r="45" spans="2:11" ht="15">
      <c r="B45" s="95" t="s">
        <v>52</v>
      </c>
      <c r="C45" s="96">
        <v>80</v>
      </c>
      <c r="D45" s="97">
        <v>0.03946719289590528</v>
      </c>
      <c r="G45" s="116"/>
      <c r="K45" s="1"/>
    </row>
    <row r="46" spans="2:11" ht="15">
      <c r="B46" s="95" t="s">
        <v>51</v>
      </c>
      <c r="C46" s="96">
        <v>50</v>
      </c>
      <c r="D46" s="97">
        <v>0.0246669955599408</v>
      </c>
      <c r="G46" s="116"/>
      <c r="K46" s="1"/>
    </row>
    <row r="47" spans="2:11" ht="15">
      <c r="B47" s="95" t="s">
        <v>53</v>
      </c>
      <c r="C47" s="96">
        <v>10</v>
      </c>
      <c r="D47" s="97">
        <v>0.00493339911198816</v>
      </c>
      <c r="G47" s="116"/>
      <c r="K47" s="1"/>
    </row>
    <row r="48" spans="2:11" ht="15">
      <c r="B48" s="95" t="s">
        <v>54</v>
      </c>
      <c r="C48" s="96">
        <v>16</v>
      </c>
      <c r="D48" s="97">
        <v>0.007893438579181056</v>
      </c>
      <c r="G48" s="116"/>
      <c r="K48" s="1"/>
    </row>
    <row r="49" spans="2:11" ht="30">
      <c r="B49" s="109" t="s">
        <v>57</v>
      </c>
      <c r="C49" s="96">
        <v>25</v>
      </c>
      <c r="D49" s="97">
        <v>0.0123334977799704</v>
      </c>
      <c r="G49" s="116"/>
      <c r="K49" s="1"/>
    </row>
    <row r="50" spans="2:11" ht="15">
      <c r="B50" s="95" t="s">
        <v>55</v>
      </c>
      <c r="C50" s="96">
        <v>5</v>
      </c>
      <c r="D50" s="97">
        <v>0.00246669955599408</v>
      </c>
      <c r="G50" s="116"/>
      <c r="K50" s="1"/>
    </row>
    <row r="51" spans="2:11" ht="30">
      <c r="B51" s="109" t="s">
        <v>56</v>
      </c>
      <c r="C51" s="96">
        <v>15</v>
      </c>
      <c r="D51" s="97">
        <v>0.00740009866798224</v>
      </c>
      <c r="G51" s="116"/>
      <c r="K51" s="1"/>
    </row>
    <row r="52" spans="2:11" ht="15">
      <c r="B52" s="110"/>
      <c r="C52" s="111"/>
      <c r="D52" s="112"/>
      <c r="G52" s="116"/>
      <c r="K52" s="1"/>
    </row>
    <row r="53" ht="15">
      <c r="C53" s="117"/>
    </row>
    <row r="54" ht="15">
      <c r="C54" s="117"/>
    </row>
  </sheetData>
  <sheetProtection/>
  <mergeCells count="13">
    <mergeCell ref="A39:A42"/>
    <mergeCell ref="E26:E27"/>
    <mergeCell ref="A1:F1"/>
    <mergeCell ref="E2:F2"/>
    <mergeCell ref="B6:D6"/>
    <mergeCell ref="B11:D11"/>
    <mergeCell ref="B14:D14"/>
    <mergeCell ref="B24:D24"/>
    <mergeCell ref="B17:D17"/>
    <mergeCell ref="B20:D20"/>
    <mergeCell ref="B29:D29"/>
    <mergeCell ref="B33:D33"/>
    <mergeCell ref="B37:D37"/>
  </mergeCells>
  <printOptions/>
  <pageMargins left="0.7086614173228347" right="0.7086614173228347" top="0.4330708661417323" bottom="0.2755905511811024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C16" sqref="C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mlantigua</dc:creator>
  <cp:keywords/>
  <dc:description/>
  <cp:lastModifiedBy>KEYCI AYBAR BRITO</cp:lastModifiedBy>
  <cp:lastPrinted>2014-03-19T16:44:02Z</cp:lastPrinted>
  <dcterms:created xsi:type="dcterms:W3CDTF">2011-05-27T15:32:17Z</dcterms:created>
  <dcterms:modified xsi:type="dcterms:W3CDTF">2016-01-26T16:16:28Z</dcterms:modified>
  <cp:category/>
  <cp:version/>
  <cp:contentType/>
  <cp:contentStatus/>
</cp:coreProperties>
</file>