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3935" windowHeight="8265" firstSheet="2" activeTab="2"/>
  </bookViews>
  <sheets>
    <sheet name="Hoja1" sheetId="21" state="hidden" r:id="rId1"/>
    <sheet name="ABRIL " sheetId="32" state="hidden" r:id="rId2"/>
    <sheet name="GENERAL" sheetId="31" r:id="rId3"/>
  </sheets>
  <calcPr calcId="144525"/>
</workbook>
</file>

<file path=xl/calcChain.xml><?xml version="1.0" encoding="utf-8"?>
<calcChain xmlns="http://schemas.openxmlformats.org/spreadsheetml/2006/main">
  <c r="R10" i="31" l="1"/>
  <c r="R11" i="31"/>
  <c r="R12" i="31"/>
  <c r="R13" i="31"/>
  <c r="R14" i="31"/>
  <c r="R16" i="31"/>
  <c r="R17" i="31"/>
  <c r="R18" i="31"/>
  <c r="R19" i="31"/>
  <c r="R20" i="31"/>
  <c r="R21" i="31"/>
  <c r="R22" i="31"/>
  <c r="R23" i="31"/>
  <c r="R24" i="31"/>
  <c r="R25" i="31"/>
  <c r="R9" i="31"/>
  <c r="R15" i="31"/>
  <c r="M38" i="31" l="1"/>
  <c r="M32" i="31"/>
  <c r="C38" i="31" l="1"/>
  <c r="C31" i="31"/>
  <c r="C32" i="31" s="1"/>
  <c r="R38" i="31" l="1"/>
  <c r="R36" i="31"/>
  <c r="R34" i="31"/>
  <c r="R32" i="31"/>
  <c r="R31" i="31"/>
  <c r="R30" i="31"/>
  <c r="R29" i="31"/>
  <c r="O26" i="31" l="1"/>
  <c r="N36" i="31" l="1"/>
  <c r="N34" i="31"/>
  <c r="N31" i="31"/>
  <c r="N30" i="31"/>
  <c r="N29" i="31"/>
  <c r="J36" i="31"/>
  <c r="J34" i="31"/>
  <c r="J31" i="31"/>
  <c r="J30" i="31"/>
  <c r="J29" i="31"/>
  <c r="F36" i="31"/>
  <c r="F34" i="31"/>
  <c r="F31" i="31"/>
  <c r="F30" i="31"/>
  <c r="F29" i="31"/>
  <c r="N38" i="31"/>
  <c r="N32" i="31"/>
  <c r="J32" i="31" l="1"/>
  <c r="J38" i="31"/>
  <c r="F38" i="31" l="1"/>
  <c r="F32" i="31"/>
  <c r="K26" i="31" l="1"/>
  <c r="F23" i="32" l="1"/>
  <c r="O44" i="32" l="1"/>
  <c r="C44" i="32"/>
  <c r="B44" i="32"/>
  <c r="O38" i="32"/>
  <c r="N38" i="32"/>
  <c r="L38" i="32"/>
  <c r="K38" i="32"/>
  <c r="H38" i="32"/>
  <c r="G38" i="32"/>
  <c r="F38" i="32"/>
  <c r="D38" i="32"/>
  <c r="C38" i="32"/>
  <c r="B38" i="32"/>
  <c r="J37" i="32"/>
  <c r="J38" i="32" s="1"/>
  <c r="P30" i="32"/>
  <c r="O30" i="32"/>
  <c r="N30" i="32"/>
  <c r="L30" i="32"/>
  <c r="K30" i="32"/>
  <c r="J30" i="32"/>
  <c r="H30" i="32"/>
  <c r="G30" i="32"/>
  <c r="F30" i="32"/>
  <c r="Q29" i="32"/>
  <c r="M29" i="32"/>
  <c r="I29" i="32"/>
  <c r="E29" i="32"/>
  <c r="Q28" i="32"/>
  <c r="M28" i="32"/>
  <c r="I28" i="32"/>
  <c r="D28" i="32"/>
  <c r="E28" i="32" s="1"/>
  <c r="Q27" i="32"/>
  <c r="M27" i="32"/>
  <c r="I27" i="32"/>
  <c r="E27" i="32"/>
  <c r="Q26" i="32"/>
  <c r="M26" i="32"/>
  <c r="I26" i="32"/>
  <c r="C26" i="32"/>
  <c r="E26" i="32" s="1"/>
  <c r="R26" i="32" s="1"/>
  <c r="Q25" i="32"/>
  <c r="M25" i="32"/>
  <c r="I25" i="32"/>
  <c r="E25" i="32"/>
  <c r="Q24" i="32"/>
  <c r="M24" i="32"/>
  <c r="I24" i="32"/>
  <c r="D24" i="32"/>
  <c r="E24" i="32" s="1"/>
  <c r="C24" i="32"/>
  <c r="Q23" i="32"/>
  <c r="M23" i="32"/>
  <c r="I23" i="32"/>
  <c r="C23" i="32"/>
  <c r="E23" i="32" s="1"/>
  <c r="Q22" i="32"/>
  <c r="M22" i="32"/>
  <c r="I22" i="32"/>
  <c r="E22" i="32"/>
  <c r="Q21" i="32"/>
  <c r="M21" i="32"/>
  <c r="I21" i="32"/>
  <c r="C21" i="32"/>
  <c r="B21" i="32"/>
  <c r="Q20" i="32"/>
  <c r="M20" i="32"/>
  <c r="I20" i="32"/>
  <c r="E20" i="32"/>
  <c r="Q19" i="32"/>
  <c r="M19" i="32"/>
  <c r="I19" i="32"/>
  <c r="E19" i="32"/>
  <c r="Q18" i="32"/>
  <c r="M18" i="32"/>
  <c r="I18" i="32"/>
  <c r="B18" i="32"/>
  <c r="E18" i="32" s="1"/>
  <c r="R18" i="32" s="1"/>
  <c r="Q17" i="32"/>
  <c r="M17" i="32"/>
  <c r="I17" i="32"/>
  <c r="C17" i="32"/>
  <c r="E17" i="32" s="1"/>
  <c r="Q16" i="32"/>
  <c r="M16" i="32"/>
  <c r="I16" i="32"/>
  <c r="E16" i="32"/>
  <c r="Q15" i="32"/>
  <c r="M15" i="32"/>
  <c r="I15" i="32"/>
  <c r="E15" i="32"/>
  <c r="Q14" i="32"/>
  <c r="M14" i="32"/>
  <c r="I14" i="32"/>
  <c r="C14" i="32"/>
  <c r="B14" i="32"/>
  <c r="B30" i="32" s="1"/>
  <c r="Q13" i="32"/>
  <c r="M13" i="32"/>
  <c r="I13" i="32"/>
  <c r="E13" i="32"/>
  <c r="R27" i="32" l="1"/>
  <c r="R28" i="32"/>
  <c r="R29" i="32"/>
  <c r="M30" i="32"/>
  <c r="R19" i="32"/>
  <c r="R20" i="32"/>
  <c r="E21" i="32"/>
  <c r="R21" i="32" s="1"/>
  <c r="R13" i="32"/>
  <c r="R23" i="32"/>
  <c r="R22" i="32"/>
  <c r="C30" i="32"/>
  <c r="E14" i="32"/>
  <c r="E30" i="32" s="1"/>
  <c r="R15" i="32"/>
  <c r="R16" i="32"/>
  <c r="Q30" i="32"/>
  <c r="R17" i="32"/>
  <c r="R24" i="32"/>
  <c r="R25" i="32"/>
  <c r="I30" i="32"/>
  <c r="D30" i="32"/>
  <c r="R14" i="32" l="1"/>
  <c r="R30" i="32" s="1"/>
  <c r="C26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9" i="31"/>
  <c r="F10" i="31"/>
  <c r="F11" i="31"/>
  <c r="F12" i="31"/>
  <c r="F13" i="31"/>
  <c r="S13" i="31" s="1"/>
  <c r="F14" i="31"/>
  <c r="F15" i="31"/>
  <c r="F16" i="31"/>
  <c r="S16" i="31" s="1"/>
  <c r="F17" i="31"/>
  <c r="S17" i="31" s="1"/>
  <c r="F18" i="31"/>
  <c r="F19" i="31"/>
  <c r="F20" i="31"/>
  <c r="F21" i="31"/>
  <c r="F22" i="31"/>
  <c r="F23" i="31"/>
  <c r="F24" i="31"/>
  <c r="F25" i="31"/>
  <c r="S25" i="31" s="1"/>
  <c r="F9" i="31"/>
  <c r="S20" i="31" l="1"/>
  <c r="S12" i="31"/>
  <c r="S24" i="31"/>
  <c r="S21" i="31"/>
  <c r="S18" i="31"/>
  <c r="S11" i="31"/>
  <c r="S22" i="31"/>
  <c r="S19" i="31"/>
  <c r="S15" i="31"/>
  <c r="S14" i="31"/>
  <c r="S9" i="31"/>
  <c r="S23" i="31"/>
  <c r="S10" i="31"/>
  <c r="N26" i="31"/>
  <c r="F26" i="31"/>
  <c r="D26" i="31"/>
  <c r="E26" i="31"/>
  <c r="L26" i="31"/>
  <c r="M26" i="31"/>
  <c r="P26" i="31"/>
  <c r="Q26" i="31"/>
  <c r="R26" i="31" l="1"/>
  <c r="S26" i="31" s="1"/>
</calcChain>
</file>

<file path=xl/sharedStrings.xml><?xml version="1.0" encoding="utf-8"?>
<sst xmlns="http://schemas.openxmlformats.org/spreadsheetml/2006/main" count="150" uniqueCount="59">
  <si>
    <t>DPTO. ESTADISTICAS Y ARCHIVO</t>
  </si>
  <si>
    <t>PRODUCTIVIDAD</t>
  </si>
  <si>
    <t xml:space="preserve">CONSULTA GENERAL </t>
  </si>
  <si>
    <t>CONSULTA ESPECIALIZADA</t>
  </si>
  <si>
    <t>EMERGENCIA ATENDIDAS</t>
  </si>
  <si>
    <t>CIRUGIAS REALIZADAS (mayor y menor)</t>
  </si>
  <si>
    <t>PROCEDIMIENTOS ODONTOLOGICOS</t>
  </si>
  <si>
    <t xml:space="preserve">PROCEDIMIENTOS NEUMOLOGIA </t>
  </si>
  <si>
    <t>TERAPIAS FISICAS</t>
  </si>
  <si>
    <t>HEMODIALISIS</t>
  </si>
  <si>
    <t>IMAGENES (estudios realizados)</t>
  </si>
  <si>
    <t>LABORATORIO PATOLOGIA (pruebas realizados)</t>
  </si>
  <si>
    <t>LABORATORIO CLINICO (Pruebas realizadas)</t>
  </si>
  <si>
    <t>BANCO DE SANGRE (Pruebas realizadas)</t>
  </si>
  <si>
    <t>TRANSFUCIONES</t>
  </si>
  <si>
    <t>ELECTROCARDIOGRAMAS</t>
  </si>
  <si>
    <t>ENDOSCOPIAS Y COLONOSCOPIAS</t>
  </si>
  <si>
    <t>TOTAL SERVICIOS:</t>
  </si>
  <si>
    <t>SERVICIOS REALIZADOS</t>
  </si>
  <si>
    <t>INFORME GENERAL DE PRODUCTIVIDAD POR AREAS DE SERVICIOS</t>
  </si>
  <si>
    <t>PACIENTES ASISTIDOS:</t>
  </si>
  <si>
    <t>SERVICIO DE:</t>
  </si>
  <si>
    <t>IMAGENES (pacientes asistidos en sonografia)</t>
  </si>
  <si>
    <t>IMAGENES (pacientes asistidos en Tomografia)</t>
  </si>
  <si>
    <t>IMAGENES (pacientes asistidos Rayos X)</t>
  </si>
  <si>
    <t>TOTAL PACIENTES ASISTIDOS EN IMAGENES</t>
  </si>
  <si>
    <t>LABORATORIO CLINICO (pacientes asistidos-ambulatorios)</t>
  </si>
  <si>
    <t>Hemodiálisis (pacientes atendidos)</t>
  </si>
  <si>
    <t>Patologia</t>
  </si>
  <si>
    <t>FEB</t>
  </si>
  <si>
    <t>ENE</t>
  </si>
  <si>
    <t>MAR</t>
  </si>
  <si>
    <t>ABRIL</t>
  </si>
  <si>
    <t>MAYO</t>
  </si>
  <si>
    <t>JUNIO</t>
  </si>
  <si>
    <t>INGRESOS</t>
  </si>
  <si>
    <t>EGRESOS (DE ALTAS + DEFUNCIONES)</t>
  </si>
  <si>
    <t>JULIO</t>
  </si>
  <si>
    <t>AGOST</t>
  </si>
  <si>
    <t>AGOSTO</t>
  </si>
  <si>
    <t>SEPT</t>
  </si>
  <si>
    <t>OCT</t>
  </si>
  <si>
    <t>SEP</t>
  </si>
  <si>
    <t>NOV</t>
  </si>
  <si>
    <t>DIC</t>
  </si>
  <si>
    <t xml:space="preserve"> </t>
  </si>
  <si>
    <t>CANT</t>
  </si>
  <si>
    <t>2do trim</t>
  </si>
  <si>
    <t>3er trim</t>
  </si>
  <si>
    <t>4to trim</t>
  </si>
  <si>
    <t>Acumulado 1er trim</t>
  </si>
  <si>
    <t>ACUMULADO GENERAL AÑO 2020</t>
  </si>
  <si>
    <t>MARZO</t>
  </si>
  <si>
    <t>ABR</t>
  </si>
  <si>
    <t>ABRIL 2020</t>
  </si>
  <si>
    <t>1er trim</t>
  </si>
  <si>
    <t xml:space="preserve"> 1er trim</t>
  </si>
  <si>
    <t xml:space="preserve">DPTO. ESTADISTICAS </t>
  </si>
  <si>
    <t>ACUMULADO GENERAL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</si>
</sst>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#,##0;[Red]#,##0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rgb="FF0033CC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2" fillId="0" borderId="0"/>
  </cellStyleXfs>
  <cellXfs count="83">
    <xf numFmtId="0" fontId="0" fillId="0" borderId="0" xfId="0"/>
    <xf numFmtId="9" fontId="0" fillId="0" borderId="0" xfId="1" applyFont="1"/>
    <xf numFmtId="49" fontId="1" fillId="2" borderId="3" xfId="3" applyNumberFormat="1" applyFont="1" applyFill="1" applyBorder="1" applyAlignment="1" applyProtection="1">
      <alignment horizontal="center" vertical="center" wrapText="1"/>
    </xf>
    <xf numFmtId="3" fontId="9" fillId="2" borderId="3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3" fillId="0" borderId="0" xfId="0" applyNumberFormat="1" applyFont="1" applyAlignment="1"/>
    <xf numFmtId="0" fontId="8" fillId="4" borderId="1" xfId="3" applyFont="1" applyFill="1" applyBorder="1" applyAlignment="1" applyProtection="1">
      <alignment horizontal="center" vertical="center" wrapText="1"/>
    </xf>
    <xf numFmtId="0" fontId="13" fillId="0" borderId="0" xfId="0" applyFont="1"/>
    <xf numFmtId="0" fontId="0" fillId="0" borderId="6" xfId="0" applyBorder="1"/>
    <xf numFmtId="0" fontId="12" fillId="0" borderId="6" xfId="0" applyFont="1" applyBorder="1"/>
    <xf numFmtId="0" fontId="1" fillId="0" borderId="6" xfId="0" applyFont="1" applyBorder="1"/>
    <xf numFmtId="165" fontId="1" fillId="0" borderId="6" xfId="0" applyNumberFormat="1" applyFont="1" applyBorder="1"/>
    <xf numFmtId="0" fontId="2" fillId="0" borderId="6" xfId="0" applyFont="1" applyBorder="1"/>
    <xf numFmtId="0" fontId="0" fillId="0" borderId="6" xfId="0" applyBorder="1" applyAlignment="1">
      <alignment vertical="center" wrapText="1"/>
    </xf>
    <xf numFmtId="0" fontId="8" fillId="4" borderId="3" xfId="3" applyFont="1" applyFill="1" applyBorder="1" applyAlignment="1" applyProtection="1">
      <alignment horizontal="center" vertical="center" wrapText="1"/>
    </xf>
    <xf numFmtId="3" fontId="1" fillId="0" borderId="6" xfId="0" applyNumberFormat="1" applyFont="1" applyBorder="1"/>
    <xf numFmtId="0" fontId="8" fillId="4" borderId="7" xfId="3" applyFont="1" applyFill="1" applyBorder="1" applyAlignment="1" applyProtection="1">
      <alignment horizontal="center" vertical="center" wrapText="1"/>
    </xf>
    <xf numFmtId="0" fontId="2" fillId="0" borderId="0" xfId="3" applyBorder="1" applyAlignment="1">
      <alignment horizontal="center"/>
    </xf>
    <xf numFmtId="3" fontId="10" fillId="3" borderId="8" xfId="2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8" fillId="4" borderId="2" xfId="3" applyFont="1" applyFill="1" applyBorder="1" applyAlignment="1" applyProtection="1">
      <alignment horizontal="center" vertical="center" wrapText="1"/>
    </xf>
    <xf numFmtId="0" fontId="1" fillId="0" borderId="11" xfId="0" applyFont="1" applyBorder="1"/>
    <xf numFmtId="0" fontId="0" fillId="0" borderId="9" xfId="0" applyBorder="1"/>
    <xf numFmtId="3" fontId="0" fillId="0" borderId="0" xfId="0" applyNumberFormat="1"/>
    <xf numFmtId="0" fontId="8" fillId="4" borderId="0" xfId="3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4" borderId="6" xfId="3" applyFont="1" applyFill="1" applyBorder="1" applyAlignment="1" applyProtection="1">
      <alignment horizontal="center" vertical="center" wrapText="1"/>
    </xf>
    <xf numFmtId="3" fontId="9" fillId="5" borderId="8" xfId="2" applyNumberFormat="1" applyFont="1" applyFill="1" applyBorder="1" applyAlignment="1" applyProtection="1">
      <alignment horizontal="center" vertical="center" wrapText="1"/>
    </xf>
    <xf numFmtId="3" fontId="9" fillId="5" borderId="3" xfId="3" applyNumberFormat="1" applyFont="1" applyFill="1" applyBorder="1" applyAlignment="1" applyProtection="1">
      <alignment horizontal="center" vertical="center" wrapText="1"/>
    </xf>
    <xf numFmtId="0" fontId="14" fillId="2" borderId="2" xfId="3" applyFont="1" applyFill="1" applyBorder="1" applyAlignment="1" applyProtection="1">
      <alignment horizontal="center" vertical="center" wrapText="1"/>
    </xf>
    <xf numFmtId="164" fontId="14" fillId="3" borderId="4" xfId="3" applyNumberFormat="1" applyFont="1" applyFill="1" applyBorder="1" applyAlignment="1" applyProtection="1">
      <alignment horizontal="left" vertical="center" wrapText="1"/>
    </xf>
    <xf numFmtId="0" fontId="8" fillId="6" borderId="3" xfId="3" applyFont="1" applyFill="1" applyBorder="1" applyAlignment="1" applyProtection="1">
      <alignment horizontal="center" vertical="center" wrapText="1"/>
    </xf>
    <xf numFmtId="3" fontId="15" fillId="6" borderId="5" xfId="3" applyNumberFormat="1" applyFont="1" applyFill="1" applyBorder="1" applyAlignment="1">
      <alignment horizontal="center" vertical="center" wrapText="1"/>
    </xf>
    <xf numFmtId="3" fontId="15" fillId="6" borderId="3" xfId="3" applyNumberFormat="1" applyFont="1" applyFill="1" applyBorder="1" applyAlignment="1">
      <alignment horizontal="center" vertical="center" wrapText="1"/>
    </xf>
    <xf numFmtId="0" fontId="16" fillId="6" borderId="3" xfId="3" applyFont="1" applyFill="1" applyBorder="1" applyAlignment="1" applyProtection="1">
      <alignment horizontal="center" vertical="center" wrapText="1"/>
    </xf>
    <xf numFmtId="3" fontId="16" fillId="6" borderId="3" xfId="3" applyNumberFormat="1" applyFont="1" applyFill="1" applyBorder="1" applyAlignment="1" applyProtection="1">
      <alignment horizontal="center" vertical="center" wrapText="1"/>
    </xf>
    <xf numFmtId="3" fontId="11" fillId="2" borderId="3" xfId="3" applyNumberFormat="1" applyFont="1" applyFill="1" applyBorder="1" applyAlignment="1" applyProtection="1">
      <alignment horizontal="center" vertical="center" wrapText="1"/>
    </xf>
    <xf numFmtId="3" fontId="14" fillId="2" borderId="8" xfId="2" applyNumberFormat="1" applyFont="1" applyFill="1" applyBorder="1" applyAlignment="1" applyProtection="1">
      <alignment horizontal="center" vertical="center" wrapText="1"/>
    </xf>
    <xf numFmtId="3" fontId="14" fillId="3" borderId="4" xfId="2" applyNumberFormat="1" applyFont="1" applyFill="1" applyBorder="1" applyAlignment="1" applyProtection="1">
      <alignment horizontal="center" vertical="center" wrapText="1"/>
    </xf>
    <xf numFmtId="3" fontId="14" fillId="3" borderId="8" xfId="2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3" fontId="1" fillId="0" borderId="13" xfId="0" applyNumberFormat="1" applyFont="1" applyBorder="1"/>
    <xf numFmtId="3" fontId="14" fillId="2" borderId="2" xfId="2" applyNumberFormat="1" applyFont="1" applyFill="1" applyBorder="1" applyAlignment="1" applyProtection="1">
      <alignment horizontal="center" vertical="center" wrapText="1"/>
    </xf>
    <xf numFmtId="3" fontId="14" fillId="2" borderId="6" xfId="2" applyNumberFormat="1" applyFont="1" applyFill="1" applyBorder="1" applyAlignment="1" applyProtection="1">
      <alignment horizontal="center" vertical="center" wrapText="1"/>
    </xf>
    <xf numFmtId="3" fontId="14" fillId="2" borderId="7" xfId="2" applyNumberFormat="1" applyFont="1" applyFill="1" applyBorder="1" applyAlignment="1" applyProtection="1">
      <alignment horizontal="center" vertical="center" wrapText="1"/>
    </xf>
    <xf numFmtId="3" fontId="14" fillId="2" borderId="14" xfId="2" applyNumberFormat="1" applyFont="1" applyFill="1" applyBorder="1" applyAlignment="1" applyProtection="1">
      <alignment horizontal="center" vertical="center" wrapText="1"/>
    </xf>
    <xf numFmtId="0" fontId="17" fillId="6" borderId="3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49" fontId="18" fillId="2" borderId="3" xfId="3" applyNumberFormat="1" applyFont="1" applyFill="1" applyBorder="1" applyAlignment="1" applyProtection="1">
      <alignment horizontal="center" vertical="center" wrapText="1"/>
    </xf>
    <xf numFmtId="164" fontId="18" fillId="3" borderId="4" xfId="3" applyNumberFormat="1" applyFont="1" applyFill="1" applyBorder="1" applyAlignment="1" applyProtection="1">
      <alignment horizontal="left" vertical="center" wrapText="1"/>
    </xf>
    <xf numFmtId="3" fontId="18" fillId="3" borderId="4" xfId="2" applyNumberFormat="1" applyFont="1" applyFill="1" applyBorder="1" applyAlignment="1" applyProtection="1">
      <alignment horizontal="center" vertical="center" wrapText="1"/>
    </xf>
    <xf numFmtId="3" fontId="18" fillId="3" borderId="8" xfId="2" applyNumberFormat="1" applyFont="1" applyFill="1" applyBorder="1" applyAlignment="1" applyProtection="1">
      <alignment horizontal="center" vertical="center" wrapText="1"/>
    </xf>
    <xf numFmtId="3" fontId="18" fillId="2" borderId="8" xfId="2" applyNumberFormat="1" applyFont="1" applyFill="1" applyBorder="1" applyAlignment="1" applyProtection="1">
      <alignment horizontal="center" vertical="center" wrapText="1"/>
    </xf>
    <xf numFmtId="3" fontId="20" fillId="3" borderId="8" xfId="2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/>
    </xf>
    <xf numFmtId="3" fontId="19" fillId="6" borderId="5" xfId="3" applyNumberFormat="1" applyFont="1" applyFill="1" applyBorder="1" applyAlignment="1">
      <alignment horizontal="center" vertical="center" wrapText="1"/>
    </xf>
    <xf numFmtId="0" fontId="19" fillId="6" borderId="3" xfId="3" applyFont="1" applyFill="1" applyBorder="1" applyAlignment="1" applyProtection="1">
      <alignment horizontal="center" vertical="center" wrapText="1"/>
    </xf>
    <xf numFmtId="3" fontId="19" fillId="6" borderId="3" xfId="3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wrapText="1"/>
    </xf>
    <xf numFmtId="0" fontId="12" fillId="0" borderId="6" xfId="0" applyFont="1" applyBorder="1" applyAlignment="1">
      <alignment wrapText="1"/>
    </xf>
    <xf numFmtId="0" fontId="2" fillId="0" borderId="0" xfId="0" applyFont="1"/>
    <xf numFmtId="3" fontId="18" fillId="7" borderId="8" xfId="2" applyNumberFormat="1" applyFont="1" applyFill="1" applyBorder="1" applyAlignment="1" applyProtection="1">
      <alignment horizontal="center" vertical="center" wrapText="1"/>
    </xf>
    <xf numFmtId="49" fontId="18" fillId="2" borderId="2" xfId="3" applyNumberFormat="1" applyFont="1" applyFill="1" applyBorder="1" applyAlignment="1" applyProtection="1">
      <alignment horizontal="center" vertical="center" wrapText="1"/>
    </xf>
    <xf numFmtId="3" fontId="18" fillId="2" borderId="15" xfId="2" applyNumberFormat="1" applyFont="1" applyFill="1" applyBorder="1" applyAlignment="1" applyProtection="1">
      <alignment horizontal="center" vertical="center" wrapText="1"/>
    </xf>
    <xf numFmtId="3" fontId="18" fillId="3" borderId="6" xfId="2" applyNumberFormat="1" applyFont="1" applyFill="1" applyBorder="1" applyAlignment="1" applyProtection="1">
      <alignment horizontal="center" vertical="center" wrapText="1"/>
    </xf>
    <xf numFmtId="3" fontId="18" fillId="7" borderId="16" xfId="2" applyNumberFormat="1" applyFont="1" applyFill="1" applyBorder="1" applyAlignment="1" applyProtection="1">
      <alignment horizontal="center" vertical="center" wrapText="1"/>
    </xf>
    <xf numFmtId="3" fontId="20" fillId="3" borderId="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4" fillId="2" borderId="2" xfId="3" applyNumberFormat="1" applyFont="1" applyFill="1" applyBorder="1" applyAlignment="1" applyProtection="1">
      <alignment horizontal="center" vertical="center" wrapText="1"/>
    </xf>
    <xf numFmtId="49" fontId="14" fillId="2" borderId="12" xfId="3" applyNumberFormat="1" applyFont="1" applyFill="1" applyBorder="1" applyAlignment="1" applyProtection="1">
      <alignment horizontal="center" vertical="center" wrapText="1"/>
    </xf>
    <xf numFmtId="49" fontId="1" fillId="5" borderId="2" xfId="3" applyNumberFormat="1" applyFont="1" applyFill="1" applyBorder="1" applyAlignment="1" applyProtection="1">
      <alignment horizontal="center" vertical="center" wrapText="1"/>
    </xf>
    <xf numFmtId="49" fontId="1" fillId="5" borderId="12" xfId="3" applyNumberFormat="1" applyFont="1" applyFill="1" applyBorder="1" applyAlignment="1" applyProtection="1">
      <alignment horizontal="center" vertical="center" wrapText="1"/>
    </xf>
    <xf numFmtId="0" fontId="15" fillId="6" borderId="2" xfId="3" applyFont="1" applyFill="1" applyBorder="1" applyAlignment="1" applyProtection="1">
      <alignment horizontal="center" vertical="center" wrapText="1"/>
    </xf>
    <xf numFmtId="0" fontId="15" fillId="6" borderId="12" xfId="3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8" fillId="2" borderId="2" xfId="3" applyNumberFormat="1" applyFont="1" applyFill="1" applyBorder="1" applyAlignment="1" applyProtection="1">
      <alignment horizontal="center" vertical="center" wrapText="1"/>
    </xf>
    <xf numFmtId="49" fontId="18" fillId="2" borderId="12" xfId="3" applyNumberFormat="1" applyFont="1" applyFill="1" applyBorder="1" applyAlignment="1" applyProtection="1">
      <alignment horizontal="center" vertical="center" wrapText="1"/>
    </xf>
    <xf numFmtId="0" fontId="19" fillId="6" borderId="2" xfId="3" applyFont="1" applyFill="1" applyBorder="1" applyAlignment="1" applyProtection="1">
      <alignment horizontal="center" vertical="center" wrapText="1"/>
    </xf>
    <xf numFmtId="0" fontId="19" fillId="6" borderId="12" xfId="3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5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437493</xdr:colOff>
      <xdr:row>0</xdr:row>
      <xdr:rowOff>158641</xdr:rowOff>
    </xdr:from>
    <xdr:to>
      <xdr:col>0</xdr:col>
      <xdr:colOff>1411974</xdr:colOff>
      <xdr:row>4</xdr:row>
      <xdr:rowOff>65487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493" y="158641"/>
          <a:ext cx="974481" cy="5637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459828</xdr:colOff>
      <xdr:row>0</xdr:row>
      <xdr:rowOff>121527</xdr:rowOff>
    </xdr:from>
    <xdr:to>
      <xdr:col>18</xdr:col>
      <xdr:colOff>238454</xdr:colOff>
      <xdr:row>4</xdr:row>
      <xdr:rowOff>102477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397" y="121527"/>
          <a:ext cx="987316" cy="6378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343228</xdr:colOff>
      <xdr:row>0</xdr:row>
      <xdr:rowOff>113972</xdr:rowOff>
    </xdr:from>
    <xdr:to>
      <xdr:col>21</xdr:col>
      <xdr:colOff>637518</xdr:colOff>
      <xdr:row>4</xdr:row>
      <xdr:rowOff>142547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694" y="113972"/>
          <a:ext cx="1056290" cy="6854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67541</xdr:colOff>
      <xdr:row>0</xdr:row>
      <xdr:rowOff>0</xdr:rowOff>
    </xdr:from>
    <xdr:to>
      <xdr:col>1</xdr:col>
      <xdr:colOff>1042022</xdr:colOff>
      <xdr:row>2</xdr:row>
      <xdr:rowOff>235594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1" y="0"/>
          <a:ext cx="974481" cy="5646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510888</xdr:colOff>
      <xdr:row>0</xdr:row>
      <xdr:rowOff>60614</xdr:rowOff>
    </xdr:from>
    <xdr:to>
      <xdr:col>9</xdr:col>
      <xdr:colOff>588819</xdr:colOff>
      <xdr:row>3</xdr:row>
      <xdr:rowOff>51954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1024" y="60614"/>
          <a:ext cx="658090" cy="6061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43296</xdr:colOff>
      <xdr:row>0</xdr:row>
      <xdr:rowOff>0</xdr:rowOff>
    </xdr:from>
    <xdr:to>
      <xdr:col>20</xdr:col>
      <xdr:colOff>354272</xdr:colOff>
      <xdr:row>3</xdr:row>
      <xdr:rowOff>618375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2341" y="0"/>
          <a:ext cx="899795" cy="1233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"/>
  <sheetViews>
    <sheetView workbookViewId="0">
      <selection activeCell="E26" sqref="E26"/>
    </sheetView>
  </sheetViews>
  <sheetFormatPr baseColWidth="10" defaultRowHeight="12.75" x14ac:dyDescent="0.2"/>
  <sheetData>
    <row r="7" spans="10:10" x14ac:dyDescent="0.2">
      <c r="J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K48"/>
  <sheetViews>
    <sheetView zoomScale="120" zoomScaleNormal="120" workbookViewId="0">
      <selection activeCell="G14" sqref="G14"/>
    </sheetView>
  </sheetViews>
  <sheetFormatPr baseColWidth="10" defaultRowHeight="12.75" x14ac:dyDescent="0.2"/>
  <cols>
    <col min="1" max="1" width="32.28515625" customWidth="1"/>
    <col min="2" max="4" width="8.7109375" customWidth="1"/>
    <col min="5" max="5" width="14.140625" customWidth="1"/>
    <col min="6" max="17" width="8.7109375" customWidth="1"/>
    <col min="18" max="18" width="18.140625" customWidth="1"/>
    <col min="19" max="19" width="8.85546875" customWidth="1"/>
  </cols>
  <sheetData>
    <row r="7" spans="1:37" ht="39.75" customHeight="1" x14ac:dyDescent="0.2">
      <c r="A7" s="70" t="s">
        <v>19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.75" customHeight="1" x14ac:dyDescent="0.2">
      <c r="A8" s="71" t="s">
        <v>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8" x14ac:dyDescent="0.25">
      <c r="A9" s="78" t="s">
        <v>54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3.5" thickBot="1" x14ac:dyDescent="0.25"/>
    <row r="11" spans="1:37" ht="21.75" customHeight="1" thickBot="1" x14ac:dyDescent="0.25">
      <c r="A11" s="34" t="s">
        <v>1</v>
      </c>
      <c r="B11" s="34" t="s">
        <v>30</v>
      </c>
      <c r="C11" s="34" t="s">
        <v>29</v>
      </c>
      <c r="D11" s="34" t="s">
        <v>52</v>
      </c>
      <c r="E11" s="72" t="s">
        <v>50</v>
      </c>
      <c r="F11" s="15" t="s">
        <v>53</v>
      </c>
      <c r="G11" s="15" t="s">
        <v>33</v>
      </c>
      <c r="H11" s="15" t="s">
        <v>34</v>
      </c>
      <c r="I11" s="74" t="s">
        <v>47</v>
      </c>
      <c r="J11" s="15" t="s">
        <v>37</v>
      </c>
      <c r="K11" s="15" t="s">
        <v>38</v>
      </c>
      <c r="L11" s="15" t="s">
        <v>40</v>
      </c>
      <c r="M11" s="74" t="s">
        <v>48</v>
      </c>
      <c r="N11" s="15" t="s">
        <v>41</v>
      </c>
      <c r="O11" s="15" t="s">
        <v>43</v>
      </c>
      <c r="P11" s="15" t="s">
        <v>44</v>
      </c>
      <c r="Q11" s="74" t="s">
        <v>49</v>
      </c>
      <c r="R11" s="76" t="s">
        <v>51</v>
      </c>
    </row>
    <row r="12" spans="1:37" ht="30.75" customHeight="1" thickBot="1" x14ac:dyDescent="0.25">
      <c r="A12" s="32" t="s">
        <v>18</v>
      </c>
      <c r="B12" s="2" t="s">
        <v>46</v>
      </c>
      <c r="C12" s="2" t="s">
        <v>46</v>
      </c>
      <c r="D12" s="2" t="s">
        <v>46</v>
      </c>
      <c r="E12" s="73"/>
      <c r="F12" s="2" t="s">
        <v>46</v>
      </c>
      <c r="G12" s="2" t="s">
        <v>46</v>
      </c>
      <c r="H12" s="2" t="s">
        <v>46</v>
      </c>
      <c r="I12" s="75"/>
      <c r="J12" s="2" t="s">
        <v>46</v>
      </c>
      <c r="K12" s="2" t="s">
        <v>46</v>
      </c>
      <c r="L12" s="2" t="s">
        <v>46</v>
      </c>
      <c r="M12" s="75"/>
      <c r="N12" s="2" t="s">
        <v>46</v>
      </c>
      <c r="O12" s="2" t="s">
        <v>46</v>
      </c>
      <c r="P12" s="2" t="s">
        <v>46</v>
      </c>
      <c r="Q12" s="75"/>
      <c r="R12" s="77"/>
    </row>
    <row r="13" spans="1:37" ht="16.5" thickBot="1" x14ac:dyDescent="0.25">
      <c r="A13" s="33" t="s">
        <v>2</v>
      </c>
      <c r="B13" s="41">
        <v>545</v>
      </c>
      <c r="C13" s="41">
        <v>723</v>
      </c>
      <c r="D13" s="42">
        <v>308</v>
      </c>
      <c r="E13" s="40">
        <f>SUM(B13:D13)</f>
        <v>1576</v>
      </c>
      <c r="F13" s="42">
        <v>0</v>
      </c>
      <c r="G13" s="42"/>
      <c r="H13" s="42"/>
      <c r="I13" s="30">
        <f>SUM(F13:H13)</f>
        <v>0</v>
      </c>
      <c r="J13" s="19"/>
      <c r="K13" s="19"/>
      <c r="L13" s="19"/>
      <c r="M13" s="30">
        <f>SUM(J13:L13)</f>
        <v>0</v>
      </c>
      <c r="N13" s="19"/>
      <c r="O13" s="19"/>
      <c r="P13" s="19"/>
      <c r="Q13" s="30">
        <f>SUM(N13:P13)</f>
        <v>0</v>
      </c>
      <c r="R13" s="35">
        <f>+E13+I13+M13+Q13</f>
        <v>1576</v>
      </c>
    </row>
    <row r="14" spans="1:37" ht="32.25" thickBot="1" x14ac:dyDescent="0.25">
      <c r="A14" s="33" t="s">
        <v>3</v>
      </c>
      <c r="B14" s="41">
        <f>3989-545</f>
        <v>3444</v>
      </c>
      <c r="C14" s="41">
        <f>6176-C13</f>
        <v>5453</v>
      </c>
      <c r="D14" s="42">
        <v>1921</v>
      </c>
      <c r="E14" s="40">
        <f t="shared" ref="E14:E29" si="0">SUM(B14:D14)</f>
        <v>10818</v>
      </c>
      <c r="F14" s="42">
        <v>0</v>
      </c>
      <c r="G14" s="42"/>
      <c r="H14" s="42"/>
      <c r="I14" s="30">
        <f>SUM(F14:H14)</f>
        <v>0</v>
      </c>
      <c r="J14" s="19"/>
      <c r="K14" s="19"/>
      <c r="L14" s="19"/>
      <c r="M14" s="30">
        <f t="shared" ref="M14:M29" si="1">SUM(J14:L14)</f>
        <v>0</v>
      </c>
      <c r="N14" s="19"/>
      <c r="O14" s="19"/>
      <c r="P14" s="19"/>
      <c r="Q14" s="30">
        <f t="shared" ref="Q14:Q29" si="2">SUM(N14:P14)</f>
        <v>0</v>
      </c>
      <c r="R14" s="35">
        <f t="shared" ref="R14:R29" si="3">+E14+I14+M14+Q14</f>
        <v>10818</v>
      </c>
    </row>
    <row r="15" spans="1:37" ht="16.5" thickBot="1" x14ac:dyDescent="0.25">
      <c r="A15" s="33" t="s">
        <v>4</v>
      </c>
      <c r="B15" s="41">
        <v>779</v>
      </c>
      <c r="C15" s="41">
        <v>832</v>
      </c>
      <c r="D15" s="42">
        <v>427</v>
      </c>
      <c r="E15" s="40">
        <f t="shared" si="0"/>
        <v>2038</v>
      </c>
      <c r="F15" s="42">
        <v>324</v>
      </c>
      <c r="G15" s="42"/>
      <c r="H15" s="42"/>
      <c r="I15" s="30">
        <f t="shared" ref="I15:I29" si="4">SUM(F15:H15)</f>
        <v>324</v>
      </c>
      <c r="J15" s="19"/>
      <c r="K15" s="19"/>
      <c r="L15" s="19"/>
      <c r="M15" s="30">
        <f t="shared" si="1"/>
        <v>0</v>
      </c>
      <c r="N15" s="19"/>
      <c r="O15" s="19"/>
      <c r="P15" s="19"/>
      <c r="Q15" s="30">
        <f t="shared" si="2"/>
        <v>0</v>
      </c>
      <c r="R15" s="35">
        <f t="shared" si="3"/>
        <v>2362</v>
      </c>
    </row>
    <row r="16" spans="1:37" ht="16.5" thickBot="1" x14ac:dyDescent="0.25">
      <c r="A16" s="33" t="s">
        <v>35</v>
      </c>
      <c r="B16" s="41">
        <v>284</v>
      </c>
      <c r="C16" s="41">
        <v>375</v>
      </c>
      <c r="D16" s="42">
        <v>257</v>
      </c>
      <c r="E16" s="40">
        <f t="shared" si="0"/>
        <v>916</v>
      </c>
      <c r="F16" s="42">
        <v>119</v>
      </c>
      <c r="G16" s="42"/>
      <c r="H16" s="42"/>
      <c r="I16" s="30">
        <f t="shared" si="4"/>
        <v>119</v>
      </c>
      <c r="J16" s="19"/>
      <c r="K16" s="19"/>
      <c r="L16" s="19"/>
      <c r="M16" s="30">
        <f t="shared" si="1"/>
        <v>0</v>
      </c>
      <c r="N16" s="19"/>
      <c r="O16" s="19"/>
      <c r="P16" s="19"/>
      <c r="Q16" s="30">
        <f t="shared" si="2"/>
        <v>0</v>
      </c>
      <c r="R16" s="35">
        <f t="shared" si="3"/>
        <v>1035</v>
      </c>
    </row>
    <row r="17" spans="1:22" ht="32.25" thickBot="1" x14ac:dyDescent="0.25">
      <c r="A17" s="33" t="s">
        <v>36</v>
      </c>
      <c r="B17" s="41">
        <v>266</v>
      </c>
      <c r="C17" s="41">
        <f>359+14</f>
        <v>373</v>
      </c>
      <c r="D17" s="42">
        <v>294</v>
      </c>
      <c r="E17" s="40">
        <f t="shared" si="0"/>
        <v>933</v>
      </c>
      <c r="F17" s="42">
        <v>128</v>
      </c>
      <c r="G17" s="42"/>
      <c r="H17" s="42"/>
      <c r="I17" s="30">
        <f t="shared" si="4"/>
        <v>128</v>
      </c>
      <c r="J17" s="19"/>
      <c r="K17" s="19"/>
      <c r="L17" s="19"/>
      <c r="M17" s="30">
        <f t="shared" si="1"/>
        <v>0</v>
      </c>
      <c r="N17" s="19"/>
      <c r="O17" s="19"/>
      <c r="P17" s="19"/>
      <c r="Q17" s="30">
        <f t="shared" si="2"/>
        <v>0</v>
      </c>
      <c r="R17" s="35">
        <f t="shared" si="3"/>
        <v>1061</v>
      </c>
    </row>
    <row r="18" spans="1:22" ht="32.25" thickBot="1" x14ac:dyDescent="0.25">
      <c r="A18" s="33" t="s">
        <v>5</v>
      </c>
      <c r="B18" s="41">
        <f>62+209+4+11+10+3+9</f>
        <v>308</v>
      </c>
      <c r="C18" s="41">
        <v>454</v>
      </c>
      <c r="D18" s="42">
        <v>317</v>
      </c>
      <c r="E18" s="40">
        <f t="shared" si="0"/>
        <v>1079</v>
      </c>
      <c r="F18" s="42">
        <v>126</v>
      </c>
      <c r="G18" s="42"/>
      <c r="H18" s="42"/>
      <c r="I18" s="30">
        <f t="shared" si="4"/>
        <v>126</v>
      </c>
      <c r="J18" s="19"/>
      <c r="K18" s="19"/>
      <c r="L18" s="19"/>
      <c r="M18" s="30">
        <f t="shared" si="1"/>
        <v>0</v>
      </c>
      <c r="N18" s="19"/>
      <c r="O18" s="19"/>
      <c r="P18" s="19"/>
      <c r="Q18" s="30">
        <f t="shared" si="2"/>
        <v>0</v>
      </c>
      <c r="R18" s="35">
        <f t="shared" si="3"/>
        <v>1205</v>
      </c>
    </row>
    <row r="19" spans="1:22" ht="32.25" thickBot="1" x14ac:dyDescent="0.25">
      <c r="A19" s="33" t="s">
        <v>6</v>
      </c>
      <c r="B19" s="41">
        <v>74</v>
      </c>
      <c r="C19" s="41">
        <v>156</v>
      </c>
      <c r="D19" s="42">
        <v>75</v>
      </c>
      <c r="E19" s="40">
        <f t="shared" si="0"/>
        <v>305</v>
      </c>
      <c r="F19" s="42">
        <v>0</v>
      </c>
      <c r="G19" s="42"/>
      <c r="H19" s="42"/>
      <c r="I19" s="30">
        <f t="shared" si="4"/>
        <v>0</v>
      </c>
      <c r="J19" s="19"/>
      <c r="K19" s="19"/>
      <c r="L19" s="19"/>
      <c r="M19" s="30">
        <f t="shared" si="1"/>
        <v>0</v>
      </c>
      <c r="N19" s="19"/>
      <c r="O19" s="19"/>
      <c r="P19" s="19"/>
      <c r="Q19" s="30">
        <f t="shared" si="2"/>
        <v>0</v>
      </c>
      <c r="R19" s="35">
        <f t="shared" si="3"/>
        <v>305</v>
      </c>
    </row>
    <row r="20" spans="1:22" ht="32.25" thickBot="1" x14ac:dyDescent="0.25">
      <c r="A20" s="33" t="s">
        <v>7</v>
      </c>
      <c r="B20" s="41">
        <v>0</v>
      </c>
      <c r="C20" s="41">
        <v>0</v>
      </c>
      <c r="D20" s="42">
        <v>0</v>
      </c>
      <c r="E20" s="40">
        <f t="shared" si="0"/>
        <v>0</v>
      </c>
      <c r="F20" s="42">
        <v>0</v>
      </c>
      <c r="G20" s="42"/>
      <c r="H20" s="42"/>
      <c r="I20" s="30">
        <f t="shared" si="4"/>
        <v>0</v>
      </c>
      <c r="J20" s="19"/>
      <c r="K20" s="19"/>
      <c r="L20" s="19"/>
      <c r="M20" s="30">
        <f t="shared" si="1"/>
        <v>0</v>
      </c>
      <c r="N20" s="19"/>
      <c r="O20" s="19"/>
      <c r="P20" s="19"/>
      <c r="Q20" s="30">
        <f t="shared" si="2"/>
        <v>0</v>
      </c>
      <c r="R20" s="35">
        <f t="shared" si="3"/>
        <v>0</v>
      </c>
    </row>
    <row r="21" spans="1:22" ht="16.5" thickBot="1" x14ac:dyDescent="0.25">
      <c r="A21" s="33" t="s">
        <v>8</v>
      </c>
      <c r="B21" s="41">
        <f>298+248+367</f>
        <v>913</v>
      </c>
      <c r="C21" s="41">
        <f>944+160</f>
        <v>1104</v>
      </c>
      <c r="D21" s="42">
        <v>552</v>
      </c>
      <c r="E21" s="40">
        <f t="shared" si="0"/>
        <v>2569</v>
      </c>
      <c r="F21" s="42">
        <v>0</v>
      </c>
      <c r="G21" s="42"/>
      <c r="H21" s="42"/>
      <c r="I21" s="30">
        <f t="shared" si="4"/>
        <v>0</v>
      </c>
      <c r="J21" s="19"/>
      <c r="K21" s="19"/>
      <c r="L21" s="19"/>
      <c r="M21" s="30">
        <f t="shared" si="1"/>
        <v>0</v>
      </c>
      <c r="N21" s="19"/>
      <c r="O21" s="19"/>
      <c r="P21" s="19"/>
      <c r="Q21" s="30">
        <f t="shared" si="2"/>
        <v>0</v>
      </c>
      <c r="R21" s="35">
        <f t="shared" si="3"/>
        <v>2569</v>
      </c>
    </row>
    <row r="22" spans="1:22" ht="16.5" thickBot="1" x14ac:dyDescent="0.25">
      <c r="A22" s="33" t="s">
        <v>9</v>
      </c>
      <c r="B22" s="41">
        <v>551</v>
      </c>
      <c r="C22" s="41">
        <v>482</v>
      </c>
      <c r="D22" s="42">
        <v>410</v>
      </c>
      <c r="E22" s="40">
        <f t="shared" si="0"/>
        <v>1443</v>
      </c>
      <c r="F22" s="42">
        <v>494</v>
      </c>
      <c r="G22" s="42"/>
      <c r="H22" s="42"/>
      <c r="I22" s="30">
        <f t="shared" si="4"/>
        <v>494</v>
      </c>
      <c r="J22" s="19"/>
      <c r="K22" s="19"/>
      <c r="L22" s="19"/>
      <c r="M22" s="30">
        <f t="shared" si="1"/>
        <v>0</v>
      </c>
      <c r="N22" s="19"/>
      <c r="O22" s="19"/>
      <c r="P22" s="19"/>
      <c r="Q22" s="30">
        <f t="shared" si="2"/>
        <v>0</v>
      </c>
      <c r="R22" s="35">
        <f t="shared" si="3"/>
        <v>1937</v>
      </c>
    </row>
    <row r="23" spans="1:22" ht="32.25" thickBot="1" x14ac:dyDescent="0.25">
      <c r="A23" s="33" t="s">
        <v>10</v>
      </c>
      <c r="B23" s="41">
        <v>2715</v>
      </c>
      <c r="C23" s="41">
        <f>3522-39</f>
        <v>3483</v>
      </c>
      <c r="D23" s="42">
        <v>2646</v>
      </c>
      <c r="E23" s="40">
        <f t="shared" si="0"/>
        <v>8844</v>
      </c>
      <c r="F23" s="42">
        <f>1218+45</f>
        <v>1263</v>
      </c>
      <c r="G23" s="42"/>
      <c r="H23" s="42"/>
      <c r="I23" s="30">
        <f t="shared" si="4"/>
        <v>1263</v>
      </c>
      <c r="J23" s="19"/>
      <c r="K23" s="19"/>
      <c r="L23" s="19"/>
      <c r="M23" s="30">
        <f t="shared" si="1"/>
        <v>0</v>
      </c>
      <c r="N23" s="19"/>
      <c r="O23" s="19"/>
      <c r="P23" s="19"/>
      <c r="Q23" s="30">
        <f t="shared" si="2"/>
        <v>0</v>
      </c>
      <c r="R23" s="35">
        <f t="shared" si="3"/>
        <v>10107</v>
      </c>
      <c r="S23" s="26"/>
      <c r="T23" s="26"/>
      <c r="U23" s="26"/>
      <c r="V23" s="26"/>
    </row>
    <row r="24" spans="1:22" ht="48" thickBot="1" x14ac:dyDescent="0.25">
      <c r="A24" s="33" t="s">
        <v>11</v>
      </c>
      <c r="B24" s="41">
        <v>80</v>
      </c>
      <c r="C24" s="41">
        <f>130+80</f>
        <v>210</v>
      </c>
      <c r="D24" s="42">
        <f>145+30</f>
        <v>175</v>
      </c>
      <c r="E24" s="40">
        <f t="shared" si="0"/>
        <v>465</v>
      </c>
      <c r="F24" s="42">
        <v>0</v>
      </c>
      <c r="G24" s="42"/>
      <c r="H24" s="42"/>
      <c r="I24" s="30">
        <f t="shared" si="4"/>
        <v>0</v>
      </c>
      <c r="J24" s="19"/>
      <c r="K24" s="19"/>
      <c r="L24" s="19"/>
      <c r="M24" s="30">
        <f t="shared" si="1"/>
        <v>0</v>
      </c>
      <c r="N24" s="19"/>
      <c r="O24" s="19"/>
      <c r="P24" s="19"/>
      <c r="Q24" s="30">
        <f t="shared" si="2"/>
        <v>0</v>
      </c>
      <c r="R24" s="35">
        <f t="shared" si="3"/>
        <v>465</v>
      </c>
    </row>
    <row r="25" spans="1:22" ht="32.25" thickBot="1" x14ac:dyDescent="0.25">
      <c r="A25" s="33" t="s">
        <v>12</v>
      </c>
      <c r="B25" s="41">
        <v>16106</v>
      </c>
      <c r="C25" s="41">
        <v>17607</v>
      </c>
      <c r="D25" s="42">
        <v>14008</v>
      </c>
      <c r="E25" s="40">
        <f t="shared" si="0"/>
        <v>47721</v>
      </c>
      <c r="F25" s="42">
        <v>4822</v>
      </c>
      <c r="G25" s="42"/>
      <c r="H25" s="42"/>
      <c r="I25" s="30">
        <f t="shared" si="4"/>
        <v>4822</v>
      </c>
      <c r="J25" s="19"/>
      <c r="K25" s="19"/>
      <c r="L25" s="19"/>
      <c r="M25" s="30">
        <f t="shared" si="1"/>
        <v>0</v>
      </c>
      <c r="N25" s="19"/>
      <c r="O25" s="19"/>
      <c r="P25" s="19"/>
      <c r="Q25" s="30">
        <f t="shared" si="2"/>
        <v>0</v>
      </c>
      <c r="R25" s="35">
        <f t="shared" si="3"/>
        <v>52543</v>
      </c>
      <c r="T25" s="26"/>
    </row>
    <row r="26" spans="1:22" ht="32.25" thickBot="1" x14ac:dyDescent="0.25">
      <c r="A26" s="33" t="s">
        <v>13</v>
      </c>
      <c r="B26" s="41">
        <v>2892</v>
      </c>
      <c r="C26" s="41">
        <f>363+963+2490</f>
        <v>3816</v>
      </c>
      <c r="D26" s="41">
        <v>2714</v>
      </c>
      <c r="E26" s="40">
        <f t="shared" si="0"/>
        <v>9422</v>
      </c>
      <c r="F26" s="42">
        <v>1860</v>
      </c>
      <c r="G26" s="42"/>
      <c r="H26" s="42"/>
      <c r="I26" s="30">
        <f t="shared" si="4"/>
        <v>1860</v>
      </c>
      <c r="J26" s="19"/>
      <c r="K26" s="19"/>
      <c r="L26" s="19"/>
      <c r="M26" s="30">
        <f t="shared" si="1"/>
        <v>0</v>
      </c>
      <c r="N26" s="19"/>
      <c r="O26" s="19"/>
      <c r="P26" s="19"/>
      <c r="Q26" s="30">
        <f t="shared" si="2"/>
        <v>0</v>
      </c>
      <c r="R26" s="35">
        <f t="shared" si="3"/>
        <v>11282</v>
      </c>
    </row>
    <row r="27" spans="1:22" ht="16.5" thickBot="1" x14ac:dyDescent="0.25">
      <c r="A27" s="33" t="s">
        <v>14</v>
      </c>
      <c r="B27" s="41">
        <v>141</v>
      </c>
      <c r="C27" s="41">
        <v>301</v>
      </c>
      <c r="D27" s="41">
        <v>185</v>
      </c>
      <c r="E27" s="40">
        <f t="shared" si="0"/>
        <v>627</v>
      </c>
      <c r="F27" s="42">
        <v>166</v>
      </c>
      <c r="G27" s="42"/>
      <c r="H27" s="42"/>
      <c r="I27" s="30">
        <f t="shared" si="4"/>
        <v>166</v>
      </c>
      <c r="J27" s="19"/>
      <c r="K27" s="19"/>
      <c r="L27" s="19"/>
      <c r="M27" s="30">
        <f t="shared" si="1"/>
        <v>0</v>
      </c>
      <c r="N27" s="19"/>
      <c r="O27" s="19"/>
      <c r="P27" s="19"/>
      <c r="Q27" s="30">
        <f t="shared" si="2"/>
        <v>0</v>
      </c>
      <c r="R27" s="35">
        <f t="shared" si="3"/>
        <v>793</v>
      </c>
    </row>
    <row r="28" spans="1:22" ht="16.5" thickBot="1" x14ac:dyDescent="0.25">
      <c r="A28" s="33" t="s">
        <v>15</v>
      </c>
      <c r="B28" s="41">
        <v>396</v>
      </c>
      <c r="C28" s="41">
        <v>411</v>
      </c>
      <c r="D28" s="42">
        <f>+C28/2</f>
        <v>205.5</v>
      </c>
      <c r="E28" s="40">
        <f t="shared" si="0"/>
        <v>1012.5</v>
      </c>
      <c r="F28" s="42">
        <v>10</v>
      </c>
      <c r="G28" s="42"/>
      <c r="H28" s="42"/>
      <c r="I28" s="30">
        <f t="shared" si="4"/>
        <v>10</v>
      </c>
      <c r="J28" s="19"/>
      <c r="K28" s="19"/>
      <c r="L28" s="19"/>
      <c r="M28" s="30">
        <f t="shared" si="1"/>
        <v>0</v>
      </c>
      <c r="N28" s="19"/>
      <c r="O28" s="19"/>
      <c r="P28" s="19"/>
      <c r="Q28" s="30">
        <f t="shared" si="2"/>
        <v>0</v>
      </c>
      <c r="R28" s="35">
        <f t="shared" si="3"/>
        <v>1022.5</v>
      </c>
    </row>
    <row r="29" spans="1:22" ht="32.25" thickBot="1" x14ac:dyDescent="0.25">
      <c r="A29" s="33" t="s">
        <v>16</v>
      </c>
      <c r="B29" s="41">
        <v>5</v>
      </c>
      <c r="C29" s="41">
        <v>39</v>
      </c>
      <c r="D29" s="42">
        <v>0</v>
      </c>
      <c r="E29" s="40">
        <f t="shared" si="0"/>
        <v>44</v>
      </c>
      <c r="F29" s="42">
        <v>0</v>
      </c>
      <c r="G29" s="42"/>
      <c r="H29" s="42"/>
      <c r="I29" s="30">
        <f t="shared" si="4"/>
        <v>0</v>
      </c>
      <c r="J29" s="19"/>
      <c r="K29" s="19"/>
      <c r="L29" s="19"/>
      <c r="M29" s="30">
        <f t="shared" si="1"/>
        <v>0</v>
      </c>
      <c r="N29" s="19"/>
      <c r="O29" s="19"/>
      <c r="P29" s="19"/>
      <c r="Q29" s="30">
        <f t="shared" si="2"/>
        <v>0</v>
      </c>
      <c r="R29" s="35">
        <f t="shared" si="3"/>
        <v>44</v>
      </c>
    </row>
    <row r="30" spans="1:22" ht="16.5" thickBot="1" x14ac:dyDescent="0.25">
      <c r="A30" s="37" t="s">
        <v>17</v>
      </c>
      <c r="B30" s="38">
        <f>SUM(B13:B29)</f>
        <v>29499</v>
      </c>
      <c r="C30" s="38">
        <f t="shared" ref="C30:O30" si="5">SUM(C13:C29)</f>
        <v>35819</v>
      </c>
      <c r="D30" s="38">
        <f t="shared" si="5"/>
        <v>24494.5</v>
      </c>
      <c r="E30" s="39">
        <f>SUM(E13:E29)</f>
        <v>89812.5</v>
      </c>
      <c r="F30" s="3">
        <f t="shared" si="5"/>
        <v>9312</v>
      </c>
      <c r="G30" s="3">
        <f t="shared" si="5"/>
        <v>0</v>
      </c>
      <c r="H30" s="3">
        <f t="shared" si="5"/>
        <v>0</v>
      </c>
      <c r="I30" s="31">
        <f>SUM(I13:I29)</f>
        <v>9312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1">
        <f>SUM(M13:M29)</f>
        <v>0</v>
      </c>
      <c r="N30" s="3">
        <f t="shared" si="5"/>
        <v>0</v>
      </c>
      <c r="O30" s="3">
        <f t="shared" si="5"/>
        <v>0</v>
      </c>
      <c r="P30" s="3">
        <f>SUM(P13:P29)</f>
        <v>0</v>
      </c>
      <c r="Q30" s="31">
        <f>SUM(Q13:Q29)</f>
        <v>0</v>
      </c>
      <c r="R30" s="36">
        <f>SUM(R13:R29)</f>
        <v>99124.5</v>
      </c>
      <c r="T30" s="26"/>
    </row>
    <row r="32" spans="1:22" hidden="1" x14ac:dyDescent="0.2"/>
    <row r="33" spans="1:18" ht="19.5" hidden="1" thickBot="1" x14ac:dyDescent="0.35">
      <c r="A33" s="8" t="s">
        <v>20</v>
      </c>
    </row>
    <row r="34" spans="1:18" ht="26.25" hidden="1" thickBot="1" x14ac:dyDescent="0.25">
      <c r="A34" s="7" t="s">
        <v>21</v>
      </c>
      <c r="B34" s="15" t="s">
        <v>30</v>
      </c>
      <c r="C34" s="17" t="s">
        <v>29</v>
      </c>
      <c r="D34" s="15" t="s">
        <v>31</v>
      </c>
      <c r="E34" s="23"/>
      <c r="F34" s="23" t="s">
        <v>32</v>
      </c>
      <c r="G34" s="15" t="s">
        <v>33</v>
      </c>
      <c r="H34" s="23" t="s">
        <v>34</v>
      </c>
      <c r="I34" s="23"/>
      <c r="J34" s="23" t="s">
        <v>37</v>
      </c>
      <c r="K34" s="27" t="s">
        <v>39</v>
      </c>
      <c r="L34" s="29" t="s">
        <v>42</v>
      </c>
      <c r="M34" s="23"/>
      <c r="N34" s="27" t="s">
        <v>41</v>
      </c>
      <c r="O34" s="27" t="s">
        <v>43</v>
      </c>
      <c r="P34" s="27" t="s">
        <v>44</v>
      </c>
      <c r="Q34" s="23"/>
      <c r="R34" s="18"/>
    </row>
    <row r="35" spans="1:18" hidden="1" x14ac:dyDescent="0.2">
      <c r="A35" s="9" t="s">
        <v>22</v>
      </c>
      <c r="B35" s="11">
        <v>487</v>
      </c>
      <c r="C35" s="20">
        <v>759</v>
      </c>
      <c r="D35" s="22">
        <v>506</v>
      </c>
      <c r="E35" s="22"/>
      <c r="F35" s="11">
        <v>367</v>
      </c>
      <c r="G35" s="24">
        <v>484</v>
      </c>
      <c r="H35" s="20">
        <v>512</v>
      </c>
      <c r="I35" s="22"/>
      <c r="J35" s="11">
        <v>293</v>
      </c>
      <c r="K35" s="20">
        <v>34</v>
      </c>
      <c r="L35" s="20">
        <v>26</v>
      </c>
      <c r="M35" s="22"/>
      <c r="N35" s="11">
        <v>27</v>
      </c>
      <c r="O35" s="11">
        <v>107</v>
      </c>
      <c r="P35" s="11"/>
      <c r="Q35" s="22"/>
    </row>
    <row r="36" spans="1:18" hidden="1" x14ac:dyDescent="0.2">
      <c r="A36" s="9" t="s">
        <v>23</v>
      </c>
      <c r="B36" s="11">
        <v>243</v>
      </c>
      <c r="C36" s="20">
        <v>219</v>
      </c>
      <c r="D36" s="11">
        <v>406</v>
      </c>
      <c r="E36" s="11"/>
      <c r="F36" s="11">
        <v>171</v>
      </c>
      <c r="G36" s="20">
        <v>31</v>
      </c>
      <c r="H36" s="20">
        <v>438</v>
      </c>
      <c r="I36" s="11"/>
      <c r="J36" s="11">
        <v>536</v>
      </c>
      <c r="K36" s="20">
        <v>540</v>
      </c>
      <c r="L36" s="20">
        <v>275</v>
      </c>
      <c r="M36" s="11"/>
      <c r="N36" s="11">
        <v>184</v>
      </c>
      <c r="O36" s="11">
        <v>52</v>
      </c>
      <c r="P36" s="11"/>
      <c r="Q36" s="11"/>
    </row>
    <row r="37" spans="1:18" hidden="1" x14ac:dyDescent="0.2">
      <c r="A37" s="9" t="s">
        <v>24</v>
      </c>
      <c r="B37" s="12">
        <v>1842</v>
      </c>
      <c r="C37" s="20">
        <v>911</v>
      </c>
      <c r="D37" s="11">
        <v>1464</v>
      </c>
      <c r="E37" s="11"/>
      <c r="F37" s="11">
        <v>1500</v>
      </c>
      <c r="G37" s="20">
        <v>1627</v>
      </c>
      <c r="H37" s="20">
        <v>1666</v>
      </c>
      <c r="I37" s="11"/>
      <c r="J37" s="11">
        <f>59+1670+38</f>
        <v>1767</v>
      </c>
      <c r="K37" s="20">
        <v>1548</v>
      </c>
      <c r="L37" s="20">
        <v>1516</v>
      </c>
      <c r="M37" s="11"/>
      <c r="N37" s="11">
        <v>1343</v>
      </c>
      <c r="O37" s="11">
        <v>1374</v>
      </c>
      <c r="P37" s="11"/>
      <c r="Q37" s="11"/>
    </row>
    <row r="38" spans="1:18" ht="15" hidden="1" x14ac:dyDescent="0.25">
      <c r="A38" s="10" t="s">
        <v>25</v>
      </c>
      <c r="B38" s="12">
        <f>SUM(B35:B37)</f>
        <v>2572</v>
      </c>
      <c r="C38" s="21">
        <f>SUM(C35:C37)</f>
        <v>1889</v>
      </c>
      <c r="D38" s="16">
        <f>D35+D36+D37</f>
        <v>2376</v>
      </c>
      <c r="E38" s="16"/>
      <c r="F38" s="16">
        <f>F35+F36+F37</f>
        <v>2038</v>
      </c>
      <c r="G38" s="21">
        <f t="shared" ref="G38:N38" si="6">SUM(G35:G37)</f>
        <v>2142</v>
      </c>
      <c r="H38" s="21">
        <f t="shared" si="6"/>
        <v>2616</v>
      </c>
      <c r="I38" s="16"/>
      <c r="J38" s="16">
        <f t="shared" si="6"/>
        <v>2596</v>
      </c>
      <c r="K38" s="21">
        <f t="shared" si="6"/>
        <v>2122</v>
      </c>
      <c r="L38" s="21">
        <f t="shared" si="6"/>
        <v>1817</v>
      </c>
      <c r="M38" s="16"/>
      <c r="N38" s="16">
        <f t="shared" si="6"/>
        <v>1554</v>
      </c>
      <c r="O38" s="16">
        <f>SUM(O35:O37)</f>
        <v>1533</v>
      </c>
      <c r="P38" s="16"/>
      <c r="Q38" s="16"/>
    </row>
    <row r="39" spans="1:18" hidden="1" x14ac:dyDescent="0.2">
      <c r="D39" s="9"/>
      <c r="E39" s="9"/>
      <c r="F39" s="9"/>
      <c r="G39" s="25"/>
      <c r="H39" s="25"/>
      <c r="I39" s="9"/>
      <c r="J39" s="9"/>
      <c r="K39" s="25"/>
      <c r="L39" s="25"/>
      <c r="M39" s="9"/>
      <c r="N39" s="9"/>
      <c r="O39" s="9"/>
      <c r="P39" s="9"/>
      <c r="Q39" s="9"/>
    </row>
    <row r="40" spans="1:18" ht="25.5" hidden="1" x14ac:dyDescent="0.2">
      <c r="A40" s="14" t="s">
        <v>26</v>
      </c>
      <c r="B40" s="12">
        <v>1787</v>
      </c>
      <c r="C40" s="21">
        <v>2325</v>
      </c>
      <c r="D40" s="16">
        <v>2228</v>
      </c>
      <c r="E40" s="16"/>
      <c r="F40" s="16">
        <v>2146</v>
      </c>
      <c r="G40" s="21">
        <v>2038</v>
      </c>
      <c r="H40" s="21">
        <v>2042</v>
      </c>
      <c r="I40" s="16"/>
      <c r="J40" s="16">
        <v>2240</v>
      </c>
      <c r="K40" s="16">
        <v>1935</v>
      </c>
      <c r="L40" s="21">
        <v>2007</v>
      </c>
      <c r="M40" s="16"/>
      <c r="N40" s="16">
        <v>1904</v>
      </c>
      <c r="O40" s="16">
        <v>1738</v>
      </c>
      <c r="P40" s="16"/>
      <c r="Q40" s="16"/>
    </row>
    <row r="41" spans="1:18" hidden="1" x14ac:dyDescent="0.2">
      <c r="D41" s="9"/>
      <c r="E41" s="9"/>
      <c r="F41" s="9"/>
      <c r="G41" s="25"/>
      <c r="H41" s="25"/>
      <c r="I41" s="9"/>
      <c r="J41" s="9"/>
      <c r="K41" s="9"/>
      <c r="L41" s="28"/>
      <c r="M41" s="9"/>
      <c r="N41" s="9"/>
      <c r="O41" s="9" t="s">
        <v>45</v>
      </c>
      <c r="P41" s="9"/>
      <c r="Q41" s="9"/>
    </row>
    <row r="42" spans="1:18" hidden="1" x14ac:dyDescent="0.2">
      <c r="A42" s="9" t="s">
        <v>27</v>
      </c>
      <c r="B42" s="11">
        <v>49</v>
      </c>
      <c r="C42" s="20">
        <v>47</v>
      </c>
      <c r="D42" s="11">
        <v>48</v>
      </c>
      <c r="E42" s="11"/>
      <c r="F42" s="11">
        <v>47</v>
      </c>
      <c r="G42" s="20">
        <v>49</v>
      </c>
      <c r="H42" s="20">
        <v>50</v>
      </c>
      <c r="I42" s="11"/>
      <c r="J42" s="11">
        <v>44</v>
      </c>
      <c r="K42" s="11">
        <v>44</v>
      </c>
      <c r="L42" s="20">
        <v>45</v>
      </c>
      <c r="M42" s="11"/>
      <c r="N42" s="11">
        <v>44</v>
      </c>
      <c r="O42" s="11">
        <v>45</v>
      </c>
      <c r="P42" s="11"/>
      <c r="Q42" s="11"/>
    </row>
    <row r="43" spans="1:18" hidden="1" x14ac:dyDescent="0.2">
      <c r="D43" s="9"/>
      <c r="E43" s="9"/>
      <c r="F43" s="9"/>
      <c r="G43" s="25"/>
      <c r="H43" s="25"/>
      <c r="I43" s="9"/>
      <c r="J43" s="9"/>
      <c r="K43" s="9"/>
      <c r="L43" s="28"/>
      <c r="M43" s="9"/>
      <c r="N43" s="9"/>
      <c r="O43" s="9"/>
      <c r="P43" s="9"/>
      <c r="Q43" s="9"/>
    </row>
    <row r="44" spans="1:18" hidden="1" x14ac:dyDescent="0.2">
      <c r="A44" s="13" t="s">
        <v>28</v>
      </c>
      <c r="B44" s="11">
        <f>80+60</f>
        <v>140</v>
      </c>
      <c r="C44" s="20">
        <f>78+125</f>
        <v>203</v>
      </c>
      <c r="D44" s="11">
        <v>237</v>
      </c>
      <c r="E44" s="11"/>
      <c r="F44" s="11">
        <v>220</v>
      </c>
      <c r="G44" s="20">
        <v>190</v>
      </c>
      <c r="H44" s="20">
        <v>165</v>
      </c>
      <c r="I44" s="11"/>
      <c r="J44" s="11">
        <v>250</v>
      </c>
      <c r="K44" s="11">
        <v>185</v>
      </c>
      <c r="L44" s="20">
        <v>210</v>
      </c>
      <c r="M44" s="11"/>
      <c r="N44" s="11">
        <v>162</v>
      </c>
      <c r="O44" s="11">
        <f>135+70</f>
        <v>205</v>
      </c>
      <c r="P44" s="11"/>
      <c r="Q44" s="11"/>
    </row>
    <row r="45" spans="1:18" hidden="1" x14ac:dyDescent="0.2"/>
    <row r="46" spans="1:18" hidden="1" x14ac:dyDescent="0.2"/>
    <row r="47" spans="1:18" hidden="1" x14ac:dyDescent="0.2"/>
    <row r="48" spans="1:18" hidden="1" x14ac:dyDescent="0.2"/>
  </sheetData>
  <mergeCells count="8">
    <mergeCell ref="A7:V7"/>
    <mergeCell ref="A8:V8"/>
    <mergeCell ref="E11:E12"/>
    <mergeCell ref="I11:I12"/>
    <mergeCell ref="M11:M12"/>
    <mergeCell ref="Q11:Q12"/>
    <mergeCell ref="R11:R12"/>
    <mergeCell ref="A9:V9"/>
  </mergeCells>
  <pageMargins left="0.26" right="0.25" top="0.17" bottom="0.2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41"/>
  <sheetViews>
    <sheetView tabSelected="1" topLeftCell="A7" zoomScale="90" zoomScaleNormal="90" workbookViewId="0">
      <selection activeCell="J44" sqref="J44"/>
    </sheetView>
  </sheetViews>
  <sheetFormatPr baseColWidth="10" defaultRowHeight="12.75" x14ac:dyDescent="0.2"/>
  <cols>
    <col min="1" max="1" width="5.85546875" customWidth="1"/>
    <col min="2" max="2" width="30.85546875" customWidth="1"/>
    <col min="3" max="4" width="8.7109375" customWidth="1"/>
    <col min="5" max="5" width="8.42578125" customWidth="1"/>
    <col min="6" max="6" width="9.140625" customWidth="1"/>
    <col min="7" max="9" width="8.7109375" customWidth="1"/>
    <col min="10" max="10" width="9.140625" customWidth="1"/>
    <col min="11" max="13" width="8.7109375" customWidth="1"/>
    <col min="14" max="14" width="8.28515625" customWidth="1"/>
    <col min="15" max="16" width="8.7109375" customWidth="1"/>
    <col min="17" max="17" width="7.85546875" customWidth="1"/>
    <col min="18" max="18" width="8.7109375" customWidth="1"/>
    <col min="19" max="19" width="16.5703125" customWidth="1"/>
    <col min="20" max="20" width="8.85546875" customWidth="1"/>
    <col min="22" max="22" width="12.7109375" bestFit="1" customWidth="1"/>
  </cols>
  <sheetData>
    <row r="3" spans="2:38" ht="22.5" customHeight="1" x14ac:dyDescent="0.2"/>
    <row r="4" spans="2:38" ht="60" customHeight="1" x14ac:dyDescent="0.2">
      <c r="B4" s="70" t="s">
        <v>19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2:38" ht="18.75" customHeight="1" x14ac:dyDescent="0.2">
      <c r="B5" s="71" t="s">
        <v>57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ht="11.25" customHeight="1" thickBot="1" x14ac:dyDescent="0.3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38" ht="21.75" customHeight="1" thickBot="1" x14ac:dyDescent="0.25">
      <c r="B7" s="49" t="s">
        <v>1</v>
      </c>
      <c r="C7" s="49" t="s">
        <v>30</v>
      </c>
      <c r="D7" s="49" t="s">
        <v>29</v>
      </c>
      <c r="E7" s="49" t="s">
        <v>52</v>
      </c>
      <c r="F7" s="79" t="s">
        <v>56</v>
      </c>
      <c r="G7" s="49" t="s">
        <v>53</v>
      </c>
      <c r="H7" s="49" t="s">
        <v>33</v>
      </c>
      <c r="I7" s="49" t="s">
        <v>34</v>
      </c>
      <c r="J7" s="79" t="s">
        <v>47</v>
      </c>
      <c r="K7" s="49" t="s">
        <v>37</v>
      </c>
      <c r="L7" s="49" t="s">
        <v>38</v>
      </c>
      <c r="M7" s="49" t="s">
        <v>40</v>
      </c>
      <c r="N7" s="79" t="s">
        <v>48</v>
      </c>
      <c r="O7" s="49" t="s">
        <v>41</v>
      </c>
      <c r="P7" s="49" t="s">
        <v>43</v>
      </c>
      <c r="Q7" s="49" t="s">
        <v>44</v>
      </c>
      <c r="R7" s="79" t="s">
        <v>49</v>
      </c>
      <c r="S7" s="81" t="s">
        <v>58</v>
      </c>
    </row>
    <row r="8" spans="2:38" ht="30.75" customHeight="1" thickBot="1" x14ac:dyDescent="0.25">
      <c r="B8" s="50" t="s">
        <v>18</v>
      </c>
      <c r="C8" s="51" t="s">
        <v>46</v>
      </c>
      <c r="D8" s="51" t="s">
        <v>46</v>
      </c>
      <c r="E8" s="51" t="s">
        <v>46</v>
      </c>
      <c r="F8" s="80"/>
      <c r="G8" s="51" t="s">
        <v>46</v>
      </c>
      <c r="H8" s="51" t="s">
        <v>46</v>
      </c>
      <c r="I8" s="51" t="s">
        <v>46</v>
      </c>
      <c r="J8" s="80"/>
      <c r="K8" s="51" t="s">
        <v>46</v>
      </c>
      <c r="L8" s="51" t="s">
        <v>46</v>
      </c>
      <c r="M8" s="51" t="s">
        <v>46</v>
      </c>
      <c r="N8" s="80"/>
      <c r="O8" s="65" t="s">
        <v>46</v>
      </c>
      <c r="P8" s="65" t="s">
        <v>46</v>
      </c>
      <c r="Q8" s="65" t="s">
        <v>46</v>
      </c>
      <c r="R8" s="80"/>
      <c r="S8" s="82"/>
    </row>
    <row r="9" spans="2:38" ht="22.5" customHeight="1" thickBot="1" x14ac:dyDescent="0.25">
      <c r="B9" s="52" t="s">
        <v>2</v>
      </c>
      <c r="C9" s="53">
        <v>240</v>
      </c>
      <c r="D9" s="53">
        <v>474</v>
      </c>
      <c r="E9" s="54">
        <v>400</v>
      </c>
      <c r="F9" s="55">
        <f>SUM(C9:E9)</f>
        <v>1114</v>
      </c>
      <c r="G9" s="54"/>
      <c r="H9" s="54"/>
      <c r="I9" s="56"/>
      <c r="J9" s="55"/>
      <c r="K9" s="54"/>
      <c r="L9" s="54"/>
      <c r="M9" s="54"/>
      <c r="N9" s="66">
        <f>SUM(K9:M9)</f>
        <v>0</v>
      </c>
      <c r="O9" s="67"/>
      <c r="P9" s="67"/>
      <c r="Q9" s="69"/>
      <c r="R9" s="68">
        <f>SUM(O9:Q9)</f>
        <v>0</v>
      </c>
      <c r="S9" s="58">
        <f>F9+J9+N9+R9</f>
        <v>1114</v>
      </c>
    </row>
    <row r="10" spans="2:38" ht="27.75" customHeight="1" thickBot="1" x14ac:dyDescent="0.25">
      <c r="B10" s="52" t="s">
        <v>3</v>
      </c>
      <c r="C10" s="53">
        <v>3510</v>
      </c>
      <c r="D10" s="53">
        <v>6126</v>
      </c>
      <c r="E10" s="54">
        <v>5106</v>
      </c>
      <c r="F10" s="55">
        <f t="shared" ref="F10:F25" si="0">SUM(C10:E10)</f>
        <v>14742</v>
      </c>
      <c r="G10" s="54"/>
      <c r="H10" s="54"/>
      <c r="I10" s="54"/>
      <c r="J10" s="55"/>
      <c r="K10" s="54"/>
      <c r="L10" s="54"/>
      <c r="M10" s="54"/>
      <c r="N10" s="66">
        <f t="shared" ref="N10:N25" si="1">SUM(K10:M10)</f>
        <v>0</v>
      </c>
      <c r="O10" s="67"/>
      <c r="P10" s="69"/>
      <c r="Q10" s="69"/>
      <c r="R10" s="68">
        <f t="shared" ref="R10:R26" si="2">SUM(O10:Q10)</f>
        <v>0</v>
      </c>
      <c r="S10" s="58">
        <f t="shared" ref="S10:S26" si="3">F10+J10+N10+R10</f>
        <v>14742</v>
      </c>
    </row>
    <row r="11" spans="2:38" ht="13.5" thickBot="1" x14ac:dyDescent="0.25">
      <c r="B11" s="52" t="s">
        <v>4</v>
      </c>
      <c r="C11" s="53">
        <v>550</v>
      </c>
      <c r="D11" s="53">
        <v>652</v>
      </c>
      <c r="E11" s="54">
        <v>494</v>
      </c>
      <c r="F11" s="55">
        <f t="shared" si="0"/>
        <v>1696</v>
      </c>
      <c r="G11" s="54"/>
      <c r="H11" s="54"/>
      <c r="I11" s="54"/>
      <c r="J11" s="55"/>
      <c r="K11" s="54"/>
      <c r="L11" s="54"/>
      <c r="M11" s="54"/>
      <c r="N11" s="66">
        <f t="shared" si="1"/>
        <v>0</v>
      </c>
      <c r="O11" s="67"/>
      <c r="P11" s="57"/>
      <c r="Q11" s="69"/>
      <c r="R11" s="68">
        <f t="shared" si="2"/>
        <v>0</v>
      </c>
      <c r="S11" s="58">
        <f t="shared" si="3"/>
        <v>1696</v>
      </c>
    </row>
    <row r="12" spans="2:38" ht="13.5" thickBot="1" x14ac:dyDescent="0.25">
      <c r="B12" s="52" t="s">
        <v>35</v>
      </c>
      <c r="C12" s="53">
        <v>226</v>
      </c>
      <c r="D12" s="53">
        <v>316</v>
      </c>
      <c r="E12" s="54">
        <v>279</v>
      </c>
      <c r="F12" s="55">
        <f t="shared" si="0"/>
        <v>821</v>
      </c>
      <c r="G12" s="54"/>
      <c r="H12" s="54"/>
      <c r="I12" s="54"/>
      <c r="J12" s="55"/>
      <c r="K12" s="54"/>
      <c r="L12" s="54"/>
      <c r="M12" s="54"/>
      <c r="N12" s="66">
        <f t="shared" si="1"/>
        <v>0</v>
      </c>
      <c r="O12" s="67"/>
      <c r="P12" s="69"/>
      <c r="Q12" s="69"/>
      <c r="R12" s="68">
        <f t="shared" si="2"/>
        <v>0</v>
      </c>
      <c r="S12" s="58">
        <f t="shared" si="3"/>
        <v>821</v>
      </c>
      <c r="V12" s="63"/>
    </row>
    <row r="13" spans="2:38" ht="19.5" customHeight="1" thickBot="1" x14ac:dyDescent="0.25">
      <c r="B13" s="52" t="s">
        <v>36</v>
      </c>
      <c r="C13" s="53">
        <v>237</v>
      </c>
      <c r="D13" s="53">
        <v>306</v>
      </c>
      <c r="E13" s="54">
        <v>307</v>
      </c>
      <c r="F13" s="55">
        <f t="shared" si="0"/>
        <v>850</v>
      </c>
      <c r="G13" s="54"/>
      <c r="H13" s="54"/>
      <c r="I13" s="54"/>
      <c r="J13" s="55"/>
      <c r="K13" s="54"/>
      <c r="L13" s="54"/>
      <c r="M13" s="54"/>
      <c r="N13" s="66">
        <f t="shared" si="1"/>
        <v>0</v>
      </c>
      <c r="O13" s="67"/>
      <c r="P13" s="69"/>
      <c r="Q13" s="69"/>
      <c r="R13" s="68">
        <f t="shared" si="2"/>
        <v>0</v>
      </c>
      <c r="S13" s="58">
        <f t="shared" si="3"/>
        <v>850</v>
      </c>
    </row>
    <row r="14" spans="2:38" ht="24.75" thickBot="1" x14ac:dyDescent="0.25">
      <c r="B14" s="52" t="s">
        <v>5</v>
      </c>
      <c r="C14" s="53">
        <v>268</v>
      </c>
      <c r="D14" s="53">
        <v>584</v>
      </c>
      <c r="E14" s="54">
        <v>389</v>
      </c>
      <c r="F14" s="55">
        <f t="shared" si="0"/>
        <v>1241</v>
      </c>
      <c r="G14" s="54"/>
      <c r="H14" s="54"/>
      <c r="I14" s="54"/>
      <c r="J14" s="55"/>
      <c r="K14" s="54"/>
      <c r="L14" s="54"/>
      <c r="M14" s="54"/>
      <c r="N14" s="66">
        <f t="shared" si="1"/>
        <v>0</v>
      </c>
      <c r="O14" s="67"/>
      <c r="P14" s="69"/>
      <c r="Q14" s="69"/>
      <c r="R14" s="68">
        <f t="shared" si="2"/>
        <v>0</v>
      </c>
      <c r="S14" s="58">
        <f t="shared" si="3"/>
        <v>1241</v>
      </c>
    </row>
    <row r="15" spans="2:38" ht="21.75" customHeight="1" thickBot="1" x14ac:dyDescent="0.25">
      <c r="B15" s="52" t="s">
        <v>6</v>
      </c>
      <c r="C15" s="53">
        <v>7</v>
      </c>
      <c r="D15" s="53">
        <v>174</v>
      </c>
      <c r="E15" s="54">
        <v>218</v>
      </c>
      <c r="F15" s="55">
        <f t="shared" si="0"/>
        <v>399</v>
      </c>
      <c r="G15" s="54"/>
      <c r="H15" s="54"/>
      <c r="I15" s="54"/>
      <c r="J15" s="55"/>
      <c r="K15" s="54"/>
      <c r="L15" s="54"/>
      <c r="M15" s="54"/>
      <c r="N15" s="66">
        <f t="shared" si="1"/>
        <v>0</v>
      </c>
      <c r="O15" s="67"/>
      <c r="P15" s="69"/>
      <c r="Q15" s="69"/>
      <c r="R15" s="68">
        <f t="shared" si="2"/>
        <v>0</v>
      </c>
      <c r="S15" s="58">
        <f t="shared" si="3"/>
        <v>399</v>
      </c>
    </row>
    <row r="16" spans="2:38" ht="18" customHeight="1" thickBot="1" x14ac:dyDescent="0.25">
      <c r="B16" s="52" t="s">
        <v>7</v>
      </c>
      <c r="C16" s="53">
        <v>99</v>
      </c>
      <c r="D16" s="53">
        <v>201</v>
      </c>
      <c r="E16" s="54">
        <v>173</v>
      </c>
      <c r="F16" s="55">
        <f t="shared" si="0"/>
        <v>473</v>
      </c>
      <c r="G16" s="54"/>
      <c r="H16" s="54"/>
      <c r="I16" s="54"/>
      <c r="J16" s="55"/>
      <c r="K16" s="54"/>
      <c r="L16" s="54"/>
      <c r="M16" s="54"/>
      <c r="N16" s="66">
        <f t="shared" si="1"/>
        <v>0</v>
      </c>
      <c r="O16" s="67"/>
      <c r="P16" s="69"/>
      <c r="Q16" s="69"/>
      <c r="R16" s="68">
        <f t="shared" si="2"/>
        <v>0</v>
      </c>
      <c r="S16" s="58">
        <f t="shared" si="3"/>
        <v>473</v>
      </c>
    </row>
    <row r="17" spans="2:23" ht="13.5" thickBot="1" x14ac:dyDescent="0.25">
      <c r="B17" s="52" t="s">
        <v>8</v>
      </c>
      <c r="C17" s="53">
        <v>2058</v>
      </c>
      <c r="D17" s="53">
        <v>1508</v>
      </c>
      <c r="E17" s="54">
        <v>747</v>
      </c>
      <c r="F17" s="55">
        <f t="shared" si="0"/>
        <v>4313</v>
      </c>
      <c r="G17" s="54"/>
      <c r="H17" s="54"/>
      <c r="I17" s="54"/>
      <c r="J17" s="55"/>
      <c r="K17" s="54"/>
      <c r="L17" s="54"/>
      <c r="M17" s="54"/>
      <c r="N17" s="66">
        <f t="shared" si="1"/>
        <v>0</v>
      </c>
      <c r="O17" s="67"/>
      <c r="P17" s="69"/>
      <c r="Q17" s="69"/>
      <c r="R17" s="68">
        <f t="shared" si="2"/>
        <v>0</v>
      </c>
      <c r="S17" s="58">
        <f t="shared" si="3"/>
        <v>4313</v>
      </c>
    </row>
    <row r="18" spans="2:23" ht="13.5" thickBot="1" x14ac:dyDescent="0.25">
      <c r="B18" s="52" t="s">
        <v>9</v>
      </c>
      <c r="C18" s="53">
        <v>391</v>
      </c>
      <c r="D18" s="53">
        <v>382</v>
      </c>
      <c r="E18" s="54">
        <v>346</v>
      </c>
      <c r="F18" s="55">
        <f t="shared" si="0"/>
        <v>1119</v>
      </c>
      <c r="G18" s="54"/>
      <c r="H18" s="54"/>
      <c r="I18" s="54"/>
      <c r="J18" s="55"/>
      <c r="K18" s="54"/>
      <c r="L18" s="54"/>
      <c r="M18" s="54"/>
      <c r="N18" s="66">
        <f t="shared" si="1"/>
        <v>0</v>
      </c>
      <c r="O18" s="67"/>
      <c r="P18" s="69"/>
      <c r="Q18" s="69"/>
      <c r="R18" s="68">
        <f t="shared" si="2"/>
        <v>0</v>
      </c>
      <c r="S18" s="58">
        <f t="shared" si="3"/>
        <v>1119</v>
      </c>
    </row>
    <row r="19" spans="2:23" ht="29.25" customHeight="1" thickBot="1" x14ac:dyDescent="0.25">
      <c r="B19" s="52" t="s">
        <v>10</v>
      </c>
      <c r="C19" s="53">
        <v>3339</v>
      </c>
      <c r="D19" s="53">
        <v>2596</v>
      </c>
      <c r="E19" s="54">
        <v>4250</v>
      </c>
      <c r="F19" s="55">
        <f t="shared" si="0"/>
        <v>10185</v>
      </c>
      <c r="G19" s="54"/>
      <c r="H19" s="54"/>
      <c r="I19" s="54"/>
      <c r="J19" s="55"/>
      <c r="K19" s="54"/>
      <c r="L19" s="54"/>
      <c r="M19" s="54"/>
      <c r="N19" s="66">
        <f t="shared" si="1"/>
        <v>0</v>
      </c>
      <c r="O19" s="67"/>
      <c r="P19" s="69"/>
      <c r="Q19" s="69"/>
      <c r="R19" s="68">
        <f t="shared" si="2"/>
        <v>0</v>
      </c>
      <c r="S19" s="58">
        <f t="shared" si="3"/>
        <v>10185</v>
      </c>
      <c r="T19" s="26"/>
      <c r="U19" s="26"/>
      <c r="V19" s="26"/>
      <c r="W19" s="26"/>
    </row>
    <row r="20" spans="2:23" ht="24.75" thickBot="1" x14ac:dyDescent="0.25">
      <c r="B20" s="52" t="s">
        <v>11</v>
      </c>
      <c r="C20" s="53">
        <v>66</v>
      </c>
      <c r="D20" s="53">
        <v>153</v>
      </c>
      <c r="E20" s="54">
        <v>151</v>
      </c>
      <c r="F20" s="55">
        <f t="shared" si="0"/>
        <v>370</v>
      </c>
      <c r="G20" s="54"/>
      <c r="H20" s="54"/>
      <c r="I20" s="54"/>
      <c r="J20" s="55"/>
      <c r="K20" s="54"/>
      <c r="L20" s="54"/>
      <c r="M20" s="54"/>
      <c r="N20" s="66">
        <f t="shared" si="1"/>
        <v>0</v>
      </c>
      <c r="O20" s="67"/>
      <c r="P20" s="69"/>
      <c r="Q20" s="69"/>
      <c r="R20" s="68">
        <f t="shared" si="2"/>
        <v>0</v>
      </c>
      <c r="S20" s="58">
        <f t="shared" si="3"/>
        <v>370</v>
      </c>
    </row>
    <row r="21" spans="2:23" ht="24.75" thickBot="1" x14ac:dyDescent="0.25">
      <c r="B21" s="52" t="s">
        <v>12</v>
      </c>
      <c r="C21" s="53">
        <v>21214</v>
      </c>
      <c r="D21" s="53">
        <v>31649</v>
      </c>
      <c r="E21" s="54">
        <v>25254</v>
      </c>
      <c r="F21" s="55">
        <f t="shared" si="0"/>
        <v>78117</v>
      </c>
      <c r="G21" s="54"/>
      <c r="H21" s="54"/>
      <c r="I21" s="54"/>
      <c r="J21" s="55"/>
      <c r="K21" s="54"/>
      <c r="L21" s="54"/>
      <c r="M21" s="54"/>
      <c r="N21" s="66">
        <f t="shared" si="1"/>
        <v>0</v>
      </c>
      <c r="O21" s="67"/>
      <c r="P21" s="69"/>
      <c r="Q21" s="69"/>
      <c r="R21" s="68">
        <f t="shared" si="2"/>
        <v>0</v>
      </c>
      <c r="S21" s="58">
        <f t="shared" si="3"/>
        <v>78117</v>
      </c>
      <c r="U21" s="26"/>
    </row>
    <row r="22" spans="2:23" ht="24.75" thickBot="1" x14ac:dyDescent="0.25">
      <c r="B22" s="52" t="s">
        <v>13</v>
      </c>
      <c r="C22" s="53">
        <v>1966</v>
      </c>
      <c r="D22" s="53">
        <v>2119</v>
      </c>
      <c r="E22" s="53">
        <v>2233</v>
      </c>
      <c r="F22" s="55">
        <f t="shared" si="0"/>
        <v>6318</v>
      </c>
      <c r="G22" s="54"/>
      <c r="H22" s="54"/>
      <c r="I22" s="54"/>
      <c r="J22" s="55"/>
      <c r="K22" s="54"/>
      <c r="L22" s="54"/>
      <c r="M22" s="54"/>
      <c r="N22" s="66">
        <f t="shared" si="1"/>
        <v>0</v>
      </c>
      <c r="O22" s="67"/>
      <c r="P22" s="69"/>
      <c r="Q22" s="69"/>
      <c r="R22" s="68">
        <f t="shared" si="2"/>
        <v>0</v>
      </c>
      <c r="S22" s="58">
        <f t="shared" si="3"/>
        <v>6318</v>
      </c>
    </row>
    <row r="23" spans="2:23" ht="13.5" thickBot="1" x14ac:dyDescent="0.25">
      <c r="B23" s="52" t="s">
        <v>14</v>
      </c>
      <c r="C23" s="53">
        <v>175</v>
      </c>
      <c r="D23" s="53">
        <v>221</v>
      </c>
      <c r="E23" s="53">
        <v>190</v>
      </c>
      <c r="F23" s="55">
        <f t="shared" si="0"/>
        <v>586</v>
      </c>
      <c r="G23" s="54"/>
      <c r="H23" s="54"/>
      <c r="I23" s="54"/>
      <c r="J23" s="55"/>
      <c r="K23" s="54"/>
      <c r="L23" s="54"/>
      <c r="M23" s="54"/>
      <c r="N23" s="66">
        <f t="shared" si="1"/>
        <v>0</v>
      </c>
      <c r="O23" s="67"/>
      <c r="P23" s="69"/>
      <c r="Q23" s="69"/>
      <c r="R23" s="68">
        <f t="shared" si="2"/>
        <v>0</v>
      </c>
      <c r="S23" s="58">
        <f t="shared" si="3"/>
        <v>586</v>
      </c>
    </row>
    <row r="24" spans="2:23" ht="13.5" thickBot="1" x14ac:dyDescent="0.25">
      <c r="B24" s="52" t="s">
        <v>15</v>
      </c>
      <c r="C24" s="53">
        <v>320</v>
      </c>
      <c r="D24" s="53">
        <v>415</v>
      </c>
      <c r="E24" s="54">
        <v>424</v>
      </c>
      <c r="F24" s="55">
        <f t="shared" si="0"/>
        <v>1159</v>
      </c>
      <c r="G24" s="54"/>
      <c r="H24" s="54"/>
      <c r="I24" s="54"/>
      <c r="J24" s="55"/>
      <c r="K24" s="54"/>
      <c r="L24" s="54"/>
      <c r="M24" s="54"/>
      <c r="N24" s="66">
        <f t="shared" si="1"/>
        <v>0</v>
      </c>
      <c r="O24" s="67"/>
      <c r="P24" s="69"/>
      <c r="Q24" s="69"/>
      <c r="R24" s="68">
        <f t="shared" si="2"/>
        <v>0</v>
      </c>
      <c r="S24" s="58">
        <f t="shared" si="3"/>
        <v>1159</v>
      </c>
    </row>
    <row r="25" spans="2:23" ht="13.5" thickBot="1" x14ac:dyDescent="0.25">
      <c r="B25" s="52" t="s">
        <v>16</v>
      </c>
      <c r="C25" s="53">
        <v>0</v>
      </c>
      <c r="D25" s="53">
        <v>18</v>
      </c>
      <c r="E25" s="54">
        <v>23</v>
      </c>
      <c r="F25" s="55">
        <f t="shared" si="0"/>
        <v>41</v>
      </c>
      <c r="G25" s="54"/>
      <c r="H25" s="54"/>
      <c r="I25" s="54"/>
      <c r="J25" s="55"/>
      <c r="K25" s="54"/>
      <c r="L25" s="54"/>
      <c r="M25" s="54"/>
      <c r="N25" s="55">
        <f t="shared" si="1"/>
        <v>0</v>
      </c>
      <c r="O25" s="67"/>
      <c r="P25" s="56"/>
      <c r="Q25" s="56"/>
      <c r="R25" s="64">
        <f t="shared" si="2"/>
        <v>0</v>
      </c>
      <c r="S25" s="58">
        <f t="shared" si="3"/>
        <v>41</v>
      </c>
    </row>
    <row r="26" spans="2:23" ht="13.5" thickBot="1" x14ac:dyDescent="0.25">
      <c r="B26" s="59" t="s">
        <v>17</v>
      </c>
      <c r="C26" s="60">
        <f>SUM(C9:C25)</f>
        <v>34666</v>
      </c>
      <c r="D26" s="60">
        <f t="shared" ref="D26:M26" si="4">SUM(D9:D25)</f>
        <v>47894</v>
      </c>
      <c r="E26" s="60">
        <f t="shared" si="4"/>
        <v>40984</v>
      </c>
      <c r="F26" s="55">
        <f>SUM(F9:F25)</f>
        <v>123544</v>
      </c>
      <c r="G26" s="60"/>
      <c r="H26" s="60"/>
      <c r="I26" s="60"/>
      <c r="J26" s="55"/>
      <c r="K26" s="60">
        <f>SUM(K9:K25)</f>
        <v>0</v>
      </c>
      <c r="L26" s="60">
        <f t="shared" si="4"/>
        <v>0</v>
      </c>
      <c r="M26" s="60">
        <f t="shared" si="4"/>
        <v>0</v>
      </c>
      <c r="N26" s="55">
        <f>SUM(N9:N25)</f>
        <v>0</v>
      </c>
      <c r="O26" s="60">
        <f>SUM(O9:O25)</f>
        <v>0</v>
      </c>
      <c r="P26" s="60">
        <f>SUM(P9:P25)</f>
        <v>0</v>
      </c>
      <c r="Q26" s="60">
        <f>SUM(Q9:Q25)</f>
        <v>0</v>
      </c>
      <c r="R26" s="64">
        <f t="shared" si="2"/>
        <v>0</v>
      </c>
      <c r="S26" s="58">
        <f t="shared" si="3"/>
        <v>123544</v>
      </c>
      <c r="U26" s="26"/>
    </row>
    <row r="27" spans="2:23" ht="19.5" hidden="1" thickBot="1" x14ac:dyDescent="0.35">
      <c r="B27" s="8" t="s">
        <v>20</v>
      </c>
    </row>
    <row r="28" spans="2:23" ht="32.25" hidden="1" thickBot="1" x14ac:dyDescent="0.25">
      <c r="B28" s="7" t="s">
        <v>21</v>
      </c>
      <c r="C28" s="15" t="s">
        <v>30</v>
      </c>
      <c r="D28" s="17" t="s">
        <v>29</v>
      </c>
      <c r="E28" s="15" t="s">
        <v>31</v>
      </c>
      <c r="F28" s="45" t="s">
        <v>55</v>
      </c>
      <c r="G28" s="23" t="s">
        <v>32</v>
      </c>
      <c r="H28" s="15" t="s">
        <v>33</v>
      </c>
      <c r="I28" s="23" t="s">
        <v>34</v>
      </c>
      <c r="J28" s="45" t="s">
        <v>47</v>
      </c>
      <c r="K28" s="23" t="s">
        <v>37</v>
      </c>
      <c r="L28" s="27" t="s">
        <v>39</v>
      </c>
      <c r="M28" s="29" t="s">
        <v>42</v>
      </c>
      <c r="N28" s="47" t="s">
        <v>48</v>
      </c>
      <c r="O28" s="29" t="s">
        <v>41</v>
      </c>
      <c r="P28" s="29" t="s">
        <v>43</v>
      </c>
      <c r="Q28" s="29" t="s">
        <v>44</v>
      </c>
      <c r="R28" s="48" t="s">
        <v>49</v>
      </c>
      <c r="S28" s="18"/>
    </row>
    <row r="29" spans="2:23" ht="25.5" hidden="1" x14ac:dyDescent="0.2">
      <c r="B29" s="61" t="s">
        <v>22</v>
      </c>
      <c r="C29" s="11">
        <v>120</v>
      </c>
      <c r="D29" s="20"/>
      <c r="E29" s="24"/>
      <c r="F29" s="46">
        <f>+C29+D29+E29</f>
        <v>120</v>
      </c>
      <c r="G29" s="43"/>
      <c r="H29" s="24"/>
      <c r="I29" s="20"/>
      <c r="J29" s="46">
        <f>+G29+H29+I29</f>
        <v>0</v>
      </c>
      <c r="K29" s="11"/>
      <c r="L29" s="16"/>
      <c r="M29" s="11">
        <v>301</v>
      </c>
      <c r="N29" s="46">
        <f>+K29+L29+M29</f>
        <v>301</v>
      </c>
      <c r="O29" s="11"/>
      <c r="P29" s="11"/>
      <c r="Q29" s="11"/>
      <c r="R29" s="46">
        <f>SUM(O29:Q29)</f>
        <v>0</v>
      </c>
    </row>
    <row r="30" spans="2:23" ht="25.5" hidden="1" x14ac:dyDescent="0.2">
      <c r="B30" s="61" t="s">
        <v>23</v>
      </c>
      <c r="C30" s="11">
        <v>380</v>
      </c>
      <c r="D30" s="20"/>
      <c r="E30" s="20"/>
      <c r="F30" s="46">
        <f t="shared" ref="F30:F38" si="5">+C30+D30+E30</f>
        <v>380</v>
      </c>
      <c r="G30" s="43"/>
      <c r="H30" s="20"/>
      <c r="I30" s="20"/>
      <c r="J30" s="46">
        <f t="shared" ref="J30:J38" si="6">+G30+H30+I30</f>
        <v>0</v>
      </c>
      <c r="K30" s="11"/>
      <c r="L30" s="11"/>
      <c r="M30" s="11">
        <v>637</v>
      </c>
      <c r="N30" s="46">
        <f t="shared" ref="N30:N38" si="7">+K30+L30+M30</f>
        <v>637</v>
      </c>
      <c r="O30" s="11"/>
      <c r="P30" s="11"/>
      <c r="Q30" s="11"/>
      <c r="R30" s="46">
        <f>SUM(O30:Q30)</f>
        <v>0</v>
      </c>
    </row>
    <row r="31" spans="2:23" ht="25.5" hidden="1" x14ac:dyDescent="0.2">
      <c r="B31" s="61" t="s">
        <v>24</v>
      </c>
      <c r="C31" s="12">
        <f>65+1179+8</f>
        <v>1252</v>
      </c>
      <c r="D31" s="12"/>
      <c r="E31" s="20"/>
      <c r="F31" s="46">
        <f t="shared" si="5"/>
        <v>1252</v>
      </c>
      <c r="G31" s="43"/>
      <c r="H31" s="20"/>
      <c r="I31" s="20"/>
      <c r="J31" s="46">
        <f t="shared" si="6"/>
        <v>0</v>
      </c>
      <c r="K31" s="16"/>
      <c r="L31" s="16"/>
      <c r="M31" s="16">
        <v>2074</v>
      </c>
      <c r="N31" s="46">
        <f t="shared" si="7"/>
        <v>2074</v>
      </c>
      <c r="O31" s="11"/>
      <c r="P31" s="11"/>
      <c r="Q31" s="11"/>
      <c r="R31" s="46">
        <f>SUM(O31:Q31)</f>
        <v>0</v>
      </c>
    </row>
    <row r="32" spans="2:23" ht="30" hidden="1" x14ac:dyDescent="0.25">
      <c r="B32" s="62" t="s">
        <v>25</v>
      </c>
      <c r="C32" s="12">
        <f>+C29+C30+C31</f>
        <v>1752</v>
      </c>
      <c r="D32" s="21"/>
      <c r="E32" s="21"/>
      <c r="F32" s="46">
        <f t="shared" si="5"/>
        <v>1752</v>
      </c>
      <c r="G32" s="44"/>
      <c r="H32" s="21"/>
      <c r="I32" s="21"/>
      <c r="J32" s="46">
        <f t="shared" si="6"/>
        <v>0</v>
      </c>
      <c r="K32" s="16"/>
      <c r="L32" s="16"/>
      <c r="M32" s="16">
        <f>+M29+M30+M31</f>
        <v>3012</v>
      </c>
      <c r="N32" s="46">
        <f t="shared" si="7"/>
        <v>3012</v>
      </c>
      <c r="O32" s="16"/>
      <c r="P32" s="16"/>
      <c r="Q32" s="16"/>
      <c r="R32" s="46">
        <f t="shared" ref="R32:R38" si="8">+O32+P32+Q32</f>
        <v>0</v>
      </c>
    </row>
    <row r="33" spans="2:18" hidden="1" x14ac:dyDescent="0.2">
      <c r="E33" s="9"/>
      <c r="F33" s="9"/>
      <c r="G33" s="9"/>
      <c r="H33" s="25"/>
      <c r="I33" s="25"/>
      <c r="J33" s="9"/>
      <c r="K33" s="9"/>
      <c r="L33" s="9"/>
      <c r="M33" s="9"/>
      <c r="N33" s="9"/>
      <c r="O33" s="9"/>
      <c r="P33" s="9"/>
      <c r="Q33" s="9"/>
      <c r="R33" s="9"/>
    </row>
    <row r="34" spans="2:18" ht="21.75" hidden="1" customHeight="1" x14ac:dyDescent="0.2">
      <c r="B34" s="14" t="s">
        <v>26</v>
      </c>
      <c r="C34" s="12">
        <v>1166</v>
      </c>
      <c r="D34" s="21"/>
      <c r="E34" s="21"/>
      <c r="F34" s="46">
        <f t="shared" si="5"/>
        <v>1166</v>
      </c>
      <c r="G34" s="44"/>
      <c r="H34" s="21"/>
      <c r="I34" s="21"/>
      <c r="J34" s="46">
        <f t="shared" si="6"/>
        <v>0</v>
      </c>
      <c r="K34" s="16"/>
      <c r="L34" s="16"/>
      <c r="M34" s="16">
        <v>2493</v>
      </c>
      <c r="N34" s="46">
        <f t="shared" si="7"/>
        <v>2493</v>
      </c>
      <c r="O34" s="16"/>
      <c r="P34" s="16"/>
      <c r="Q34" s="16"/>
      <c r="R34" s="46">
        <f t="shared" si="8"/>
        <v>0</v>
      </c>
    </row>
    <row r="35" spans="2:18" hidden="1" x14ac:dyDescent="0.2">
      <c r="E35" s="9"/>
      <c r="F35" s="9"/>
      <c r="G35" s="9"/>
      <c r="H35" s="25"/>
      <c r="I35" s="25"/>
      <c r="J35" s="9"/>
      <c r="K35" s="9"/>
      <c r="L35" s="9"/>
      <c r="M35" s="9"/>
      <c r="N35" s="9"/>
      <c r="O35" s="9"/>
      <c r="P35" s="9"/>
      <c r="Q35" s="9"/>
      <c r="R35" s="9"/>
    </row>
    <row r="36" spans="2:18" ht="15.75" hidden="1" x14ac:dyDescent="0.2">
      <c r="B36" s="9" t="s">
        <v>27</v>
      </c>
      <c r="C36" s="11">
        <v>37</v>
      </c>
      <c r="D36" s="20"/>
      <c r="E36" s="20"/>
      <c r="F36" s="46">
        <f t="shared" si="5"/>
        <v>37</v>
      </c>
      <c r="G36" s="43"/>
      <c r="H36" s="20"/>
      <c r="I36" s="20"/>
      <c r="J36" s="46">
        <f t="shared" si="6"/>
        <v>0</v>
      </c>
      <c r="K36" s="11"/>
      <c r="L36" s="11"/>
      <c r="M36" s="11">
        <v>41</v>
      </c>
      <c r="N36" s="46">
        <f t="shared" si="7"/>
        <v>41</v>
      </c>
      <c r="O36" s="11"/>
      <c r="P36" s="11"/>
      <c r="Q36" s="11"/>
      <c r="R36" s="46">
        <f t="shared" si="8"/>
        <v>0</v>
      </c>
    </row>
    <row r="37" spans="2:18" hidden="1" x14ac:dyDescent="0.2">
      <c r="E37" s="9"/>
      <c r="F37" s="9"/>
      <c r="G37" s="9"/>
      <c r="H37" s="25"/>
      <c r="I37" s="25"/>
      <c r="J37" s="9"/>
      <c r="K37" s="9"/>
      <c r="L37" s="9"/>
      <c r="M37" s="9"/>
      <c r="N37" s="9"/>
      <c r="O37" s="9"/>
      <c r="P37" s="9"/>
      <c r="Q37" s="9"/>
      <c r="R37" s="9"/>
    </row>
    <row r="38" spans="2:18" ht="15.75" hidden="1" x14ac:dyDescent="0.2">
      <c r="B38" s="13" t="s">
        <v>28</v>
      </c>
      <c r="C38" s="11">
        <f>2+13</f>
        <v>15</v>
      </c>
      <c r="D38" s="11"/>
      <c r="E38" s="20"/>
      <c r="F38" s="46">
        <f t="shared" si="5"/>
        <v>15</v>
      </c>
      <c r="G38" s="43"/>
      <c r="H38" s="11"/>
      <c r="I38" s="11"/>
      <c r="J38" s="46">
        <f t="shared" si="6"/>
        <v>0</v>
      </c>
      <c r="K38" s="11"/>
      <c r="L38" s="11"/>
      <c r="M38" s="11">
        <f>183+72</f>
        <v>255</v>
      </c>
      <c r="N38" s="46">
        <f t="shared" si="7"/>
        <v>255</v>
      </c>
      <c r="O38" s="11"/>
      <c r="P38" s="11"/>
      <c r="Q38" s="11"/>
      <c r="R38" s="46">
        <f t="shared" si="8"/>
        <v>0</v>
      </c>
    </row>
    <row r="39" spans="2:18" hidden="1" x14ac:dyDescent="0.2"/>
    <row r="40" spans="2:18" ht="14.25" hidden="1" customHeight="1" x14ac:dyDescent="0.2"/>
    <row r="41" spans="2:18" hidden="1" x14ac:dyDescent="0.2"/>
  </sheetData>
  <mergeCells count="8">
    <mergeCell ref="B4:S4"/>
    <mergeCell ref="B5:S5"/>
    <mergeCell ref="B6:T6"/>
    <mergeCell ref="F7:F8"/>
    <mergeCell ref="J7:J8"/>
    <mergeCell ref="N7:N8"/>
    <mergeCell ref="R7:R8"/>
    <mergeCell ref="S7:S8"/>
  </mergeCells>
  <pageMargins left="0.26" right="0.25" top="0.17" bottom="0.26" header="0.17" footer="0.17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ABRIL </vt:lpstr>
      <vt:lpstr>GENERAL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David Esteban Caraballo Bautista</cp:lastModifiedBy>
  <cp:lastPrinted>2022-07-07T15:56:18Z</cp:lastPrinted>
  <dcterms:created xsi:type="dcterms:W3CDTF">2011-12-27T01:26:45Z</dcterms:created>
  <dcterms:modified xsi:type="dcterms:W3CDTF">2023-07-05T17:21:13Z</dcterms:modified>
</cp:coreProperties>
</file>