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L66" i="2" l="1"/>
  <c r="M22" i="2"/>
  <c r="J828" i="2"/>
  <c r="J809" i="2"/>
  <c r="J810" i="2" s="1"/>
  <c r="J806" i="2"/>
  <c r="J800" i="2"/>
  <c r="J801" i="2" s="1"/>
  <c r="J793" i="2"/>
  <c r="J792" i="2"/>
  <c r="J754" i="2"/>
  <c r="J751" i="2"/>
  <c r="J755" i="2" s="1"/>
  <c r="J747" i="2"/>
  <c r="J745" i="2"/>
  <c r="J739" i="2"/>
  <c r="J738" i="2"/>
  <c r="J735" i="2"/>
  <c r="J729" i="2"/>
  <c r="J730" i="2" s="1"/>
  <c r="J726" i="2"/>
  <c r="J723" i="2"/>
  <c r="J722" i="2"/>
  <c r="J721" i="2"/>
  <c r="J720" i="2"/>
  <c r="J715" i="2"/>
  <c r="J713" i="2"/>
  <c r="J711" i="2"/>
  <c r="J710" i="2"/>
  <c r="J708" i="2"/>
  <c r="J707" i="2"/>
  <c r="J706" i="2"/>
  <c r="J705" i="2"/>
  <c r="J704" i="2"/>
  <c r="J703" i="2"/>
  <c r="J716" i="2" s="1"/>
  <c r="J702" i="2"/>
  <c r="J701" i="2"/>
  <c r="J699" i="2"/>
  <c r="J741" i="2" l="1"/>
  <c r="L401" i="2" l="1"/>
  <c r="L390" i="2"/>
  <c r="L378" i="2"/>
  <c r="K377" i="2" s="1"/>
  <c r="L286" i="2"/>
  <c r="L276" i="2"/>
  <c r="L268" i="2"/>
  <c r="L247" i="2"/>
  <c r="L234" i="2"/>
  <c r="L230" i="2"/>
  <c r="L222" i="2"/>
  <c r="L207" i="2"/>
  <c r="L187" i="2"/>
  <c r="L178" i="2"/>
  <c r="L173" i="2"/>
  <c r="L162" i="2"/>
  <c r="L146" i="2"/>
  <c r="L133" i="2"/>
  <c r="L107" i="2"/>
  <c r="L100" i="2"/>
  <c r="L64" i="2"/>
  <c r="L41" i="2"/>
  <c r="K27" i="2" s="1"/>
  <c r="L28" i="2"/>
  <c r="L678" i="2"/>
  <c r="K678" i="2"/>
  <c r="J678" i="2"/>
  <c r="L677" i="2"/>
  <c r="K677" i="2"/>
  <c r="J677" i="2"/>
  <c r="L675" i="2"/>
  <c r="K675" i="2"/>
  <c r="J675" i="2"/>
  <c r="L417" i="2"/>
  <c r="L415" i="2"/>
  <c r="K412" i="2" s="1"/>
  <c r="L413" i="2"/>
  <c r="L411" i="2"/>
  <c r="L408" i="2"/>
  <c r="K398" i="2" s="1"/>
  <c r="L399" i="2"/>
  <c r="L395" i="2"/>
  <c r="K394" i="2" s="1"/>
  <c r="K389" i="2"/>
  <c r="L385" i="2"/>
  <c r="K384" i="2" s="1"/>
  <c r="L371" i="2"/>
  <c r="L369" i="2"/>
  <c r="L367" i="2"/>
  <c r="K366" i="2"/>
  <c r="L364" i="2"/>
  <c r="L362" i="2"/>
  <c r="L360" i="2"/>
  <c r="K359" i="2"/>
  <c r="L356" i="2"/>
  <c r="L353" i="2"/>
  <c r="K352" i="2"/>
  <c r="L349" i="2"/>
  <c r="K344" i="2" s="1"/>
  <c r="L345" i="2"/>
  <c r="L341" i="2"/>
  <c r="L338" i="2"/>
  <c r="K337" i="2" s="1"/>
  <c r="L334" i="2"/>
  <c r="L331" i="2"/>
  <c r="L322" i="2"/>
  <c r="K321" i="2" s="1"/>
  <c r="L319" i="2"/>
  <c r="L316" i="2"/>
  <c r="L314" i="2"/>
  <c r="K313" i="2" s="1"/>
  <c r="J312" i="2" s="1"/>
  <c r="L306" i="2"/>
  <c r="L298" i="2"/>
  <c r="K297" i="2" s="1"/>
  <c r="J296" i="2" s="1"/>
  <c r="K285" i="2"/>
  <c r="K267" i="2"/>
  <c r="L258" i="2"/>
  <c r="K240" i="2" s="1"/>
  <c r="L241" i="2"/>
  <c r="K233" i="2"/>
  <c r="K229" i="2"/>
  <c r="K221" i="2"/>
  <c r="L216" i="2"/>
  <c r="K215" i="2"/>
  <c r="K206" i="2"/>
  <c r="L201" i="2"/>
  <c r="K198" i="2" s="1"/>
  <c r="L199" i="2"/>
  <c r="L194" i="2"/>
  <c r="L182" i="2"/>
  <c r="K173" i="2"/>
  <c r="L153" i="2"/>
  <c r="K152" i="2"/>
  <c r="K145" i="2"/>
  <c r="L143" i="2"/>
  <c r="K132" i="2"/>
  <c r="L126" i="2"/>
  <c r="K125" i="2"/>
  <c r="L122" i="2"/>
  <c r="K121" i="2"/>
  <c r="L118" i="2"/>
  <c r="K117" i="2"/>
  <c r="K106" i="2"/>
  <c r="J105" i="2" s="1"/>
  <c r="K99" i="2"/>
  <c r="L94" i="2"/>
  <c r="K91" i="2" s="1"/>
  <c r="L92" i="2"/>
  <c r="L88" i="2"/>
  <c r="L85" i="2"/>
  <c r="K84" i="2" s="1"/>
  <c r="L82" i="2"/>
  <c r="K63" i="2"/>
  <c r="L61" i="2"/>
  <c r="L56" i="2"/>
  <c r="L54" i="2"/>
  <c r="L52" i="2"/>
  <c r="K679" i="2" l="1"/>
  <c r="L679" i="2"/>
  <c r="J26" i="2"/>
  <c r="J205" i="2"/>
  <c r="J376" i="2"/>
  <c r="J679" i="2" l="1"/>
  <c r="L680" i="2"/>
  <c r="J20" i="2"/>
  <c r="M21" i="2" l="1"/>
</calcChain>
</file>

<file path=xl/sharedStrings.xml><?xml version="1.0" encoding="utf-8"?>
<sst xmlns="http://schemas.openxmlformats.org/spreadsheetml/2006/main" count="779" uniqueCount="715">
  <si>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</si>
  <si>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</si>
  <si>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</si>
  <si>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</si>
  <si>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</si>
  <si>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</si>
  <si>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</si>
  <si>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</si>
  <si>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</si>
  <si>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</si>
  <si>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</si>
  <si>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</si>
  <si>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</si>
  <si>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</si>
  <si>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</si>
  <si>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</si>
  <si>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</si>
  <si>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</si>
  <si>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</si>
  <si>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</si>
  <si>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</si>
  <si>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</si>
  <si>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</si>
  <si>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</si>
  <si>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</si>
  <si>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</si>
  <si>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</si>
  <si>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</si>
  <si>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</si>
  <si>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</si>
  <si>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</si>
  <si>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</si>
  <si>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</si>
  <si>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</si>
  <si>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</si>
  <si>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</si>
  <si>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</si>
  <si>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</si>
  <si>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</si>
  <si>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</si>
  <si>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</si>
  <si>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</si>
  <si>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</si>
  <si>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</si>
  <si>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</si>
  <si>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</si>
  <si>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</si>
  <si>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</si>
  <si>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</si>
  <si>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</si>
  <si>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</si>
  <si>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</si>
  <si>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</si>
  <si>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</si>
  <si>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</si>
  <si>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</si>
  <si>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</si>
  <si>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</si>
  <si>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</si>
  <si>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</si>
  <si>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</si>
  <si>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</si>
  <si>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</si>
  <si>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</si>
  <si>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</si>
  <si>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</si>
  <si>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</si>
  <si>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</si>
  <si>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</si>
  <si>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</si>
  <si>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</si>
  <si>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</si>
  <si>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</si>
  <si>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</si>
  <si>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</si>
  <si>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</si>
  <si>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</si>
  <si>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</si>
  <si>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</si>
  <si>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</si>
  <si>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</si>
  <si>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</si>
  <si>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</si>
  <si>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</si>
  <si>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</si>
  <si>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</si>
  <si>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</si>
  <si>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</si>
  <si>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</si>
  <si>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</si>
  <si>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</si>
  <si>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</si>
  <si>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</si>
  <si>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</si>
  <si>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</si>
  <si>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</si>
  <si>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</si>
  <si>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</si>
  <si>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</si>
  <si>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</si>
  <si>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</si>
  <si>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</si>
  <si>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</si>
  <si>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</si>
  <si>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</si>
  <si>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</si>
  <si>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</si>
  <si>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</si>
  <si>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</si>
  <si>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</si>
  <si>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</si>
  <si>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</si>
  <si>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</si>
  <si>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</si>
  <si>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</si>
  <si>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</si>
  <si>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</si>
  <si>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</si>
  <si>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</si>
  <si>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</si>
  <si>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</si>
  <si>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</si>
  <si>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</si>
  <si>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</si>
  <si>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</si>
  <si>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</si>
  <si>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</si>
  <si>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</si>
  <si>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</si>
  <si>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</si>
  <si>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</si>
  <si>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</si>
  <si>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</si>
  <si>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</si>
  <si>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</si>
  <si>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</si>
  <si>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</si>
  <si>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</si>
  <si>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</si>
  <si>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</si>
  <si>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</si>
  <si>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</si>
  <si>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</si>
  <si>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</si>
  <si>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</si>
  <si>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</si>
  <si>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</si>
  <si>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</si>
  <si>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</si>
  <si>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</si>
  <si>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</si>
  <si>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</si>
  <si>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</si>
  <si>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</si>
  <si>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</si>
  <si>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</si>
  <si>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</si>
  <si>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</si>
  <si>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</si>
  <si>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</si>
  <si>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</si>
  <si>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</si>
  <si>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</si>
  <si>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</si>
  <si>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</si>
  <si>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</si>
  <si>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</si>
  <si>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</si>
  <si>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</si>
  <si>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</si>
  <si>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</si>
  <si>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</si>
  <si>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</si>
  <si>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</si>
  <si>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</si>
  <si>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</si>
  <si>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</si>
  <si>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</si>
  <si>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</si>
  <si>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</si>
  <si>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</si>
  <si>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</si>
  <si>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</si>
  <si>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</si>
  <si>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</si>
  <si>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</si>
  <si>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</si>
  <si>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</si>
  <si>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</si>
  <si>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</si>
  <si>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</si>
  <si>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</si>
  <si>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</si>
  <si>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</si>
  <si>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</si>
  <si>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</si>
  <si>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</si>
  <si>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</si>
  <si>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</si>
  <si>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</si>
  <si>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</si>
  <si>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</si>
  <si>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</si>
  <si>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</si>
  <si>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</si>
  <si>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</si>
  <si>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</si>
  <si>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</si>
  <si>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</si>
  <si>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</si>
  <si>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</si>
  <si>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</si>
  <si>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</si>
  <si>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</si>
  <si>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</si>
  <si>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</si>
  <si>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</si>
  <si>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</si>
  <si>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</si>
  <si>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</si>
  <si>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</si>
  <si>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</si>
  <si>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</si>
  <si>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</si>
  <si>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</si>
  <si>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</si>
  <si>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</si>
  <si>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</si>
  <si>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</si>
  <si>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</si>
  <si>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</si>
  <si>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</si>
  <si>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</si>
  <si>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</si>
  <si>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</si>
  <si>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</si>
  <si>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</si>
  <si>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</si>
  <si>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</si>
  <si>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</si>
  <si>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</si>
  <si>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</si>
  <si>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</si>
  <si>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</si>
  <si>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</si>
  <si>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</si>
  <si>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</si>
  <si>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</si>
  <si>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</si>
  <si>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</si>
  <si>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</si>
  <si>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</si>
  <si>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</si>
  <si>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</si>
  <si>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</si>
  <si>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</si>
  <si>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</si>
  <si>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</si>
  <si>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</si>
  <si>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</si>
  <si>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</si>
  <si>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</si>
  <si>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</si>
  <si>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</si>
  <si>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</si>
  <si>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</si>
  <si>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</si>
  <si>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</si>
  <si>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</si>
  <si>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</si>
  <si>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</si>
  <si>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</si>
  <si>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</si>
  <si>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</si>
  <si>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</si>
  <si>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</si>
  <si>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</si>
  <si>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</si>
  <si>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</si>
  <si>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</si>
  <si>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</si>
  <si>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</si>
  <si>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</si>
  <si>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</si>
  <si>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</si>
  <si>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</si>
  <si>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</si>
  <si>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</si>
  <si>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</si>
  <si>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</si>
  <si>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</si>
  <si>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</si>
  <si>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</si>
  <si>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</si>
  <si>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</si>
  <si>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</si>
  <si>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</si>
  <si>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</si>
  <si>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</si>
  <si>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</si>
  <si>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</si>
  <si>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</si>
  <si>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</si>
  <si>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</si>
  <si>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</si>
  <si>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</si>
  <si>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</si>
  <si>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</si>
  <si>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</si>
  <si>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</si>
  <si>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</si>
  <si>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</si>
  <si>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</si>
  <si>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</si>
  <si>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</si>
  <si>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</si>
  <si>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</si>
  <si>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</si>
  <si>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</si>
  <si>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</si>
  <si>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</si>
  <si>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</si>
  <si>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</si>
  <si>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</si>
  <si>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</si>
  <si>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</si>
  <si>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</si>
  <si>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</si>
  <si>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</si>
  <si>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</si>
  <si>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</si>
  <si>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</si>
  <si>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</si>
  <si>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</si>
  <si>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</si>
  <si>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</si>
  <si>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</si>
  <si>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</si>
  <si>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</si>
  <si>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</si>
  <si>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</si>
  <si>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</si>
  <si>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</si>
  <si>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</si>
  <si>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</si>
  <si>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</si>
  <si>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</si>
  <si>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</si>
  <si>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</si>
  <si>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</si>
  <si>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</si>
  <si>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</si>
  <si>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</si>
  <si>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</si>
  <si>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</si>
  <si>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</si>
  <si>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</si>
  <si>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</si>
  <si>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</si>
  <si>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</si>
  <si>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</si>
  <si>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</si>
  <si>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</si>
  <si>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</si>
  <si>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</si>
  <si>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</si>
  <si>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</si>
  <si>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</si>
  <si>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</si>
  <si>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</si>
  <si>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</si>
  <si>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</si>
  <si>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</si>
  <si>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</si>
  <si>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</si>
  <si>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</si>
  <si>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</si>
  <si>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</si>
  <si>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</si>
  <si>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</si>
  <si>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</si>
  <si>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</si>
  <si>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</si>
  <si>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</si>
  <si>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</si>
  <si>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</si>
  <si>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</si>
  <si>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</si>
  <si>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</si>
  <si>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</si>
  <si>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</si>
  <si>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</si>
  <si>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</si>
  <si>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</si>
  <si>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</si>
  <si>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</si>
  <si>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</si>
  <si>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</si>
  <si>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</si>
  <si>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</si>
  <si>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</si>
  <si>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</si>
  <si>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</si>
  <si>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</si>
  <si>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</si>
  <si>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</si>
  <si>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</si>
  <si>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</si>
  <si>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</si>
  <si>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</si>
  <si>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</si>
  <si>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</si>
  <si>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</si>
  <si>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</si>
  <si>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</si>
  <si>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</si>
  <si>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</si>
  <si>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</si>
  <si>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</si>
  <si>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</si>
  <si>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</si>
  <si>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</si>
  <si>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</si>
  <si>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</si>
  <si>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</si>
  <si>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</si>
  <si>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</si>
  <si>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</si>
  <si>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</si>
  <si>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</si>
  <si>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</si>
  <si>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</si>
  <si>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</si>
  <si>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</si>
  <si>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</si>
  <si>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</si>
  <si>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</si>
  <si>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</si>
  <si>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</si>
  <si>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</si>
  <si>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</si>
  <si>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</si>
  <si>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</si>
  <si>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</si>
  <si>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</si>
  <si>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</si>
  <si>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</si>
  <si>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</si>
  <si>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</si>
  <si>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</si>
  <si>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</si>
  <si>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</si>
  <si>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</si>
  <si>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</si>
  <si>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</si>
  <si>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</si>
  <si>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</si>
  <si>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</si>
  <si>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</si>
  <si>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</si>
  <si>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</si>
  <si>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</si>
  <si>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</si>
  <si>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</si>
  <si>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</si>
  <si>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</si>
  <si>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</si>
  <si>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</si>
  <si>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</si>
  <si>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</si>
  <si>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</si>
  <si>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</si>
  <si>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</si>
  <si>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</si>
  <si>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</si>
  <si>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</si>
  <si>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</si>
  <si>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</si>
  <si>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</si>
  <si>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</si>
  <si>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</si>
  <si>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</si>
  <si>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</si>
  <si>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</si>
  <si>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</si>
  <si>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</si>
  <si>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</si>
  <si>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</si>
  <si>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</si>
  <si>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</si>
  <si>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</si>
  <si>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</si>
  <si>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</si>
  <si>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</si>
  <si>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</si>
  <si>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</si>
  <si>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</si>
  <si>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</si>
  <si>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</si>
  <si>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</si>
  <si>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</si>
  <si>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</si>
  <si>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</si>
  <si>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</si>
  <si>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</si>
  <si>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</si>
  <si>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</si>
  <si>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</si>
  <si>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</si>
  <si>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</si>
  <si>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</si>
  <si>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</si>
  <si>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</si>
  <si>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</si>
  <si>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</si>
  <si>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</si>
  <si>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</si>
  <si>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</si>
  <si>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</si>
  <si>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</si>
  <si>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</si>
  <si>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</si>
  <si>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</si>
  <si>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</si>
  <si>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</si>
  <si>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</si>
  <si>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</si>
  <si>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</si>
  <si>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</si>
  <si>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</si>
  <si>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</si>
  <si>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</si>
  <si>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</si>
  <si>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</si>
  <si>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</si>
  <si>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</si>
  <si>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</si>
  <si>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</si>
  <si>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</si>
  <si>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</si>
  <si>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</si>
  <si>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</si>
  <si>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</si>
  <si>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</si>
  <si>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</si>
  <si>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</si>
  <si>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</si>
  <si>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</si>
  <si>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</si>
  <si>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</si>
  <si>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</si>
  <si>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</si>
  <si>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</si>
  <si>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</si>
  <si>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</si>
  <si>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</si>
  <si>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</si>
  <si>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</si>
  <si>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</si>
  <si>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</si>
  <si>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</si>
  <si>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</si>
  <si>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</si>
  <si>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</si>
  <si>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</si>
  <si>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</si>
  <si>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</si>
  <si>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</si>
  <si>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</si>
  <si>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</si>
  <si>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</si>
  <si>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</si>
  <si>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</si>
  <si>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</si>
  <si>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</si>
  <si>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</si>
  <si>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</si>
  <si>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</si>
  <si>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</si>
  <si>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</si>
  <si>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</si>
  <si>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</si>
  <si>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</si>
  <si>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</si>
  <si>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</si>
  <si>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</si>
  <si>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</si>
  <si>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</si>
  <si>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</si>
  <si>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</si>
  <si>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</si>
  <si>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</si>
  <si>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</si>
  <si>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</si>
  <si>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</si>
  <si>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</si>
  <si>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</si>
  <si>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</si>
  <si>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</si>
  <si>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</si>
  <si>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</si>
  <si>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</si>
  <si>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</si>
  <si>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</si>
  <si>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</si>
  <si>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</si>
  <si>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</si>
  <si>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</si>
  <si>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</si>
  <si>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</si>
  <si>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</si>
  <si>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</si>
  <si>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</si>
  <si>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</si>
  <si>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</si>
  <si>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</si>
  <si>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</si>
  <si>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</si>
  <si>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</si>
  <si>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</si>
  <si>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</si>
  <si>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</si>
  <si>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</si>
  <si>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</si>
  <si>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</si>
  <si>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</si>
  <si>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</si>
  <si>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</si>
  <si>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</si>
  <si>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</si>
  <si>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</si>
  <si>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</si>
  <si>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</si>
  <si>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</si>
  <si>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</si>
  <si>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</si>
  <si>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</si>
  <si>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</si>
  <si>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</si>
  <si>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</si>
  <si>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</si>
  <si>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</si>
  <si>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</si>
  <si>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</si>
  <si>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</si>
  <si>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</si>
  <si>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</si>
  <si>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</si>
  <si>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</si>
  <si>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</si>
  <si>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</si>
  <si>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</si>
  <si>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</si>
  <si>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</si>
  <si>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</si>
  <si>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</si>
  <si>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</si>
  <si>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</si>
  <si>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</si>
  <si>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</si>
  <si>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</si>
  <si>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RX HUMERO</t>
  </si>
  <si>
    <t>SONOGRAFIA</t>
  </si>
  <si>
    <t>CONSULTAS DE CIRUGIA PLASTICA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</si>
  <si>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</si>
  <si>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</si>
  <si>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</si>
  <si>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</si>
  <si>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</si>
  <si>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</si>
  <si>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</si>
  <si>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SOBRANTE/FALTANTE</t>
  </si>
  <si>
    <t>Cuenta</t>
  </si>
  <si>
    <t xml:space="preserve">VENTA DE GALONES VACIOS </t>
  </si>
  <si>
    <t>TERAPIA FISICA</t>
  </si>
  <si>
    <t xml:space="preserve">Equipos e instrumentos de medición científica </t>
  </si>
  <si>
    <t>RX COLUMNA DINAMICA</t>
  </si>
  <si>
    <t xml:space="preserve">ANGIOTOMOGRAFIA MIEMBROS INFERIORES 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</si>
  <si>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</si>
  <si>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</si>
  <si>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</si>
  <si>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</si>
  <si>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</si>
  <si>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</si>
  <si>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</si>
  <si>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PERNO COLADO</t>
  </si>
  <si>
    <t>DESTARTAJE COMPLETO</t>
  </si>
  <si>
    <t xml:space="preserve">EXODONCIA SIMPLE </t>
  </si>
  <si>
    <t>ALQUILER DE CAFETERIA</t>
  </si>
  <si>
    <t>Período:   FEBRERO 2025</t>
  </si>
  <si>
    <t>Electricidad no cortable</t>
  </si>
  <si>
    <t>MES FEBRERO 2025</t>
  </si>
  <si>
    <t>RX COLUMNA CERVICAL</t>
  </si>
  <si>
    <t>TAC ABDOMEN</t>
  </si>
  <si>
    <t>TAC TORAX</t>
  </si>
  <si>
    <t>TAC CERVICAL</t>
  </si>
  <si>
    <t xml:space="preserve">TAC DE PELVIS </t>
  </si>
  <si>
    <t>TAC CARA</t>
  </si>
  <si>
    <t>UROGRAFIA EXCRETORA</t>
  </si>
  <si>
    <t>SONOGRAFIA ABDOMINAL</t>
  </si>
  <si>
    <t>APLICACIÓN DE FLUOR</t>
  </si>
  <si>
    <t>DIENTE RETENIDO</t>
  </si>
  <si>
    <t>RESTAURACION CLASE M.O.D</t>
  </si>
  <si>
    <t>RESTAURACION CLASE III</t>
  </si>
  <si>
    <t xml:space="preserve">TRANSPORTE DE EMPLEADOS </t>
  </si>
  <si>
    <t>CIRUGIA MENOR</t>
  </si>
  <si>
    <t xml:space="preserve">EXTIRPACION DE LESION  EN LABIO </t>
  </si>
  <si>
    <t>RETIRO DE CUERPO EXTRAÑO M. S.</t>
  </si>
  <si>
    <t>EXCERESIS DE TUMOR EN BOCA</t>
  </si>
  <si>
    <t>BLOQUEO PERIDURAL TERAPEUTICO</t>
  </si>
  <si>
    <t>ESTERILIZACION DE BANDEJAS</t>
  </si>
  <si>
    <t xml:space="preserve">LESION ODONTOGENICA </t>
  </si>
  <si>
    <t>REPARACION DE BRACKETS</t>
  </si>
  <si>
    <t>RETIRO DE FERULA ERICK</t>
  </si>
  <si>
    <t>MENOS 3.5 CAR-NED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</si>
</sst>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b/>
      <sz val="11"/>
      <color rgb="FFFF0000"/>
      <name val="Cambria"/>
      <family val="1"/>
      <scheme val="major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29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0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0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2" fillId="0" borderId="4" xfId="0" applyFont="1" applyBorder="1"/>
    <xf numFmtId="43" fontId="8" fillId="0" borderId="12" xfId="0" applyNumberFormat="1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43" fontId="34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43" fontId="3" fillId="0" borderId="6" xfId="6" applyFont="1" applyFill="1" applyBorder="1" applyAlignment="1">
      <alignment horizontal="left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28" fillId="2" borderId="4" xfId="13" applyFont="1" applyFill="1" applyBorder="1"/>
    <xf numFmtId="0" fontId="0" fillId="2" borderId="4" xfId="0" applyFill="1" applyBorder="1"/>
    <xf numFmtId="43" fontId="3" fillId="2" borderId="4" xfId="6" applyFont="1" applyFill="1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43" fontId="8" fillId="0" borderId="12" xfId="2" applyFont="1" applyFill="1" applyBorder="1" applyAlignment="1">
      <alignment wrapText="1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3" fillId="4" borderId="29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43" fontId="28" fillId="0" borderId="6" xfId="6" applyFont="1" applyFill="1" applyBorder="1" applyAlignment="1">
      <alignment horizontal="left" wrapText="1"/>
    </xf>
    <xf numFmtId="43" fontId="4" fillId="4" borderId="29" xfId="0" applyNumberFormat="1" applyFont="1" applyFill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30" fillId="9" borderId="6" xfId="6" applyFont="1" applyFill="1" applyBorder="1" applyAlignment="1">
      <alignment horizontal="left" wrapText="1"/>
    </xf>
    <xf numFmtId="43" fontId="30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28" fillId="2" borderId="6" xfId="6" applyFont="1" applyFill="1" applyBorder="1" applyAlignment="1">
      <alignment horizontal="left" wrapText="1"/>
    </xf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5" xfId="0" applyFont="1" applyBorder="1"/>
    <xf numFmtId="43" fontId="8" fillId="0" borderId="30" xfId="6" applyFont="1" applyFill="1" applyBorder="1" applyAlignment="1">
      <alignment horizontal="left" wrapText="1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/>
    <xf numFmtId="43" fontId="8" fillId="2" borderId="21" xfId="6" applyFont="1" applyFill="1" applyBorder="1" applyAlignment="1">
      <alignment horizontal="left" wrapText="1"/>
    </xf>
    <xf numFmtId="0" fontId="0" fillId="0" borderId="15" xfId="0" applyFont="1" applyBorder="1"/>
    <xf numFmtId="43" fontId="4" fillId="0" borderId="31" xfId="0" applyNumberFormat="1" applyFont="1" applyBorder="1"/>
    <xf numFmtId="43" fontId="4" fillId="0" borderId="31" xfId="0" applyNumberFormat="1" applyFont="1" applyFill="1" applyBorder="1"/>
    <xf numFmtId="0" fontId="0" fillId="0" borderId="21" xfId="0" applyFont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3" fontId="14" fillId="0" borderId="29" xfId="6" applyFont="1" applyFill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43" fontId="36" fillId="8" borderId="29" xfId="0" applyNumberFormat="1" applyFont="1" applyFill="1" applyBorder="1" applyAlignment="1">
      <alignment horizontal="right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8" xfId="0" applyFont="1" applyBorder="1"/>
    <xf numFmtId="0" fontId="4" fillId="0" borderId="1" xfId="0" applyFont="1" applyBorder="1"/>
    <xf numFmtId="0" fontId="4" fillId="0" borderId="14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5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0" borderId="8" xfId="0" applyFont="1" applyBorder="1"/>
    <xf numFmtId="0" fontId="4" fillId="0" borderId="21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1924050</xdr:colOff>
      <xdr:row>0</xdr:row>
      <xdr:rowOff>19050</xdr:rowOff>
    </xdr:from>
    <xdr:to>
      <xdr:col>9</xdr:col>
      <xdr:colOff>619125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493101</xdr:colOff>
      <xdr:row>681</xdr:row>
      <xdr:rowOff>38099</xdr:rowOff>
    </xdr:from>
    <xdr:to>
      <xdr:col>9</xdr:col>
      <xdr:colOff>542925</xdr:colOff>
      <xdr:row>685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4201" y="130549649"/>
          <a:ext cx="559337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244"/>
  <sheetViews>
    <sheetView showGridLines="0" tabSelected="1" topLeftCell="E1" workbookViewId="0">
      <selection activeCell="A8" sqref="A8"/>
    </sheetView>
  </sheetViews>
  <sheetFormatPr baseColWidth="10" defaultRowHeight="15" x14ac:dyDescent="0.25"/>
  <cols>
    <col min="1" max="1" width="4.5703125" style="1" customWidth="1"/>
    <col min="2" max="2" width="7" style="36" customWidth="1"/>
    <col min="3" max="4" width="4.5703125" style="36" customWidth="1"/>
    <col min="5" max="5" width="6.28515625" style="36" customWidth="1"/>
    <col min="6" max="6" width="6.5703125" style="1" customWidth="1"/>
    <col min="7" max="7" width="21.7109375" style="1" customWidth="1"/>
    <col min="8" max="8" width="45.42578125" style="1" customWidth="1"/>
    <col min="9" max="9" width="16" style="1" customWidth="1"/>
    <col min="10" max="10" width="26.42578125" style="1" customWidth="1"/>
    <col min="11" max="11" width="18.1406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77" t="s">
        <v>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2:13" x14ac:dyDescent="0.25">
      <c r="B6" s="277" t="s">
        <v>1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2:13" x14ac:dyDescent="0.25">
      <c r="B7" s="277" t="s">
        <v>2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78" t="s">
        <v>689</v>
      </c>
      <c r="C10" s="278"/>
      <c r="D10" s="278"/>
      <c r="E10" s="278"/>
      <c r="F10" s="278"/>
      <c r="G10" s="278"/>
      <c r="H10" s="278"/>
      <c r="I10" s="5"/>
      <c r="J10" s="35"/>
      <c r="K10" s="5"/>
      <c r="L10" s="47"/>
    </row>
    <row r="11" spans="2:13" x14ac:dyDescent="0.25">
      <c r="B11" s="280" t="s">
        <v>3</v>
      </c>
      <c r="C11" s="280"/>
      <c r="D11" s="280"/>
      <c r="E11" s="280"/>
      <c r="F11" s="280"/>
      <c r="G11" s="280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79" t="s">
        <v>5</v>
      </c>
      <c r="C14" s="279"/>
      <c r="D14" s="279"/>
      <c r="E14" s="279"/>
      <c r="F14" s="279"/>
      <c r="G14" s="279"/>
      <c r="H14" s="10"/>
      <c r="I14" s="11" t="s">
        <v>6</v>
      </c>
      <c r="J14" s="12"/>
      <c r="K14" s="12"/>
      <c r="L14" s="47"/>
    </row>
    <row r="15" spans="2:13" x14ac:dyDescent="0.25">
      <c r="B15" s="279" t="s">
        <v>7</v>
      </c>
      <c r="C15" s="279"/>
      <c r="D15" s="279"/>
      <c r="E15" s="279"/>
      <c r="F15" s="279"/>
      <c r="G15" s="279"/>
      <c r="H15" s="10"/>
      <c r="I15" s="4"/>
      <c r="J15" s="4"/>
      <c r="K15" s="179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79" t="s">
        <v>222</v>
      </c>
      <c r="L16" s="47"/>
    </row>
    <row r="17" spans="2:17" ht="15.75" thickBot="1" x14ac:dyDescent="0.3">
      <c r="B17" s="279" t="s">
        <v>9</v>
      </c>
      <c r="C17" s="279"/>
      <c r="D17" s="279"/>
      <c r="E17" s="279"/>
      <c r="F17" s="279"/>
      <c r="G17" s="279"/>
      <c r="H17" s="182">
        <v>14971796.072999999</v>
      </c>
      <c r="I17" s="110"/>
      <c r="J17" s="111"/>
      <c r="K17" s="111"/>
      <c r="L17" s="47"/>
    </row>
    <row r="18" spans="2:17" ht="15.75" thickBot="1" x14ac:dyDescent="0.3">
      <c r="B18" s="279" t="s">
        <v>10</v>
      </c>
      <c r="C18" s="279"/>
      <c r="D18" s="279"/>
      <c r="E18" s="279"/>
      <c r="F18" s="279"/>
      <c r="G18" s="279"/>
      <c r="H18" s="183">
        <v>31935205.920000002</v>
      </c>
      <c r="I18" s="112"/>
      <c r="J18" s="202" t="s">
        <v>680</v>
      </c>
      <c r="K18" s="203">
        <v>0</v>
      </c>
      <c r="L18" s="1"/>
    </row>
    <row r="19" spans="2:17" ht="27" customHeight="1" thickBot="1" x14ac:dyDescent="0.3">
      <c r="B19" s="281" t="s">
        <v>681</v>
      </c>
      <c r="C19" s="281"/>
      <c r="D19" s="281"/>
      <c r="E19" s="281"/>
      <c r="F19" s="281"/>
      <c r="G19" s="282"/>
      <c r="H19" s="178">
        <v>4293027.34</v>
      </c>
      <c r="I19" s="113"/>
      <c r="J19" s="113"/>
      <c r="L19" s="1"/>
    </row>
    <row r="20" spans="2:17" ht="15.75" thickBot="1" x14ac:dyDescent="0.3">
      <c r="B20" s="303" t="s">
        <v>682</v>
      </c>
      <c r="C20" s="303"/>
      <c r="D20" s="303"/>
      <c r="E20" s="303"/>
      <c r="F20" s="303"/>
      <c r="G20" s="303"/>
      <c r="H20" s="184">
        <v>18208</v>
      </c>
      <c r="I20" s="113"/>
      <c r="J20" s="177">
        <f>+H17+H18+H19+H20+K18</f>
        <v>51218237.333000004</v>
      </c>
      <c r="L20" s="1"/>
    </row>
    <row r="21" spans="2:17" ht="15.75" thickBot="1" x14ac:dyDescent="0.3">
      <c r="B21" s="289"/>
      <c r="C21" s="289"/>
      <c r="D21" s="290" t="s">
        <v>11</v>
      </c>
      <c r="E21" s="289"/>
      <c r="F21" s="289"/>
      <c r="G21" s="290"/>
      <c r="H21" s="15"/>
      <c r="I21" s="16"/>
      <c r="J21" s="16"/>
      <c r="K21" s="2"/>
      <c r="L21" s="2"/>
      <c r="M21" s="67">
        <f>J20-M22</f>
        <v>-6143040.2669999972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M679</f>
        <v>57361277.600000001</v>
      </c>
    </row>
    <row r="23" spans="2:17" s="3" customFormat="1" ht="27" customHeight="1" thickBot="1" x14ac:dyDescent="0.3">
      <c r="B23" s="291" t="s">
        <v>12</v>
      </c>
      <c r="C23" s="291" t="s">
        <v>13</v>
      </c>
      <c r="D23" s="291" t="s">
        <v>14</v>
      </c>
      <c r="E23" s="291" t="s">
        <v>15</v>
      </c>
      <c r="F23" s="291" t="s">
        <v>16</v>
      </c>
      <c r="G23" s="304" t="s">
        <v>17</v>
      </c>
      <c r="H23" s="305"/>
      <c r="I23" s="306"/>
      <c r="J23" s="283" t="s">
        <v>18</v>
      </c>
      <c r="K23" s="284"/>
      <c r="L23" s="284"/>
      <c r="M23" s="285"/>
      <c r="N23" s="340" t="s">
        <v>19</v>
      </c>
      <c r="P23" s="1"/>
      <c r="Q23" s="1"/>
    </row>
    <row r="24" spans="2:17" s="3" customFormat="1" ht="27" customHeight="1" x14ac:dyDescent="0.25">
      <c r="B24" s="292"/>
      <c r="C24" s="292"/>
      <c r="D24" s="292"/>
      <c r="E24" s="292"/>
      <c r="F24" s="292"/>
      <c r="G24" s="307"/>
      <c r="H24" s="308"/>
      <c r="I24" s="309"/>
      <c r="J24" s="173" t="s">
        <v>20</v>
      </c>
      <c r="K24" s="173" t="s">
        <v>672</v>
      </c>
      <c r="L24" s="173" t="s">
        <v>21</v>
      </c>
      <c r="M24" s="174" t="s">
        <v>22</v>
      </c>
      <c r="N24" s="341"/>
      <c r="P24" s="1"/>
      <c r="Q24" s="1"/>
    </row>
    <row r="25" spans="2:17" s="3" customFormat="1" ht="27" customHeight="1" thickBot="1" x14ac:dyDescent="0.3">
      <c r="B25" s="293"/>
      <c r="C25" s="293"/>
      <c r="D25" s="293"/>
      <c r="E25" s="293"/>
      <c r="F25" s="293"/>
      <c r="G25" s="310"/>
      <c r="H25" s="311"/>
      <c r="I25" s="312"/>
      <c r="J25" s="175"/>
      <c r="K25" s="175"/>
      <c r="L25" s="175"/>
      <c r="M25" s="176"/>
      <c r="N25" s="342"/>
    </row>
    <row r="26" spans="2:17" x14ac:dyDescent="0.25">
      <c r="B26" s="80">
        <v>2</v>
      </c>
      <c r="C26" s="80">
        <v>1</v>
      </c>
      <c r="D26" s="80"/>
      <c r="E26" s="80"/>
      <c r="F26" s="81"/>
      <c r="G26" s="294" t="s">
        <v>23</v>
      </c>
      <c r="H26" s="295"/>
      <c r="I26" s="296"/>
      <c r="J26" s="72">
        <f>K27+K63+K84+K91+K99</f>
        <v>34542824.009999998</v>
      </c>
      <c r="K26" s="73"/>
      <c r="L26" s="73"/>
      <c r="M26" s="128"/>
      <c r="N26" s="83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297" t="s">
        <v>266</v>
      </c>
      <c r="H27" s="298"/>
      <c r="I27" s="299"/>
      <c r="J27" s="29"/>
      <c r="K27" s="164">
        <f>SUM(L28+L41+L52+L54+L56+L6+L61)</f>
        <v>28616313.829999998</v>
      </c>
      <c r="L27" s="29"/>
      <c r="M27" s="128"/>
      <c r="N27" s="76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50" t="s">
        <v>224</v>
      </c>
      <c r="H28" s="251"/>
      <c r="I28" s="252"/>
      <c r="J28" s="29"/>
      <c r="K28" s="164"/>
      <c r="L28" s="29">
        <f>SUM(M29:M40)</f>
        <v>5919367.04</v>
      </c>
      <c r="M28" s="128"/>
      <c r="N28" s="76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86" t="s">
        <v>24</v>
      </c>
      <c r="H29" s="287"/>
      <c r="I29" s="288"/>
      <c r="J29" s="29"/>
      <c r="K29" s="164"/>
      <c r="L29" s="30"/>
      <c r="M29" s="212">
        <v>5919367.04</v>
      </c>
      <c r="N29" s="76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74" t="s">
        <v>25</v>
      </c>
      <c r="H30" s="275"/>
      <c r="I30" s="276"/>
      <c r="J30" s="29"/>
      <c r="K30" s="164"/>
      <c r="L30" s="29"/>
      <c r="M30" s="128">
        <v>0</v>
      </c>
      <c r="N30" s="76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74" t="s">
        <v>225</v>
      </c>
      <c r="H31" s="275"/>
      <c r="I31" s="276"/>
      <c r="J31" s="29"/>
      <c r="K31" s="164"/>
      <c r="L31" s="29"/>
      <c r="M31" s="128">
        <v>0</v>
      </c>
      <c r="N31" s="76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74" t="s">
        <v>226</v>
      </c>
      <c r="H32" s="275"/>
      <c r="I32" s="276"/>
      <c r="J32" s="29"/>
      <c r="K32" s="164"/>
      <c r="L32" s="29"/>
      <c r="M32" s="128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74" t="s">
        <v>26</v>
      </c>
      <c r="H33" s="275"/>
      <c r="I33" s="276"/>
      <c r="J33" s="29"/>
      <c r="K33" s="164"/>
      <c r="L33" s="29"/>
      <c r="M33" s="128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74" t="s">
        <v>227</v>
      </c>
      <c r="H34" s="275"/>
      <c r="I34" s="276"/>
      <c r="J34" s="29"/>
      <c r="K34" s="164"/>
      <c r="L34" s="29"/>
      <c r="M34" s="128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74" t="s">
        <v>228</v>
      </c>
      <c r="H35" s="275"/>
      <c r="I35" s="276"/>
      <c r="J35" s="29"/>
      <c r="K35" s="164"/>
      <c r="L35" s="29"/>
      <c r="M35" s="128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74" t="s">
        <v>229</v>
      </c>
      <c r="H36" s="275"/>
      <c r="I36" s="276"/>
      <c r="J36" s="29"/>
      <c r="K36" s="164"/>
      <c r="L36" s="29"/>
      <c r="M36" s="128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74" t="s">
        <v>230</v>
      </c>
      <c r="H37" s="275"/>
      <c r="I37" s="276"/>
      <c r="J37" s="29"/>
      <c r="K37" s="164"/>
      <c r="L37" s="29"/>
      <c r="M37" s="128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74" t="s">
        <v>231</v>
      </c>
      <c r="H38" s="275"/>
      <c r="I38" s="276"/>
      <c r="J38" s="29"/>
      <c r="K38" s="164"/>
      <c r="L38" s="29"/>
      <c r="M38" s="128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74" t="s">
        <v>232</v>
      </c>
      <c r="H39" s="275"/>
      <c r="I39" s="276"/>
      <c r="J39" s="29"/>
      <c r="K39" s="164"/>
      <c r="L39" s="29"/>
      <c r="M39" s="128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74" t="s">
        <v>233</v>
      </c>
      <c r="H40" s="275"/>
      <c r="I40" s="276"/>
      <c r="J40" s="29"/>
      <c r="K40" s="164"/>
      <c r="L40" s="29"/>
      <c r="M40" s="128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50" t="s">
        <v>27</v>
      </c>
      <c r="H41" s="251"/>
      <c r="I41" s="252"/>
      <c r="J41" s="29"/>
      <c r="K41" s="164"/>
      <c r="L41" s="29">
        <f>SUM(M42:M51)</f>
        <v>22696946.789999999</v>
      </c>
      <c r="M41" s="128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74" t="s">
        <v>234</v>
      </c>
      <c r="H42" s="275"/>
      <c r="I42" s="276"/>
      <c r="J42" s="29"/>
      <c r="K42" s="164"/>
      <c r="L42" s="30"/>
      <c r="M42" s="128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74" t="s">
        <v>267</v>
      </c>
      <c r="H43" s="275"/>
      <c r="I43" s="276"/>
      <c r="J43" s="29"/>
      <c r="K43" s="164"/>
      <c r="L43" s="30" t="s">
        <v>28</v>
      </c>
      <c r="M43" s="128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74" t="s">
        <v>29</v>
      </c>
      <c r="H44" s="275"/>
      <c r="I44" s="276"/>
      <c r="J44" s="29"/>
      <c r="K44" s="164"/>
      <c r="L44" s="30"/>
      <c r="M44" s="128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4">
        <v>0.4</v>
      </c>
      <c r="G45" s="274" t="s">
        <v>235</v>
      </c>
      <c r="H45" s="275"/>
      <c r="I45" s="276"/>
      <c r="J45" s="29"/>
      <c r="K45" s="164"/>
      <c r="L45" s="30"/>
      <c r="M45" s="128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4">
        <v>0.5</v>
      </c>
      <c r="G46" s="274" t="s">
        <v>236</v>
      </c>
      <c r="H46" s="275"/>
      <c r="I46" s="276"/>
      <c r="J46" s="29"/>
      <c r="K46" s="164"/>
      <c r="L46" s="30"/>
      <c r="M46" s="128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4">
        <v>0.6</v>
      </c>
      <c r="G47" s="274" t="s">
        <v>237</v>
      </c>
      <c r="H47" s="275"/>
      <c r="I47" s="276"/>
      <c r="J47" s="29"/>
      <c r="K47" s="164"/>
      <c r="L47" s="30"/>
      <c r="M47" s="128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4">
        <v>0.7</v>
      </c>
      <c r="G48" s="274" t="s">
        <v>268</v>
      </c>
      <c r="H48" s="275"/>
      <c r="I48" s="276"/>
      <c r="J48" s="29"/>
      <c r="K48" s="164"/>
      <c r="L48" s="30"/>
      <c r="M48" s="128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4">
        <v>0.8</v>
      </c>
      <c r="G49" s="274" t="s">
        <v>238</v>
      </c>
      <c r="H49" s="275"/>
      <c r="I49" s="276"/>
      <c r="J49" s="29"/>
      <c r="K49" s="164"/>
      <c r="L49" s="30"/>
      <c r="M49" s="212">
        <v>22696946.789999999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4">
        <v>0.9</v>
      </c>
      <c r="G50" s="274" t="s">
        <v>239</v>
      </c>
      <c r="H50" s="275"/>
      <c r="I50" s="276"/>
      <c r="J50" s="29"/>
      <c r="K50" s="164"/>
      <c r="L50" s="30"/>
      <c r="M50" s="128">
        <v>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5">
        <v>10</v>
      </c>
      <c r="G51" s="274" t="s">
        <v>240</v>
      </c>
      <c r="H51" s="275"/>
      <c r="I51" s="276"/>
      <c r="J51" s="29"/>
      <c r="K51" s="164"/>
      <c r="L51" s="30"/>
      <c r="M51" s="128">
        <v>0</v>
      </c>
      <c r="N51" s="76"/>
    </row>
    <row r="52" spans="2:14" x14ac:dyDescent="0.25">
      <c r="B52" s="38">
        <v>2</v>
      </c>
      <c r="C52" s="86">
        <v>1</v>
      </c>
      <c r="D52" s="86">
        <v>1</v>
      </c>
      <c r="E52" s="86">
        <v>3</v>
      </c>
      <c r="F52" s="87"/>
      <c r="G52" s="250" t="s">
        <v>241</v>
      </c>
      <c r="H52" s="251"/>
      <c r="I52" s="252"/>
      <c r="J52" s="29"/>
      <c r="K52" s="164"/>
      <c r="L52" s="29">
        <f>SUM(M53)</f>
        <v>0</v>
      </c>
      <c r="M52" s="128"/>
      <c r="N52" s="76"/>
    </row>
    <row r="53" spans="2:14" x14ac:dyDescent="0.25">
      <c r="B53" s="39">
        <v>2</v>
      </c>
      <c r="C53" s="88">
        <v>1</v>
      </c>
      <c r="D53" s="88">
        <v>1</v>
      </c>
      <c r="E53" s="88">
        <v>3</v>
      </c>
      <c r="F53" s="84">
        <v>0.1</v>
      </c>
      <c r="G53" s="274" t="s">
        <v>241</v>
      </c>
      <c r="H53" s="275"/>
      <c r="I53" s="276"/>
      <c r="J53" s="29"/>
      <c r="K53" s="164"/>
      <c r="L53" s="30"/>
      <c r="M53" s="128">
        <v>0</v>
      </c>
      <c r="N53" s="76"/>
    </row>
    <row r="54" spans="2:14" x14ac:dyDescent="0.25">
      <c r="B54" s="38">
        <v>2</v>
      </c>
      <c r="C54" s="86">
        <v>1</v>
      </c>
      <c r="D54" s="86">
        <v>1</v>
      </c>
      <c r="E54" s="86">
        <v>4</v>
      </c>
      <c r="F54" s="89"/>
      <c r="G54" s="250" t="s">
        <v>30</v>
      </c>
      <c r="H54" s="251"/>
      <c r="I54" s="252"/>
      <c r="J54" s="29"/>
      <c r="K54" s="164"/>
      <c r="L54" s="29">
        <f>SUM(M55)</f>
        <v>0</v>
      </c>
      <c r="M54" s="128"/>
      <c r="N54" s="76"/>
    </row>
    <row r="55" spans="2:14" x14ac:dyDescent="0.25">
      <c r="B55" s="39">
        <v>2</v>
      </c>
      <c r="C55" s="88">
        <v>1</v>
      </c>
      <c r="D55" s="88">
        <v>1</v>
      </c>
      <c r="E55" s="88">
        <v>4</v>
      </c>
      <c r="F55" s="84">
        <v>0.1</v>
      </c>
      <c r="G55" s="274" t="s">
        <v>30</v>
      </c>
      <c r="H55" s="275"/>
      <c r="I55" s="276"/>
      <c r="J55" s="29"/>
      <c r="K55" s="164"/>
      <c r="L55" s="30"/>
      <c r="M55" s="213">
        <v>0</v>
      </c>
      <c r="N55" s="76"/>
    </row>
    <row r="56" spans="2:14" x14ac:dyDescent="0.25">
      <c r="B56" s="38">
        <v>2</v>
      </c>
      <c r="C56" s="86">
        <v>1</v>
      </c>
      <c r="D56" s="86">
        <v>1</v>
      </c>
      <c r="E56" s="86">
        <v>5</v>
      </c>
      <c r="F56" s="84"/>
      <c r="G56" s="250" t="s">
        <v>242</v>
      </c>
      <c r="H56" s="251"/>
      <c r="I56" s="252"/>
      <c r="J56" s="29"/>
      <c r="K56" s="164"/>
      <c r="L56" s="29">
        <f>SUM(M57:M60)</f>
        <v>0</v>
      </c>
      <c r="M56" s="213"/>
      <c r="N56" s="76"/>
    </row>
    <row r="57" spans="2:14" x14ac:dyDescent="0.25">
      <c r="B57" s="39">
        <v>2</v>
      </c>
      <c r="C57" s="88">
        <v>1</v>
      </c>
      <c r="D57" s="88">
        <v>1</v>
      </c>
      <c r="E57" s="88">
        <v>5</v>
      </c>
      <c r="F57" s="84">
        <v>0.1</v>
      </c>
      <c r="G57" s="286" t="s">
        <v>242</v>
      </c>
      <c r="H57" s="287"/>
      <c r="I57" s="288"/>
      <c r="J57" s="29"/>
      <c r="K57" s="164"/>
      <c r="L57" s="30"/>
      <c r="M57" s="213">
        <v>0</v>
      </c>
      <c r="N57" s="76"/>
    </row>
    <row r="58" spans="2:14" x14ac:dyDescent="0.25">
      <c r="B58" s="39">
        <v>2</v>
      </c>
      <c r="C58" s="88">
        <v>1</v>
      </c>
      <c r="D58" s="88">
        <v>1</v>
      </c>
      <c r="E58" s="88">
        <v>5</v>
      </c>
      <c r="F58" s="84">
        <v>0.2</v>
      </c>
      <c r="G58" s="274" t="s">
        <v>243</v>
      </c>
      <c r="H58" s="275"/>
      <c r="I58" s="276"/>
      <c r="J58" s="29"/>
      <c r="K58" s="164"/>
      <c r="L58" s="30"/>
      <c r="M58" s="213">
        <v>0</v>
      </c>
      <c r="N58" s="76"/>
    </row>
    <row r="59" spans="2:14" x14ac:dyDescent="0.25">
      <c r="B59" s="39">
        <v>2</v>
      </c>
      <c r="C59" s="88">
        <v>1</v>
      </c>
      <c r="D59" s="88">
        <v>1</v>
      </c>
      <c r="E59" s="88">
        <v>5</v>
      </c>
      <c r="F59" s="84">
        <v>0.3</v>
      </c>
      <c r="G59" s="274" t="s">
        <v>31</v>
      </c>
      <c r="H59" s="275"/>
      <c r="I59" s="276"/>
      <c r="J59" s="29"/>
      <c r="K59" s="164"/>
      <c r="L59" s="30"/>
      <c r="M59" s="213">
        <v>0</v>
      </c>
      <c r="N59" s="76"/>
    </row>
    <row r="60" spans="2:14" x14ac:dyDescent="0.25">
      <c r="B60" s="39">
        <v>2</v>
      </c>
      <c r="C60" s="88">
        <v>1</v>
      </c>
      <c r="D60" s="88">
        <v>1</v>
      </c>
      <c r="E60" s="88">
        <v>5</v>
      </c>
      <c r="F60" s="84">
        <v>0.4</v>
      </c>
      <c r="G60" s="274" t="s">
        <v>244</v>
      </c>
      <c r="H60" s="275"/>
      <c r="I60" s="276"/>
      <c r="J60" s="29"/>
      <c r="K60" s="164"/>
      <c r="L60" s="30"/>
      <c r="M60" s="213">
        <v>0</v>
      </c>
      <c r="N60" s="76"/>
    </row>
    <row r="61" spans="2:14" x14ac:dyDescent="0.25">
      <c r="B61" s="38">
        <v>2</v>
      </c>
      <c r="C61" s="86">
        <v>1</v>
      </c>
      <c r="D61" s="86">
        <v>1</v>
      </c>
      <c r="E61" s="86">
        <v>6</v>
      </c>
      <c r="F61" s="89"/>
      <c r="G61" s="250" t="s">
        <v>32</v>
      </c>
      <c r="H61" s="251"/>
      <c r="I61" s="252"/>
      <c r="J61" s="29"/>
      <c r="K61" s="164"/>
      <c r="L61" s="29">
        <f>SUM(M62)</f>
        <v>0</v>
      </c>
      <c r="M61" s="128"/>
      <c r="N61" s="76"/>
    </row>
    <row r="62" spans="2:14" x14ac:dyDescent="0.25">
      <c r="B62" s="39">
        <v>2</v>
      </c>
      <c r="C62" s="88">
        <v>1</v>
      </c>
      <c r="D62" s="88">
        <v>1</v>
      </c>
      <c r="E62" s="88">
        <v>6</v>
      </c>
      <c r="F62" s="84">
        <v>0.1</v>
      </c>
      <c r="G62" s="274" t="s">
        <v>32</v>
      </c>
      <c r="H62" s="275"/>
      <c r="I62" s="276"/>
      <c r="J62" s="29"/>
      <c r="K62" s="164"/>
      <c r="L62" s="30"/>
      <c r="M62" s="128"/>
      <c r="N62" s="76"/>
    </row>
    <row r="63" spans="2:14" x14ac:dyDescent="0.25">
      <c r="B63" s="38">
        <v>2</v>
      </c>
      <c r="C63" s="86">
        <v>1</v>
      </c>
      <c r="D63" s="86">
        <v>2</v>
      </c>
      <c r="E63" s="86"/>
      <c r="F63" s="89"/>
      <c r="G63" s="250" t="s">
        <v>33</v>
      </c>
      <c r="H63" s="251"/>
      <c r="I63" s="252"/>
      <c r="J63" s="29"/>
      <c r="K63" s="164">
        <f>SUM(L64+L66+L82)</f>
        <v>1524307.76</v>
      </c>
      <c r="L63" s="164"/>
      <c r="M63" s="128"/>
      <c r="N63" s="76"/>
    </row>
    <row r="64" spans="2:14" x14ac:dyDescent="0.25">
      <c r="B64" s="38">
        <v>2</v>
      </c>
      <c r="C64" s="86">
        <v>1</v>
      </c>
      <c r="D64" s="86">
        <v>2</v>
      </c>
      <c r="E64" s="86">
        <v>1</v>
      </c>
      <c r="F64" s="89"/>
      <c r="G64" s="250" t="s">
        <v>34</v>
      </c>
      <c r="H64" s="251"/>
      <c r="I64" s="252"/>
      <c r="J64" s="29"/>
      <c r="K64" s="164"/>
      <c r="L64" s="164">
        <f>SUM(M65)</f>
        <v>1272957.76</v>
      </c>
      <c r="M64" s="128"/>
      <c r="N64" s="76"/>
    </row>
    <row r="65" spans="2:14" x14ac:dyDescent="0.25">
      <c r="B65" s="39">
        <v>2</v>
      </c>
      <c r="C65" s="88">
        <v>1</v>
      </c>
      <c r="D65" s="88">
        <v>2</v>
      </c>
      <c r="E65" s="88">
        <v>1</v>
      </c>
      <c r="F65" s="84">
        <v>0.1</v>
      </c>
      <c r="G65" s="274" t="s">
        <v>35</v>
      </c>
      <c r="H65" s="275"/>
      <c r="I65" s="276"/>
      <c r="J65" s="29"/>
      <c r="K65" s="164"/>
      <c r="L65" s="30"/>
      <c r="M65" s="212">
        <v>1272957.76</v>
      </c>
      <c r="N65" s="76"/>
    </row>
    <row r="66" spans="2:14" x14ac:dyDescent="0.25">
      <c r="B66" s="38">
        <v>2</v>
      </c>
      <c r="C66" s="86">
        <v>1</v>
      </c>
      <c r="D66" s="86">
        <v>2</v>
      </c>
      <c r="E66" s="86">
        <v>2</v>
      </c>
      <c r="F66" s="89"/>
      <c r="G66" s="300" t="s">
        <v>36</v>
      </c>
      <c r="H66" s="301"/>
      <c r="I66" s="302"/>
      <c r="J66" s="29"/>
      <c r="K66" s="164"/>
      <c r="L66" s="29">
        <f>SUM(M67:M81)</f>
        <v>251350</v>
      </c>
      <c r="M66" s="128"/>
      <c r="N66" s="76"/>
    </row>
    <row r="67" spans="2:14" x14ac:dyDescent="0.25">
      <c r="B67" s="39">
        <v>2</v>
      </c>
      <c r="C67" s="88">
        <v>1</v>
      </c>
      <c r="D67" s="88">
        <v>2</v>
      </c>
      <c r="E67" s="88">
        <v>2</v>
      </c>
      <c r="F67" s="84">
        <v>0.1</v>
      </c>
      <c r="G67" s="274" t="s">
        <v>37</v>
      </c>
      <c r="H67" s="275"/>
      <c r="I67" s="276"/>
      <c r="J67" s="29"/>
      <c r="K67" s="164"/>
      <c r="L67" s="30"/>
      <c r="M67" s="128">
        <v>0</v>
      </c>
      <c r="N67" s="76"/>
    </row>
    <row r="68" spans="2:14" x14ac:dyDescent="0.25">
      <c r="B68" s="39">
        <v>2</v>
      </c>
      <c r="C68" s="88">
        <v>1</v>
      </c>
      <c r="D68" s="88">
        <v>2</v>
      </c>
      <c r="E68" s="88">
        <v>2</v>
      </c>
      <c r="F68" s="84">
        <v>0.2</v>
      </c>
      <c r="G68" s="274" t="s">
        <v>269</v>
      </c>
      <c r="H68" s="275"/>
      <c r="I68" s="276"/>
      <c r="J68" s="29"/>
      <c r="K68" s="164"/>
      <c r="L68" s="30"/>
      <c r="M68" s="128"/>
      <c r="N68" s="76"/>
    </row>
    <row r="69" spans="2:14" x14ac:dyDescent="0.25">
      <c r="B69" s="39">
        <v>2</v>
      </c>
      <c r="C69" s="88">
        <v>1</v>
      </c>
      <c r="D69" s="88">
        <v>2</v>
      </c>
      <c r="E69" s="88">
        <v>2</v>
      </c>
      <c r="F69" s="84">
        <v>0.3</v>
      </c>
      <c r="G69" s="274" t="s">
        <v>245</v>
      </c>
      <c r="H69" s="275"/>
      <c r="I69" s="276"/>
      <c r="J69" s="29"/>
      <c r="K69" s="164"/>
      <c r="L69" s="30"/>
      <c r="M69" s="128">
        <v>0</v>
      </c>
      <c r="N69" s="76"/>
    </row>
    <row r="70" spans="2:14" x14ac:dyDescent="0.25">
      <c r="B70" s="39">
        <v>2</v>
      </c>
      <c r="C70" s="88">
        <v>1</v>
      </c>
      <c r="D70" s="88">
        <v>2</v>
      </c>
      <c r="E70" s="88">
        <v>2</v>
      </c>
      <c r="F70" s="84">
        <v>0.4</v>
      </c>
      <c r="G70" s="274" t="s">
        <v>38</v>
      </c>
      <c r="H70" s="275"/>
      <c r="I70" s="276"/>
      <c r="J70" s="29"/>
      <c r="K70" s="164"/>
      <c r="L70" s="30"/>
      <c r="M70" s="128">
        <v>0</v>
      </c>
      <c r="N70" s="76"/>
    </row>
    <row r="71" spans="2:14" x14ac:dyDescent="0.25">
      <c r="B71" s="39">
        <v>2</v>
      </c>
      <c r="C71" s="88">
        <v>1</v>
      </c>
      <c r="D71" s="88">
        <v>2</v>
      </c>
      <c r="E71" s="88">
        <v>2</v>
      </c>
      <c r="F71" s="84">
        <v>0.5</v>
      </c>
      <c r="G71" s="274" t="s">
        <v>39</v>
      </c>
      <c r="H71" s="275"/>
      <c r="I71" s="276"/>
      <c r="J71" s="32"/>
      <c r="K71" s="165"/>
      <c r="L71" s="32"/>
      <c r="M71" s="212">
        <v>42550</v>
      </c>
      <c r="N71" s="76"/>
    </row>
    <row r="72" spans="2:14" x14ac:dyDescent="0.25">
      <c r="B72" s="39">
        <v>2</v>
      </c>
      <c r="C72" s="88">
        <v>1</v>
      </c>
      <c r="D72" s="88">
        <v>2</v>
      </c>
      <c r="E72" s="88">
        <v>2</v>
      </c>
      <c r="F72" s="84">
        <v>0.6</v>
      </c>
      <c r="G72" s="274" t="s">
        <v>246</v>
      </c>
      <c r="H72" s="275"/>
      <c r="I72" s="276"/>
      <c r="J72" s="32"/>
      <c r="K72" s="165"/>
      <c r="L72" s="32"/>
      <c r="M72" s="128">
        <v>0</v>
      </c>
      <c r="N72" s="76"/>
    </row>
    <row r="73" spans="2:14" x14ac:dyDescent="0.25">
      <c r="B73" s="39">
        <v>2</v>
      </c>
      <c r="C73" s="88">
        <v>1</v>
      </c>
      <c r="D73" s="88">
        <v>2</v>
      </c>
      <c r="E73" s="88">
        <v>2</v>
      </c>
      <c r="F73" s="84">
        <v>0.7</v>
      </c>
      <c r="G73" s="274" t="s">
        <v>247</v>
      </c>
      <c r="H73" s="275"/>
      <c r="I73" s="276"/>
      <c r="J73" s="32"/>
      <c r="K73" s="165"/>
      <c r="L73" s="32"/>
      <c r="M73" s="128">
        <v>0</v>
      </c>
      <c r="N73" s="76"/>
    </row>
    <row r="74" spans="2:14" x14ac:dyDescent="0.25">
      <c r="B74" s="39">
        <v>2</v>
      </c>
      <c r="C74" s="88">
        <v>1</v>
      </c>
      <c r="D74" s="88">
        <v>2</v>
      </c>
      <c r="E74" s="88">
        <v>2</v>
      </c>
      <c r="F74" s="84">
        <v>0.8</v>
      </c>
      <c r="G74" s="274" t="s">
        <v>248</v>
      </c>
      <c r="H74" s="275"/>
      <c r="I74" s="276"/>
      <c r="J74" s="32"/>
      <c r="K74" s="165"/>
      <c r="L74" s="32"/>
      <c r="M74" s="212">
        <v>208800</v>
      </c>
      <c r="N74" s="76"/>
    </row>
    <row r="75" spans="2:14" x14ac:dyDescent="0.25">
      <c r="B75" s="39">
        <v>2</v>
      </c>
      <c r="C75" s="88">
        <v>1</v>
      </c>
      <c r="D75" s="88">
        <v>2</v>
      </c>
      <c r="E75" s="88">
        <v>2</v>
      </c>
      <c r="F75" s="84">
        <v>0.9</v>
      </c>
      <c r="G75" s="274" t="s">
        <v>249</v>
      </c>
      <c r="H75" s="275"/>
      <c r="I75" s="276"/>
      <c r="J75" s="32"/>
      <c r="K75" s="165"/>
      <c r="L75" s="32"/>
      <c r="M75" s="128">
        <v>0</v>
      </c>
      <c r="N75" s="76"/>
    </row>
    <row r="76" spans="2:14" x14ac:dyDescent="0.25">
      <c r="B76" s="39">
        <v>2</v>
      </c>
      <c r="C76" s="88">
        <v>1</v>
      </c>
      <c r="D76" s="88">
        <v>2</v>
      </c>
      <c r="E76" s="88">
        <v>2</v>
      </c>
      <c r="F76" s="84">
        <v>10</v>
      </c>
      <c r="G76" s="274" t="s">
        <v>250</v>
      </c>
      <c r="H76" s="275"/>
      <c r="I76" s="276"/>
      <c r="J76" s="32"/>
      <c r="K76" s="165"/>
      <c r="L76" s="32"/>
      <c r="M76" s="128">
        <v>0</v>
      </c>
      <c r="N76" s="76"/>
    </row>
    <row r="77" spans="2:14" x14ac:dyDescent="0.25">
      <c r="B77" s="39">
        <v>2</v>
      </c>
      <c r="C77" s="88">
        <v>1</v>
      </c>
      <c r="D77" s="88">
        <v>2</v>
      </c>
      <c r="E77" s="88">
        <v>2</v>
      </c>
      <c r="F77" s="84">
        <v>11</v>
      </c>
      <c r="G77" s="274" t="s">
        <v>251</v>
      </c>
      <c r="H77" s="275"/>
      <c r="I77" s="276"/>
      <c r="J77" s="32"/>
      <c r="K77" s="165"/>
      <c r="L77" s="32"/>
      <c r="M77" s="129"/>
      <c r="N77" s="76"/>
    </row>
    <row r="78" spans="2:14" x14ac:dyDescent="0.25">
      <c r="B78" s="39">
        <v>2</v>
      </c>
      <c r="C78" s="88">
        <v>1</v>
      </c>
      <c r="D78" s="88">
        <v>2</v>
      </c>
      <c r="E78" s="88">
        <v>2</v>
      </c>
      <c r="F78" s="84">
        <v>12</v>
      </c>
      <c r="G78" s="274" t="s">
        <v>252</v>
      </c>
      <c r="H78" s="275"/>
      <c r="I78" s="276"/>
      <c r="J78" s="32"/>
      <c r="K78" s="165"/>
      <c r="L78" s="32"/>
      <c r="M78" s="214"/>
      <c r="N78" s="76"/>
    </row>
    <row r="79" spans="2:14" x14ac:dyDescent="0.25">
      <c r="B79" s="39">
        <v>2</v>
      </c>
      <c r="C79" s="88">
        <v>1</v>
      </c>
      <c r="D79" s="88">
        <v>2</v>
      </c>
      <c r="E79" s="88">
        <v>2</v>
      </c>
      <c r="F79" s="84">
        <v>13</v>
      </c>
      <c r="G79" s="274" t="s">
        <v>253</v>
      </c>
      <c r="H79" s="275"/>
      <c r="I79" s="276"/>
      <c r="J79" s="32"/>
      <c r="K79" s="165"/>
      <c r="L79" s="32"/>
      <c r="M79" s="214"/>
      <c r="N79" s="76"/>
    </row>
    <row r="80" spans="2:14" x14ac:dyDescent="0.25">
      <c r="B80" s="39">
        <v>2</v>
      </c>
      <c r="C80" s="88">
        <v>1</v>
      </c>
      <c r="D80" s="88">
        <v>2</v>
      </c>
      <c r="E80" s="88">
        <v>2</v>
      </c>
      <c r="F80" s="84">
        <v>14</v>
      </c>
      <c r="G80" s="274" t="s">
        <v>254</v>
      </c>
      <c r="H80" s="275"/>
      <c r="I80" s="276"/>
      <c r="J80" s="32"/>
      <c r="K80" s="165"/>
      <c r="L80" s="32"/>
      <c r="M80" s="214"/>
      <c r="N80" s="76"/>
    </row>
    <row r="81" spans="2:14" x14ac:dyDescent="0.25">
      <c r="B81" s="39">
        <v>2</v>
      </c>
      <c r="C81" s="88">
        <v>1</v>
      </c>
      <c r="D81" s="88">
        <v>2</v>
      </c>
      <c r="E81" s="88">
        <v>2</v>
      </c>
      <c r="F81" s="84">
        <v>15</v>
      </c>
      <c r="G81" s="274" t="s">
        <v>255</v>
      </c>
      <c r="H81" s="275"/>
      <c r="I81" s="276"/>
      <c r="J81" s="32"/>
      <c r="K81" s="165"/>
      <c r="L81" s="32"/>
      <c r="M81" s="214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50" t="s">
        <v>40</v>
      </c>
      <c r="H82" s="251"/>
      <c r="I82" s="252"/>
      <c r="J82" s="32"/>
      <c r="K82" s="165"/>
      <c r="L82" s="32">
        <f>SUM(M83)</f>
        <v>0</v>
      </c>
      <c r="M82" s="214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86" t="s">
        <v>40</v>
      </c>
      <c r="H83" s="287"/>
      <c r="I83" s="288"/>
      <c r="J83" s="32"/>
      <c r="K83" s="165"/>
      <c r="L83" s="32"/>
      <c r="M83" s="214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50" t="s">
        <v>41</v>
      </c>
      <c r="H84" s="251"/>
      <c r="I84" s="252"/>
      <c r="J84" s="32"/>
      <c r="K84" s="165">
        <f>L85+L88</f>
        <v>0</v>
      </c>
      <c r="L84" s="32"/>
      <c r="M84" s="214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50" t="s">
        <v>42</v>
      </c>
      <c r="H85" s="251"/>
      <c r="I85" s="252"/>
      <c r="J85" s="32"/>
      <c r="K85" s="165"/>
      <c r="L85" s="32">
        <f>SUM(M86:M87)</f>
        <v>0</v>
      </c>
      <c r="M85" s="214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86" t="s">
        <v>43</v>
      </c>
      <c r="H86" s="287"/>
      <c r="I86" s="288"/>
      <c r="J86" s="32"/>
      <c r="K86" s="165"/>
      <c r="L86" s="32"/>
      <c r="M86" s="214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86" t="s">
        <v>256</v>
      </c>
      <c r="H87" s="287"/>
      <c r="I87" s="288"/>
      <c r="J87" s="32"/>
      <c r="K87" s="165"/>
      <c r="L87" s="32"/>
      <c r="M87" s="214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50" t="s">
        <v>257</v>
      </c>
      <c r="H88" s="251"/>
      <c r="I88" s="252"/>
      <c r="J88" s="32"/>
      <c r="K88" s="165"/>
      <c r="L88" s="32">
        <f>SUM(M89:M90)</f>
        <v>0</v>
      </c>
      <c r="M88" s="214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86" t="s">
        <v>258</v>
      </c>
      <c r="H89" s="287"/>
      <c r="I89" s="288"/>
      <c r="J89" s="32"/>
      <c r="K89" s="165"/>
      <c r="L89" s="32"/>
      <c r="M89" s="214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86" t="s">
        <v>259</v>
      </c>
      <c r="H90" s="287"/>
      <c r="I90" s="288"/>
      <c r="J90" s="32"/>
      <c r="K90" s="165"/>
      <c r="L90" s="32"/>
      <c r="M90" s="214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50" t="s">
        <v>44</v>
      </c>
      <c r="H91" s="251"/>
      <c r="I91" s="252"/>
      <c r="J91" s="32"/>
      <c r="K91" s="165">
        <f>L92+L94</f>
        <v>0</v>
      </c>
      <c r="L91" s="32"/>
      <c r="M91" s="214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50" t="s">
        <v>45</v>
      </c>
      <c r="H92" s="251"/>
      <c r="I92" s="252"/>
      <c r="J92" s="32"/>
      <c r="K92" s="165"/>
      <c r="L92" s="32">
        <f>SUM(M93)</f>
        <v>0</v>
      </c>
      <c r="M92" s="214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86" t="s">
        <v>45</v>
      </c>
      <c r="H93" s="287"/>
      <c r="I93" s="288"/>
      <c r="J93" s="32"/>
      <c r="K93" s="165"/>
      <c r="L93" s="32"/>
      <c r="M93" s="214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50" t="s">
        <v>260</v>
      </c>
      <c r="H94" s="251"/>
      <c r="I94" s="252"/>
      <c r="J94" s="32"/>
      <c r="K94" s="165"/>
      <c r="L94" s="32">
        <f>SUM(M95:M98)</f>
        <v>0</v>
      </c>
      <c r="M94" s="214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86" t="s">
        <v>261</v>
      </c>
      <c r="H95" s="287"/>
      <c r="I95" s="288"/>
      <c r="J95" s="32"/>
      <c r="K95" s="165"/>
      <c r="L95" s="32"/>
      <c r="M95" s="214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86" t="s">
        <v>262</v>
      </c>
      <c r="H96" s="287"/>
      <c r="I96" s="288"/>
      <c r="J96" s="32"/>
      <c r="K96" s="165"/>
      <c r="L96" s="32"/>
      <c r="M96" s="214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86" t="s">
        <v>263</v>
      </c>
      <c r="H97" s="287"/>
      <c r="I97" s="288"/>
      <c r="J97" s="32"/>
      <c r="K97" s="165"/>
      <c r="L97" s="32"/>
      <c r="M97" s="214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86" t="s">
        <v>264</v>
      </c>
      <c r="H98" s="287"/>
      <c r="I98" s="288"/>
      <c r="J98" s="32"/>
      <c r="K98" s="165"/>
      <c r="L98" s="32"/>
      <c r="M98" s="214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50" t="s">
        <v>46</v>
      </c>
      <c r="H99" s="251"/>
      <c r="I99" s="252"/>
      <c r="J99" s="32"/>
      <c r="K99" s="165">
        <f>L100</f>
        <v>4402202.42</v>
      </c>
      <c r="L99" s="32"/>
      <c r="M99" s="214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50" t="s">
        <v>47</v>
      </c>
      <c r="H100" s="251"/>
      <c r="I100" s="252"/>
      <c r="J100" s="32"/>
      <c r="K100" s="165"/>
      <c r="L100" s="32">
        <f>SUM(M101:M104)</f>
        <v>4402202.42</v>
      </c>
      <c r="M100" s="214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86" t="s">
        <v>48</v>
      </c>
      <c r="H101" s="287"/>
      <c r="I101" s="288"/>
      <c r="J101" s="32"/>
      <c r="K101" s="165"/>
      <c r="L101" s="32"/>
      <c r="M101" s="212">
        <v>2028896.56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86" t="s">
        <v>49</v>
      </c>
      <c r="H102" s="287"/>
      <c r="I102" s="288"/>
      <c r="J102" s="32"/>
      <c r="K102" s="165"/>
      <c r="L102" s="32"/>
      <c r="M102" s="212">
        <v>2031758.24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86" t="s">
        <v>50</v>
      </c>
      <c r="H103" s="287"/>
      <c r="I103" s="288"/>
      <c r="J103" s="32"/>
      <c r="K103" s="165"/>
      <c r="L103" s="32"/>
      <c r="M103" s="212">
        <v>341547.62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86" t="s">
        <v>265</v>
      </c>
      <c r="H104" s="287"/>
      <c r="I104" s="288"/>
      <c r="J104" s="32"/>
      <c r="K104" s="165"/>
      <c r="L104" s="32"/>
      <c r="M104" s="215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65" t="s">
        <v>51</v>
      </c>
      <c r="H105" s="266"/>
      <c r="I105" s="267"/>
      <c r="J105" s="26">
        <f>K106+K117+K121+K125+K132+K145+K152+K173+K198</f>
        <v>1698217.48</v>
      </c>
      <c r="K105" s="25"/>
      <c r="L105" s="25"/>
      <c r="M105" s="74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50" t="s">
        <v>52</v>
      </c>
      <c r="H106" s="251"/>
      <c r="I106" s="252"/>
      <c r="J106" s="25"/>
      <c r="K106" s="25">
        <f>L107</f>
        <v>389149.17</v>
      </c>
      <c r="L106" s="25"/>
      <c r="M106" s="74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50" t="s">
        <v>53</v>
      </c>
      <c r="H107" s="251"/>
      <c r="I107" s="252"/>
      <c r="J107" s="25"/>
      <c r="K107" s="25"/>
      <c r="L107" s="25">
        <f>SUM(M109:M116)</f>
        <v>389149.17</v>
      </c>
      <c r="M107" s="74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53" t="s">
        <v>606</v>
      </c>
      <c r="H108" s="254"/>
      <c r="I108" s="255"/>
      <c r="J108" s="25"/>
      <c r="K108" s="25"/>
      <c r="L108" s="25"/>
      <c r="M108" s="74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53" t="s">
        <v>270</v>
      </c>
      <c r="H109" s="254"/>
      <c r="I109" s="255"/>
      <c r="J109" s="25"/>
      <c r="K109" s="25"/>
      <c r="L109" s="25"/>
      <c r="M109" s="74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53" t="s">
        <v>54</v>
      </c>
      <c r="H110" s="254"/>
      <c r="I110" s="255"/>
      <c r="J110" s="25"/>
      <c r="K110" s="25"/>
      <c r="L110" s="25"/>
      <c r="M110" s="74">
        <v>113804.74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53" t="s">
        <v>55</v>
      </c>
      <c r="H111" s="254"/>
      <c r="I111" s="255"/>
      <c r="J111" s="25"/>
      <c r="K111" s="25"/>
      <c r="L111" s="25"/>
      <c r="M111" s="74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53" t="s">
        <v>56</v>
      </c>
      <c r="H112" s="254"/>
      <c r="I112" s="255"/>
      <c r="J112" s="25"/>
      <c r="K112" s="25"/>
      <c r="L112" s="25"/>
      <c r="M112" s="74">
        <v>135344.43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53" t="s">
        <v>57</v>
      </c>
      <c r="H113" s="254"/>
      <c r="I113" s="255"/>
      <c r="J113" s="25"/>
      <c r="K113" s="25"/>
      <c r="L113" s="25"/>
      <c r="M113" s="216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6">
        <v>0.2</v>
      </c>
      <c r="G114" s="253" t="s">
        <v>690</v>
      </c>
      <c r="H114" s="254"/>
      <c r="I114" s="255"/>
      <c r="J114" s="25"/>
      <c r="K114" s="25"/>
      <c r="L114" s="25"/>
      <c r="M114" s="216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6">
        <v>0.1</v>
      </c>
      <c r="G115" s="253" t="s">
        <v>58</v>
      </c>
      <c r="H115" s="254"/>
      <c r="I115" s="255"/>
      <c r="J115" s="25"/>
      <c r="K115" s="25"/>
      <c r="L115" s="25"/>
      <c r="M115" s="74">
        <v>0</v>
      </c>
      <c r="N115" s="76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6">
        <v>0.1</v>
      </c>
      <c r="G116" s="253" t="s">
        <v>59</v>
      </c>
      <c r="H116" s="254"/>
      <c r="I116" s="255"/>
      <c r="J116" s="25"/>
      <c r="K116" s="25"/>
      <c r="L116" s="25"/>
      <c r="M116" s="74">
        <v>140000</v>
      </c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7"/>
      <c r="G117" s="250" t="s">
        <v>60</v>
      </c>
      <c r="H117" s="251"/>
      <c r="I117" s="252"/>
      <c r="J117" s="25"/>
      <c r="K117" s="25">
        <f>L118</f>
        <v>0</v>
      </c>
      <c r="L117" s="25"/>
      <c r="M117" s="74"/>
      <c r="N117" s="76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7"/>
      <c r="G118" s="250" t="s">
        <v>61</v>
      </c>
      <c r="H118" s="251"/>
      <c r="I118" s="252"/>
      <c r="J118" s="25"/>
      <c r="K118" s="25"/>
      <c r="L118" s="25">
        <f>SUM(M119:M120)</f>
        <v>0</v>
      </c>
      <c r="M118" s="74"/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6">
        <v>0.1</v>
      </c>
      <c r="G119" s="253" t="s">
        <v>61</v>
      </c>
      <c r="H119" s="254"/>
      <c r="I119" s="255"/>
      <c r="J119" s="25"/>
      <c r="K119" s="25"/>
      <c r="L119" s="25"/>
      <c r="M119" s="74">
        <v>0</v>
      </c>
      <c r="N119" s="76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6">
        <v>0.1</v>
      </c>
      <c r="G120" s="253" t="s">
        <v>62</v>
      </c>
      <c r="H120" s="254"/>
      <c r="I120" s="255"/>
      <c r="J120" s="25"/>
      <c r="K120" s="25"/>
      <c r="L120" s="25"/>
      <c r="M120" s="74">
        <v>0</v>
      </c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7"/>
      <c r="G121" s="250" t="s">
        <v>63</v>
      </c>
      <c r="H121" s="251"/>
      <c r="I121" s="252"/>
      <c r="J121" s="25"/>
      <c r="K121" s="25">
        <f>L122</f>
        <v>0</v>
      </c>
      <c r="L121" s="25"/>
      <c r="M121" s="74"/>
      <c r="N121" s="76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7"/>
      <c r="G122" s="250" t="s">
        <v>64</v>
      </c>
      <c r="H122" s="251"/>
      <c r="I122" s="252"/>
      <c r="J122" s="25"/>
      <c r="K122" s="25"/>
      <c r="L122" s="25">
        <f>SUM(M123:M124)</f>
        <v>0</v>
      </c>
      <c r="M122" s="74"/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6">
        <v>0.1</v>
      </c>
      <c r="G123" s="253" t="s">
        <v>64</v>
      </c>
      <c r="H123" s="254"/>
      <c r="I123" s="255"/>
      <c r="J123" s="25"/>
      <c r="K123" s="25"/>
      <c r="L123" s="25"/>
      <c r="M123" s="74">
        <v>0</v>
      </c>
      <c r="N123" s="76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6">
        <v>0.1</v>
      </c>
      <c r="G124" s="253" t="s">
        <v>65</v>
      </c>
      <c r="H124" s="254"/>
      <c r="I124" s="255"/>
      <c r="J124" s="25"/>
      <c r="K124" s="25"/>
      <c r="L124" s="25"/>
      <c r="M124" s="74">
        <v>0</v>
      </c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6"/>
      <c r="G125" s="250" t="s">
        <v>66</v>
      </c>
      <c r="H125" s="251"/>
      <c r="I125" s="252"/>
      <c r="J125" s="25"/>
      <c r="K125" s="25">
        <f>L126</f>
        <v>0</v>
      </c>
      <c r="L125" s="25"/>
      <c r="M125" s="74"/>
      <c r="N125" s="76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7"/>
      <c r="G126" s="250" t="s">
        <v>67</v>
      </c>
      <c r="H126" s="251"/>
      <c r="I126" s="252"/>
      <c r="J126" s="25"/>
      <c r="K126" s="25"/>
      <c r="L126" s="25">
        <f>SUM(M127:M131)</f>
        <v>0</v>
      </c>
      <c r="M126" s="82"/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6">
        <v>0.1</v>
      </c>
      <c r="G127" s="253" t="s">
        <v>67</v>
      </c>
      <c r="H127" s="254"/>
      <c r="I127" s="255"/>
      <c r="J127" s="25"/>
      <c r="K127" s="25"/>
      <c r="L127" s="25"/>
      <c r="M127" s="82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6">
        <v>0.1</v>
      </c>
      <c r="G128" s="253" t="s">
        <v>68</v>
      </c>
      <c r="H128" s="254"/>
      <c r="I128" s="255"/>
      <c r="J128" s="25"/>
      <c r="K128" s="25"/>
      <c r="L128" s="25"/>
      <c r="M128" s="185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0.1</v>
      </c>
      <c r="G129" s="253" t="s">
        <v>69</v>
      </c>
      <c r="H129" s="254"/>
      <c r="I129" s="255"/>
      <c r="J129" s="25"/>
      <c r="K129" s="25"/>
      <c r="L129" s="25"/>
      <c r="M129" s="185">
        <v>0</v>
      </c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6">
        <v>0.2</v>
      </c>
      <c r="G130" s="253" t="s">
        <v>271</v>
      </c>
      <c r="H130" s="254"/>
      <c r="I130" s="255"/>
      <c r="J130" s="25"/>
      <c r="K130" s="25"/>
      <c r="L130" s="25"/>
      <c r="M130" s="82"/>
      <c r="N130" s="76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6">
        <v>0.1</v>
      </c>
      <c r="G131" s="253" t="s">
        <v>70</v>
      </c>
      <c r="H131" s="254"/>
      <c r="I131" s="255"/>
      <c r="J131" s="25"/>
      <c r="K131" s="25"/>
      <c r="L131" s="25"/>
      <c r="M131" s="185">
        <v>0</v>
      </c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7"/>
      <c r="G132" s="250" t="s">
        <v>71</v>
      </c>
      <c r="H132" s="251"/>
      <c r="I132" s="252"/>
      <c r="J132" s="25"/>
      <c r="K132" s="25">
        <f>L133+L143</f>
        <v>320016</v>
      </c>
      <c r="L132" s="25"/>
      <c r="M132" s="82"/>
      <c r="N132" s="76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7"/>
      <c r="G133" s="250" t="s">
        <v>72</v>
      </c>
      <c r="H133" s="251"/>
      <c r="I133" s="252"/>
      <c r="J133" s="25"/>
      <c r="K133" s="25"/>
      <c r="L133" s="25">
        <f>SUM(M134:M142)</f>
        <v>320016</v>
      </c>
      <c r="M133" s="82"/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6">
        <v>0.1</v>
      </c>
      <c r="G134" s="253" t="s">
        <v>72</v>
      </c>
      <c r="H134" s="254"/>
      <c r="I134" s="255"/>
      <c r="J134" s="25"/>
      <c r="K134" s="25"/>
      <c r="L134" s="25"/>
      <c r="M134" s="185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6">
        <v>0.1</v>
      </c>
      <c r="G135" s="253" t="s">
        <v>73</v>
      </c>
      <c r="H135" s="254"/>
      <c r="I135" s="255"/>
      <c r="J135" s="25"/>
      <c r="K135" s="25"/>
      <c r="L135" s="25"/>
      <c r="M135" s="185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0.1</v>
      </c>
      <c r="G136" s="253" t="s">
        <v>74</v>
      </c>
      <c r="H136" s="254"/>
      <c r="I136" s="255"/>
      <c r="J136" s="25"/>
      <c r="K136" s="25"/>
      <c r="L136" s="25"/>
      <c r="M136" s="185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0.2</v>
      </c>
      <c r="G137" s="253" t="s">
        <v>75</v>
      </c>
      <c r="H137" s="254"/>
      <c r="I137" s="255"/>
      <c r="J137" s="25"/>
      <c r="K137" s="25"/>
      <c r="L137" s="25"/>
      <c r="M137" s="185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0.3</v>
      </c>
      <c r="G138" s="253" t="s">
        <v>76</v>
      </c>
      <c r="H138" s="254"/>
      <c r="I138" s="255"/>
      <c r="J138" s="25"/>
      <c r="K138" s="25"/>
      <c r="L138" s="25"/>
      <c r="M138" s="185">
        <v>0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0.4</v>
      </c>
      <c r="G139" s="253" t="s">
        <v>77</v>
      </c>
      <c r="H139" s="254"/>
      <c r="I139" s="255"/>
      <c r="J139" s="25"/>
      <c r="K139" s="25"/>
      <c r="L139" s="25"/>
      <c r="M139" s="185">
        <v>320016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6">
        <v>0.5</v>
      </c>
      <c r="G140" s="253" t="s">
        <v>272</v>
      </c>
      <c r="H140" s="254"/>
      <c r="I140" s="255"/>
      <c r="J140" s="25"/>
      <c r="K140" s="25"/>
      <c r="L140" s="25"/>
      <c r="M140" s="185">
        <v>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6">
        <v>0.1</v>
      </c>
      <c r="G141" s="253" t="s">
        <v>78</v>
      </c>
      <c r="H141" s="254"/>
      <c r="I141" s="255"/>
      <c r="J141" s="25"/>
      <c r="K141" s="25"/>
      <c r="L141" s="25"/>
      <c r="M141" s="185">
        <v>0</v>
      </c>
      <c r="N141" s="76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6">
        <v>0.1</v>
      </c>
      <c r="G142" s="253" t="s">
        <v>79</v>
      </c>
      <c r="H142" s="254"/>
      <c r="I142" s="255"/>
      <c r="J142" s="25"/>
      <c r="K142" s="25"/>
      <c r="L142" s="25"/>
      <c r="M142" s="185">
        <v>0</v>
      </c>
      <c r="N142" s="76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8"/>
      <c r="G143" s="313" t="s">
        <v>604</v>
      </c>
      <c r="H143" s="314"/>
      <c r="I143" s="315"/>
      <c r="J143" s="32"/>
      <c r="K143" s="165"/>
      <c r="L143" s="32">
        <f>SUM(M144)</f>
        <v>0</v>
      </c>
      <c r="M143" s="82"/>
      <c r="N143" s="76"/>
    </row>
    <row r="144" spans="2:14" x14ac:dyDescent="0.25">
      <c r="B144" s="78">
        <v>2</v>
      </c>
      <c r="C144" s="78">
        <v>2</v>
      </c>
      <c r="D144" s="78">
        <v>5</v>
      </c>
      <c r="E144" s="78">
        <v>9</v>
      </c>
      <c r="F144" s="78">
        <v>0.1</v>
      </c>
      <c r="G144" s="286" t="s">
        <v>605</v>
      </c>
      <c r="H144" s="287"/>
      <c r="I144" s="288"/>
      <c r="J144" s="32"/>
      <c r="K144" s="165"/>
      <c r="L144" s="32"/>
      <c r="M144" s="185">
        <v>0</v>
      </c>
      <c r="N144" s="76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7"/>
      <c r="G145" s="250" t="s">
        <v>80</v>
      </c>
      <c r="H145" s="251"/>
      <c r="I145" s="252"/>
      <c r="J145" s="25"/>
      <c r="K145" s="25">
        <f>L146</f>
        <v>261000</v>
      </c>
      <c r="L145" s="25"/>
      <c r="M145" s="82"/>
      <c r="N145" s="76"/>
    </row>
    <row r="146" spans="2:14" x14ac:dyDescent="0.25">
      <c r="B146" s="41">
        <v>2</v>
      </c>
      <c r="C146" s="91">
        <v>2</v>
      </c>
      <c r="D146" s="91">
        <v>6</v>
      </c>
      <c r="E146" s="91">
        <v>1</v>
      </c>
      <c r="F146" s="92"/>
      <c r="G146" s="250" t="s">
        <v>81</v>
      </c>
      <c r="H146" s="251"/>
      <c r="I146" s="252"/>
      <c r="J146" s="25"/>
      <c r="K146" s="25"/>
      <c r="L146" s="25">
        <f>SUM(M147:M151)</f>
        <v>261000</v>
      </c>
      <c r="M146" s="82"/>
      <c r="N146" s="217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6">
        <v>0.1</v>
      </c>
      <c r="G147" s="253" t="s">
        <v>82</v>
      </c>
      <c r="H147" s="254"/>
      <c r="I147" s="255"/>
      <c r="J147" s="25"/>
      <c r="K147" s="25"/>
      <c r="L147" s="25"/>
      <c r="M147" s="185">
        <v>0</v>
      </c>
      <c r="N147" s="217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6">
        <v>0.1</v>
      </c>
      <c r="G148" s="253" t="s">
        <v>83</v>
      </c>
      <c r="H148" s="254"/>
      <c r="I148" s="255"/>
      <c r="J148" s="25"/>
      <c r="K148" s="25"/>
      <c r="L148" s="25"/>
      <c r="M148" s="185">
        <v>0</v>
      </c>
      <c r="N148" s="217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6">
        <v>0.1</v>
      </c>
      <c r="G149" s="253" t="s">
        <v>84</v>
      </c>
      <c r="H149" s="254"/>
      <c r="I149" s="255"/>
      <c r="J149" s="25"/>
      <c r="K149" s="25"/>
      <c r="L149" s="25"/>
      <c r="M149" s="185">
        <v>261000</v>
      </c>
      <c r="N149" s="217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6">
        <v>0.1</v>
      </c>
      <c r="G150" s="253" t="s">
        <v>85</v>
      </c>
      <c r="H150" s="254"/>
      <c r="I150" s="255"/>
      <c r="J150" s="25"/>
      <c r="K150" s="25"/>
      <c r="L150" s="25"/>
      <c r="M150" s="185">
        <v>0</v>
      </c>
      <c r="N150" s="217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6">
        <v>0.1</v>
      </c>
      <c r="G151" s="253" t="s">
        <v>86</v>
      </c>
      <c r="H151" s="254"/>
      <c r="I151" s="255"/>
      <c r="J151" s="25"/>
      <c r="K151" s="25"/>
      <c r="L151" s="25"/>
      <c r="M151" s="82"/>
      <c r="N151" s="217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7"/>
      <c r="G152" s="250" t="s">
        <v>87</v>
      </c>
      <c r="H152" s="251"/>
      <c r="I152" s="252"/>
      <c r="J152" s="25"/>
      <c r="K152" s="25">
        <f>L153+L162</f>
        <v>696536.75</v>
      </c>
      <c r="L152" s="25"/>
      <c r="M152" s="82"/>
      <c r="N152" s="217"/>
    </row>
    <row r="153" spans="2:14" x14ac:dyDescent="0.25">
      <c r="B153" s="41">
        <v>2</v>
      </c>
      <c r="C153" s="93">
        <v>2</v>
      </c>
      <c r="D153" s="91">
        <v>7</v>
      </c>
      <c r="E153" s="91">
        <v>1</v>
      </c>
      <c r="F153" s="92"/>
      <c r="G153" s="250" t="s">
        <v>88</v>
      </c>
      <c r="H153" s="251"/>
      <c r="I153" s="252"/>
      <c r="J153" s="25"/>
      <c r="K153" s="25"/>
      <c r="L153" s="25">
        <f>SUM(M154:M161)</f>
        <v>0</v>
      </c>
      <c r="M153" s="82"/>
      <c r="N153" s="217"/>
    </row>
    <row r="154" spans="2:14" x14ac:dyDescent="0.25">
      <c r="B154" s="42">
        <v>2</v>
      </c>
      <c r="C154" s="94">
        <v>2</v>
      </c>
      <c r="D154" s="42">
        <v>7</v>
      </c>
      <c r="E154" s="42">
        <v>1</v>
      </c>
      <c r="F154" s="76">
        <v>0.1</v>
      </c>
      <c r="G154" s="253" t="s">
        <v>89</v>
      </c>
      <c r="H154" s="254"/>
      <c r="I154" s="255"/>
      <c r="J154" s="25"/>
      <c r="K154" s="25"/>
      <c r="L154" s="25"/>
      <c r="M154" s="90">
        <v>0</v>
      </c>
      <c r="N154" s="217"/>
    </row>
    <row r="155" spans="2:14" x14ac:dyDescent="0.25">
      <c r="B155" s="95">
        <v>2</v>
      </c>
      <c r="C155" s="96">
        <v>2</v>
      </c>
      <c r="D155" s="95">
        <v>7</v>
      </c>
      <c r="E155" s="95">
        <v>1</v>
      </c>
      <c r="F155" s="83">
        <v>0.2</v>
      </c>
      <c r="G155" s="253" t="s">
        <v>90</v>
      </c>
      <c r="H155" s="254"/>
      <c r="I155" s="255"/>
      <c r="J155" s="26"/>
      <c r="K155" s="26"/>
      <c r="L155" s="25"/>
      <c r="M155" s="185">
        <v>0</v>
      </c>
      <c r="N155" s="217"/>
    </row>
    <row r="156" spans="2:14" x14ac:dyDescent="0.25">
      <c r="B156" s="95">
        <v>2</v>
      </c>
      <c r="C156" s="95">
        <v>2</v>
      </c>
      <c r="D156" s="95">
        <v>7</v>
      </c>
      <c r="E156" s="95">
        <v>1</v>
      </c>
      <c r="F156" s="83">
        <v>0.3</v>
      </c>
      <c r="G156" s="253" t="s">
        <v>91</v>
      </c>
      <c r="H156" s="254"/>
      <c r="I156" s="255"/>
      <c r="J156" s="25"/>
      <c r="K156" s="25"/>
      <c r="L156" s="25"/>
      <c r="M156" s="185">
        <v>0</v>
      </c>
      <c r="N156" s="217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0.4</v>
      </c>
      <c r="G157" s="253" t="s">
        <v>273</v>
      </c>
      <c r="H157" s="254"/>
      <c r="I157" s="255"/>
      <c r="J157" s="25"/>
      <c r="K157" s="25"/>
      <c r="L157" s="25"/>
      <c r="M157" s="185">
        <v>0</v>
      </c>
      <c r="N157" s="217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0.5</v>
      </c>
      <c r="G158" s="253" t="s">
        <v>274</v>
      </c>
      <c r="H158" s="254"/>
      <c r="I158" s="255"/>
      <c r="J158" s="25"/>
      <c r="K158" s="25"/>
      <c r="L158" s="25"/>
      <c r="M158" s="185">
        <v>0</v>
      </c>
      <c r="N158" s="217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0.6</v>
      </c>
      <c r="G159" s="253" t="s">
        <v>92</v>
      </c>
      <c r="H159" s="254"/>
      <c r="I159" s="255"/>
      <c r="J159" s="25"/>
      <c r="K159" s="25"/>
      <c r="L159" s="25"/>
      <c r="M159" s="185">
        <v>0</v>
      </c>
      <c r="N159" s="217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0.7</v>
      </c>
      <c r="G160" s="253" t="s">
        <v>93</v>
      </c>
      <c r="H160" s="254"/>
      <c r="I160" s="255"/>
      <c r="J160" s="25"/>
      <c r="K160" s="25"/>
      <c r="L160" s="25"/>
      <c r="M160" s="185">
        <v>0</v>
      </c>
      <c r="N160" s="217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6">
        <v>99</v>
      </c>
      <c r="G161" s="253" t="s">
        <v>607</v>
      </c>
      <c r="H161" s="254"/>
      <c r="I161" s="255"/>
      <c r="J161" s="25"/>
      <c r="K161" s="25"/>
      <c r="L161" s="25"/>
      <c r="M161" s="185">
        <v>0</v>
      </c>
      <c r="N161" s="217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7"/>
      <c r="G162" s="268" t="s">
        <v>94</v>
      </c>
      <c r="H162" s="269"/>
      <c r="I162" s="270"/>
      <c r="J162" s="25"/>
      <c r="K162" s="25"/>
      <c r="L162" s="25">
        <f>SUM(M163:M172)</f>
        <v>696536.75</v>
      </c>
      <c r="M162" s="82"/>
      <c r="N162" s="217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0.1</v>
      </c>
      <c r="G163" s="253" t="s">
        <v>95</v>
      </c>
      <c r="H163" s="254"/>
      <c r="I163" s="255"/>
      <c r="J163" s="25"/>
      <c r="K163" s="25"/>
      <c r="L163" s="25"/>
      <c r="M163" s="185">
        <v>0</v>
      </c>
      <c r="N163" s="217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0.2</v>
      </c>
      <c r="G164" s="253" t="s">
        <v>96</v>
      </c>
      <c r="H164" s="254"/>
      <c r="I164" s="255"/>
      <c r="J164" s="25"/>
      <c r="K164" s="25"/>
      <c r="L164" s="25"/>
      <c r="M164" s="90">
        <v>0</v>
      </c>
      <c r="N164" s="217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0.3</v>
      </c>
      <c r="G165" s="253" t="s">
        <v>97</v>
      </c>
      <c r="H165" s="254"/>
      <c r="I165" s="255"/>
      <c r="J165" s="25"/>
      <c r="K165" s="25"/>
      <c r="L165" s="25"/>
      <c r="M165" s="90">
        <v>0</v>
      </c>
      <c r="N165" s="217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0.4</v>
      </c>
      <c r="G166" s="253" t="s">
        <v>98</v>
      </c>
      <c r="H166" s="254"/>
      <c r="I166" s="255"/>
      <c r="J166" s="25"/>
      <c r="K166" s="25"/>
      <c r="L166" s="25"/>
      <c r="M166" s="90">
        <v>115640</v>
      </c>
      <c r="N166" s="217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0.5</v>
      </c>
      <c r="G167" s="253" t="s">
        <v>99</v>
      </c>
      <c r="H167" s="254"/>
      <c r="I167" s="255"/>
      <c r="J167" s="25"/>
      <c r="K167" s="25"/>
      <c r="L167" s="25"/>
      <c r="M167" s="90">
        <v>0</v>
      </c>
      <c r="N167" s="217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0.6</v>
      </c>
      <c r="G168" s="253" t="s">
        <v>100</v>
      </c>
      <c r="H168" s="254"/>
      <c r="I168" s="255"/>
      <c r="J168" s="25"/>
      <c r="K168" s="25"/>
      <c r="L168" s="74"/>
      <c r="M168" s="90">
        <v>406781.85</v>
      </c>
      <c r="N168" s="217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0.7</v>
      </c>
      <c r="G169" s="253" t="s">
        <v>275</v>
      </c>
      <c r="H169" s="254"/>
      <c r="I169" s="255"/>
      <c r="J169" s="25"/>
      <c r="K169" s="25"/>
      <c r="L169" s="74"/>
      <c r="M169" s="90">
        <v>106500.9</v>
      </c>
      <c r="N169" s="217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0.8</v>
      </c>
      <c r="G170" s="253" t="s">
        <v>276</v>
      </c>
      <c r="H170" s="254"/>
      <c r="I170" s="255"/>
      <c r="J170" s="25"/>
      <c r="K170" s="25"/>
      <c r="L170" s="25"/>
      <c r="M170" s="90">
        <v>67614</v>
      </c>
      <c r="N170" s="217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6">
        <v>99</v>
      </c>
      <c r="G171" s="253" t="s">
        <v>608</v>
      </c>
      <c r="H171" s="254"/>
      <c r="I171" s="255"/>
      <c r="J171" s="25"/>
      <c r="K171" s="25"/>
      <c r="L171" s="25"/>
      <c r="M171" s="90">
        <v>0</v>
      </c>
      <c r="N171" s="217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6">
        <v>0.1</v>
      </c>
      <c r="G172" s="253" t="s">
        <v>609</v>
      </c>
      <c r="H172" s="254"/>
      <c r="I172" s="255"/>
      <c r="J172" s="25"/>
      <c r="K172" s="25"/>
      <c r="L172" s="25"/>
      <c r="M172" s="185">
        <v>0</v>
      </c>
      <c r="N172" s="217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7"/>
      <c r="G173" s="250" t="s">
        <v>101</v>
      </c>
      <c r="H173" s="251"/>
      <c r="I173" s="252"/>
      <c r="J173" s="25"/>
      <c r="K173" s="25">
        <f>L173+L178+L182+L187+L194</f>
        <v>31515.56</v>
      </c>
      <c r="L173" s="25">
        <f>SUM(M174:M177)</f>
        <v>4515.5600000000004</v>
      </c>
      <c r="M173" s="82"/>
      <c r="N173" s="217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6">
        <v>0.1</v>
      </c>
      <c r="G174" s="253" t="s">
        <v>102</v>
      </c>
      <c r="H174" s="254"/>
      <c r="I174" s="255"/>
      <c r="J174" s="25"/>
      <c r="K174" s="25"/>
      <c r="L174" s="25"/>
      <c r="M174" s="185">
        <v>0</v>
      </c>
      <c r="N174" s="217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6">
        <v>0.1</v>
      </c>
      <c r="G175" s="253" t="s">
        <v>103</v>
      </c>
      <c r="H175" s="254"/>
      <c r="I175" s="255"/>
      <c r="J175" s="25"/>
      <c r="K175" s="25"/>
      <c r="L175" s="25"/>
      <c r="M175" s="204">
        <v>4515.5600000000004</v>
      </c>
      <c r="N175" s="217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6">
        <v>0.1</v>
      </c>
      <c r="G176" s="253" t="s">
        <v>104</v>
      </c>
      <c r="H176" s="254"/>
      <c r="I176" s="255"/>
      <c r="J176" s="25"/>
      <c r="K176" s="25"/>
      <c r="L176" s="25"/>
      <c r="M176" s="185">
        <v>0</v>
      </c>
      <c r="N176" s="217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6">
        <v>0.1</v>
      </c>
      <c r="G177" s="253" t="s">
        <v>105</v>
      </c>
      <c r="H177" s="254"/>
      <c r="I177" s="255"/>
      <c r="J177" s="25"/>
      <c r="K177" s="25"/>
      <c r="L177" s="25"/>
      <c r="M177" s="185">
        <v>0</v>
      </c>
      <c r="N177" s="217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7"/>
      <c r="G178" s="250" t="s">
        <v>277</v>
      </c>
      <c r="H178" s="251"/>
      <c r="I178" s="252"/>
      <c r="J178" s="25"/>
      <c r="K178" s="25"/>
      <c r="L178" s="25">
        <f>SUM(M179:M181)</f>
        <v>1500</v>
      </c>
      <c r="M178" s="82"/>
      <c r="N178" s="217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0.1</v>
      </c>
      <c r="G179" s="253" t="s">
        <v>278</v>
      </c>
      <c r="H179" s="254"/>
      <c r="I179" s="255"/>
      <c r="J179" s="27"/>
      <c r="K179" s="27"/>
      <c r="L179" s="27"/>
      <c r="M179" s="90">
        <v>0</v>
      </c>
      <c r="N179" s="217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0.2</v>
      </c>
      <c r="G180" s="253" t="s">
        <v>279</v>
      </c>
      <c r="H180" s="254"/>
      <c r="I180" s="255"/>
      <c r="J180" s="25"/>
      <c r="K180" s="25"/>
      <c r="L180" s="25"/>
      <c r="M180" s="185">
        <v>0</v>
      </c>
      <c r="N180" s="217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6">
        <v>0.3</v>
      </c>
      <c r="G181" s="253" t="s">
        <v>106</v>
      </c>
      <c r="H181" s="254"/>
      <c r="I181" s="255"/>
      <c r="J181" s="25"/>
      <c r="K181" s="25"/>
      <c r="L181" s="25"/>
      <c r="M181" s="185">
        <v>1500</v>
      </c>
      <c r="N181" s="217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7"/>
      <c r="G182" s="250" t="s">
        <v>280</v>
      </c>
      <c r="H182" s="251"/>
      <c r="I182" s="252"/>
      <c r="J182" s="25"/>
      <c r="K182" s="25"/>
      <c r="L182" s="25">
        <f>SUM(M183:M186)</f>
        <v>0</v>
      </c>
      <c r="M182" s="82"/>
      <c r="N182" s="217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0.1</v>
      </c>
      <c r="G183" s="253" t="s">
        <v>281</v>
      </c>
      <c r="H183" s="254"/>
      <c r="I183" s="255"/>
      <c r="J183" s="25"/>
      <c r="K183" s="25"/>
      <c r="L183" s="25"/>
      <c r="M183" s="185">
        <v>0</v>
      </c>
      <c r="N183" s="217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0.2</v>
      </c>
      <c r="G184" s="253" t="s">
        <v>282</v>
      </c>
      <c r="H184" s="254"/>
      <c r="I184" s="255"/>
      <c r="J184" s="25"/>
      <c r="K184" s="25"/>
      <c r="L184" s="25"/>
      <c r="M184" s="185">
        <v>0</v>
      </c>
      <c r="N184" s="217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6">
        <v>0.3</v>
      </c>
      <c r="G185" s="253" t="s">
        <v>283</v>
      </c>
      <c r="H185" s="254"/>
      <c r="I185" s="255"/>
      <c r="J185" s="25"/>
      <c r="K185" s="25"/>
      <c r="L185" s="25"/>
      <c r="M185" s="185">
        <v>0</v>
      </c>
      <c r="N185" s="217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316" t="s">
        <v>284</v>
      </c>
      <c r="H186" s="317"/>
      <c r="I186" s="318"/>
      <c r="J186" s="25"/>
      <c r="K186" s="25"/>
      <c r="L186" s="25"/>
      <c r="M186" s="185">
        <v>0</v>
      </c>
      <c r="N186" s="217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7"/>
      <c r="G187" s="250" t="s">
        <v>285</v>
      </c>
      <c r="H187" s="251"/>
      <c r="I187" s="252"/>
      <c r="J187" s="25"/>
      <c r="K187" s="25"/>
      <c r="L187" s="25">
        <f>SUM(M188:M197)</f>
        <v>25500</v>
      </c>
      <c r="M187" s="82"/>
      <c r="N187" s="217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0.1</v>
      </c>
      <c r="G188" s="253" t="s">
        <v>107</v>
      </c>
      <c r="H188" s="254"/>
      <c r="I188" s="255"/>
      <c r="J188" s="25"/>
      <c r="K188" s="25"/>
      <c r="L188" s="25"/>
      <c r="M188" s="185">
        <v>0</v>
      </c>
      <c r="N188" s="217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0.2</v>
      </c>
      <c r="G189" s="253" t="s">
        <v>108</v>
      </c>
      <c r="H189" s="254"/>
      <c r="I189" s="255"/>
      <c r="J189" s="25"/>
      <c r="K189" s="25"/>
      <c r="L189" s="25"/>
      <c r="M189" s="185">
        <v>21000</v>
      </c>
      <c r="N189" s="217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0.3</v>
      </c>
      <c r="G190" s="253" t="s">
        <v>109</v>
      </c>
      <c r="H190" s="254"/>
      <c r="I190" s="255"/>
      <c r="J190" s="25"/>
      <c r="K190" s="25"/>
      <c r="L190" s="25"/>
      <c r="M190" s="185">
        <v>0</v>
      </c>
      <c r="N190" s="217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0.4</v>
      </c>
      <c r="G191" s="253" t="s">
        <v>110</v>
      </c>
      <c r="H191" s="254"/>
      <c r="I191" s="255"/>
      <c r="J191" s="25"/>
      <c r="K191" s="25"/>
      <c r="L191" s="25"/>
      <c r="M191" s="185">
        <v>0</v>
      </c>
      <c r="N191" s="217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0.5</v>
      </c>
      <c r="G192" s="253" t="s">
        <v>111</v>
      </c>
      <c r="H192" s="254"/>
      <c r="I192" s="255"/>
      <c r="J192" s="25"/>
      <c r="K192" s="25"/>
      <c r="L192" s="25"/>
      <c r="M192" s="185">
        <v>0</v>
      </c>
      <c r="N192" s="217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6">
        <v>0.6</v>
      </c>
      <c r="G193" s="253" t="s">
        <v>112</v>
      </c>
      <c r="H193" s="254"/>
      <c r="I193" s="255"/>
      <c r="J193" s="25"/>
      <c r="K193" s="25"/>
      <c r="L193" s="25"/>
      <c r="M193" s="185">
        <v>0</v>
      </c>
      <c r="N193" s="217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0.1</v>
      </c>
      <c r="G194" s="319" t="s">
        <v>113</v>
      </c>
      <c r="H194" s="320"/>
      <c r="I194" s="321"/>
      <c r="J194" s="25"/>
      <c r="K194" s="25"/>
      <c r="L194" s="25">
        <f>SUM(M197:M197)</f>
        <v>0</v>
      </c>
      <c r="M194" s="218">
        <v>4500</v>
      </c>
      <c r="N194" s="217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0.2</v>
      </c>
      <c r="G195" s="253" t="s">
        <v>114</v>
      </c>
      <c r="H195" s="254"/>
      <c r="I195" s="255"/>
      <c r="J195" s="25"/>
      <c r="K195" s="25"/>
      <c r="L195" s="25"/>
      <c r="M195" s="90">
        <v>0</v>
      </c>
      <c r="N195" s="217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6">
        <v>0.3</v>
      </c>
      <c r="G196" s="253" t="s">
        <v>610</v>
      </c>
      <c r="H196" s="254"/>
      <c r="I196" s="255"/>
      <c r="J196" s="25"/>
      <c r="K196" s="25"/>
      <c r="L196" s="25"/>
      <c r="M196" s="90"/>
      <c r="N196" s="217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6">
        <v>0.4</v>
      </c>
      <c r="G197" s="253" t="s">
        <v>286</v>
      </c>
      <c r="H197" s="254"/>
      <c r="I197" s="255"/>
      <c r="J197" s="25"/>
      <c r="K197" s="25"/>
      <c r="L197" s="25"/>
      <c r="M197" s="74"/>
      <c r="N197" s="217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7"/>
      <c r="G198" s="250" t="s">
        <v>287</v>
      </c>
      <c r="H198" s="251"/>
      <c r="I198" s="252"/>
      <c r="J198" s="25"/>
      <c r="K198" s="25">
        <f>L199+L201</f>
        <v>0</v>
      </c>
      <c r="L198" s="25"/>
      <c r="M198" s="186"/>
      <c r="N198" s="217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7"/>
      <c r="G199" s="250" t="s">
        <v>288</v>
      </c>
      <c r="H199" s="251"/>
      <c r="I199" s="252"/>
      <c r="J199" s="25"/>
      <c r="K199" s="25"/>
      <c r="L199" s="25">
        <f>M200</f>
        <v>0</v>
      </c>
      <c r="M199" s="187"/>
      <c r="N199" s="217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6">
        <v>0.1</v>
      </c>
      <c r="G200" s="253" t="s">
        <v>288</v>
      </c>
      <c r="H200" s="254"/>
      <c r="I200" s="255"/>
      <c r="J200" s="25"/>
      <c r="K200" s="25"/>
      <c r="L200" s="25"/>
      <c r="M200" s="74">
        <v>0</v>
      </c>
      <c r="N200" s="219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7"/>
      <c r="G201" s="250" t="s">
        <v>217</v>
      </c>
      <c r="H201" s="251"/>
      <c r="I201" s="252"/>
      <c r="J201" s="25"/>
      <c r="K201" s="25"/>
      <c r="L201" s="25">
        <f>SUM(M202:M204)</f>
        <v>0</v>
      </c>
      <c r="M201" s="74"/>
      <c r="N201" s="217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0.1</v>
      </c>
      <c r="G202" s="253" t="s">
        <v>218</v>
      </c>
      <c r="H202" s="254"/>
      <c r="I202" s="255"/>
      <c r="J202" s="25"/>
      <c r="K202" s="25"/>
      <c r="L202" s="25"/>
      <c r="M202" s="90">
        <v>0</v>
      </c>
      <c r="N202" s="217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0.2</v>
      </c>
      <c r="G203" s="253" t="s">
        <v>219</v>
      </c>
      <c r="H203" s="254"/>
      <c r="I203" s="255"/>
      <c r="J203" s="25"/>
      <c r="K203" s="25"/>
      <c r="L203" s="25"/>
      <c r="M203" s="90">
        <v>0</v>
      </c>
      <c r="N203" s="217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6">
        <v>0.3</v>
      </c>
      <c r="G204" s="253" t="s">
        <v>611</v>
      </c>
      <c r="H204" s="254"/>
      <c r="I204" s="255"/>
      <c r="J204" s="25"/>
      <c r="K204" s="25"/>
      <c r="L204" s="25"/>
      <c r="M204" s="90"/>
      <c r="N204" s="217"/>
    </row>
    <row r="205" spans="2:14" x14ac:dyDescent="0.25">
      <c r="B205" s="40">
        <v>2</v>
      </c>
      <c r="C205" s="40">
        <v>3</v>
      </c>
      <c r="D205" s="40"/>
      <c r="E205" s="40"/>
      <c r="F205" s="79"/>
      <c r="G205" s="265" t="s">
        <v>289</v>
      </c>
      <c r="H205" s="266"/>
      <c r="I205" s="267"/>
      <c r="J205" s="26">
        <f>K206+K215+K221+K229+K233+K240+K267+K285</f>
        <v>19609933.879999999</v>
      </c>
      <c r="K205" s="25"/>
      <c r="L205" s="25"/>
      <c r="M205" s="74">
        <v>0</v>
      </c>
      <c r="N205" s="217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7"/>
      <c r="G206" s="250" t="s">
        <v>290</v>
      </c>
      <c r="H206" s="251"/>
      <c r="I206" s="252"/>
      <c r="J206" s="25"/>
      <c r="K206" s="25">
        <f>L207</f>
        <v>2771382.7299999995</v>
      </c>
      <c r="L206" s="25"/>
      <c r="M206" s="74"/>
      <c r="N206" s="217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7"/>
      <c r="G207" s="250" t="s">
        <v>115</v>
      </c>
      <c r="H207" s="251"/>
      <c r="I207" s="252"/>
      <c r="J207" s="25"/>
      <c r="K207" s="25"/>
      <c r="L207" s="25">
        <f>SUM(M208:M214)</f>
        <v>2771382.7299999995</v>
      </c>
      <c r="M207" s="74"/>
      <c r="N207" s="217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0.1</v>
      </c>
      <c r="G208" s="253" t="s">
        <v>115</v>
      </c>
      <c r="H208" s="254"/>
      <c r="I208" s="255"/>
      <c r="J208" s="25"/>
      <c r="K208" s="25"/>
      <c r="L208" s="25"/>
      <c r="M208" s="90">
        <v>2766382.7299999995</v>
      </c>
      <c r="N208" s="217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6">
        <v>0.2</v>
      </c>
      <c r="G209" s="253" t="s">
        <v>220</v>
      </c>
      <c r="H209" s="254"/>
      <c r="I209" s="255"/>
      <c r="J209" s="25"/>
      <c r="K209" s="25"/>
      <c r="L209" s="25"/>
      <c r="M209" s="90">
        <v>0</v>
      </c>
      <c r="N209" s="217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6">
        <v>0.1</v>
      </c>
      <c r="G210" s="253" t="s">
        <v>116</v>
      </c>
      <c r="H210" s="254"/>
      <c r="I210" s="255"/>
      <c r="J210" s="25"/>
      <c r="K210" s="25"/>
      <c r="L210" s="25"/>
      <c r="M210" s="90">
        <v>0</v>
      </c>
      <c r="N210" s="217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0.1</v>
      </c>
      <c r="G211" s="253" t="s">
        <v>117</v>
      </c>
      <c r="H211" s="254"/>
      <c r="I211" s="255"/>
      <c r="J211" s="25"/>
      <c r="K211" s="25"/>
      <c r="L211" s="25"/>
      <c r="M211" s="90">
        <v>5000</v>
      </c>
      <c r="N211" s="217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0.2</v>
      </c>
      <c r="G212" s="253" t="s">
        <v>118</v>
      </c>
      <c r="H212" s="254"/>
      <c r="I212" s="255"/>
      <c r="J212" s="25"/>
      <c r="K212" s="25"/>
      <c r="L212" s="25"/>
      <c r="M212" s="90">
        <v>0</v>
      </c>
      <c r="N212" s="217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6">
        <v>0.3</v>
      </c>
      <c r="G213" s="253" t="s">
        <v>119</v>
      </c>
      <c r="H213" s="254"/>
      <c r="I213" s="255"/>
      <c r="J213" s="25"/>
      <c r="K213" s="25"/>
      <c r="L213" s="25"/>
      <c r="M213" s="90">
        <v>0</v>
      </c>
      <c r="N213" s="217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6">
        <v>0.1</v>
      </c>
      <c r="G214" s="253" t="s">
        <v>120</v>
      </c>
      <c r="H214" s="254"/>
      <c r="I214" s="255"/>
      <c r="J214" s="25"/>
      <c r="K214" s="25"/>
      <c r="L214" s="25"/>
      <c r="M214" s="90">
        <v>0</v>
      </c>
      <c r="N214" s="217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7"/>
      <c r="G215" s="250" t="s">
        <v>121</v>
      </c>
      <c r="H215" s="251"/>
      <c r="I215" s="252"/>
      <c r="J215" s="25"/>
      <c r="K215" s="25">
        <f>L216</f>
        <v>414542.97</v>
      </c>
      <c r="L215" s="25"/>
      <c r="M215" s="74"/>
      <c r="N215" s="217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7"/>
      <c r="G216" s="250" t="s">
        <v>122</v>
      </c>
      <c r="H216" s="251"/>
      <c r="I216" s="252"/>
      <c r="J216" s="25"/>
      <c r="K216" s="25"/>
      <c r="L216" s="25">
        <f>SUM(M217:M220)</f>
        <v>414542.97</v>
      </c>
      <c r="M216" s="74"/>
      <c r="N216" s="217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6">
        <v>0.1</v>
      </c>
      <c r="G217" s="253" t="s">
        <v>122</v>
      </c>
      <c r="H217" s="254"/>
      <c r="I217" s="255"/>
      <c r="J217" s="25"/>
      <c r="K217" s="25"/>
      <c r="L217" s="25"/>
      <c r="M217" s="90">
        <v>414542.97</v>
      </c>
      <c r="N217" s="217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6">
        <v>0.1</v>
      </c>
      <c r="G218" s="253" t="s">
        <v>123</v>
      </c>
      <c r="H218" s="254"/>
      <c r="I218" s="255"/>
      <c r="J218" s="25"/>
      <c r="K218" s="25"/>
      <c r="L218" s="25"/>
      <c r="M218" s="90">
        <v>0</v>
      </c>
      <c r="N218" s="217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6">
        <v>0.1</v>
      </c>
      <c r="G219" s="253" t="s">
        <v>291</v>
      </c>
      <c r="H219" s="254"/>
      <c r="I219" s="255"/>
      <c r="J219" s="25"/>
      <c r="K219" s="25"/>
      <c r="L219" s="25"/>
      <c r="M219" s="90">
        <v>0</v>
      </c>
      <c r="N219" s="217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6">
        <v>0.1</v>
      </c>
      <c r="G220" s="253" t="s">
        <v>124</v>
      </c>
      <c r="H220" s="254"/>
      <c r="I220" s="255"/>
      <c r="J220" s="25"/>
      <c r="K220" s="25"/>
      <c r="L220" s="25"/>
      <c r="M220" s="74">
        <v>0</v>
      </c>
      <c r="N220" s="217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7"/>
      <c r="G221" s="268" t="s">
        <v>125</v>
      </c>
      <c r="H221" s="269"/>
      <c r="I221" s="270"/>
      <c r="J221" s="25"/>
      <c r="K221" s="25">
        <f>L222</f>
        <v>663823.75</v>
      </c>
      <c r="L221" s="25"/>
      <c r="M221" s="74"/>
      <c r="N221" s="217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7"/>
      <c r="G222" s="250" t="s">
        <v>126</v>
      </c>
      <c r="H222" s="251"/>
      <c r="I222" s="252"/>
      <c r="J222" s="25"/>
      <c r="K222" s="25"/>
      <c r="L222" s="25">
        <f>SUM(M223:M228)</f>
        <v>663823.75</v>
      </c>
      <c r="M222" s="74"/>
      <c r="N222" s="217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6">
        <v>0.1</v>
      </c>
      <c r="G223" s="253" t="s">
        <v>127</v>
      </c>
      <c r="H223" s="254"/>
      <c r="I223" s="255"/>
      <c r="J223" s="25"/>
      <c r="K223" s="25"/>
      <c r="L223" s="25"/>
      <c r="M223" s="90">
        <v>115109</v>
      </c>
      <c r="N223" s="217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6">
        <v>0.1</v>
      </c>
      <c r="G224" s="253" t="s">
        <v>128</v>
      </c>
      <c r="H224" s="254"/>
      <c r="I224" s="255"/>
      <c r="J224" s="25"/>
      <c r="K224" s="25"/>
      <c r="L224" s="25"/>
      <c r="M224" s="90">
        <v>548714.75</v>
      </c>
      <c r="N224" s="217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6">
        <v>0.1</v>
      </c>
      <c r="G225" s="253" t="s">
        <v>129</v>
      </c>
      <c r="H225" s="254"/>
      <c r="I225" s="255"/>
      <c r="J225" s="25"/>
      <c r="K225" s="25"/>
      <c r="L225" s="25"/>
      <c r="M225" s="90">
        <v>0</v>
      </c>
      <c r="N225" s="217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6">
        <v>0.1</v>
      </c>
      <c r="G226" s="253" t="s">
        <v>130</v>
      </c>
      <c r="H226" s="254"/>
      <c r="I226" s="255"/>
      <c r="J226" s="25"/>
      <c r="K226" s="25"/>
      <c r="L226" s="25"/>
      <c r="M226" s="90">
        <v>0</v>
      </c>
      <c r="N226" s="217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6">
        <v>0.1</v>
      </c>
      <c r="G227" s="253" t="s">
        <v>131</v>
      </c>
      <c r="H227" s="254"/>
      <c r="I227" s="255"/>
      <c r="J227" s="25"/>
      <c r="K227" s="25"/>
      <c r="L227" s="25"/>
      <c r="M227" s="90">
        <v>0</v>
      </c>
      <c r="N227" s="217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6">
        <v>0.1</v>
      </c>
      <c r="G228" s="253" t="s">
        <v>132</v>
      </c>
      <c r="H228" s="254"/>
      <c r="I228" s="255"/>
      <c r="J228" s="25"/>
      <c r="K228" s="25"/>
      <c r="L228" s="25"/>
      <c r="M228" s="90">
        <v>0</v>
      </c>
      <c r="N228" s="217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6"/>
      <c r="G229" s="268" t="s">
        <v>133</v>
      </c>
      <c r="H229" s="269"/>
      <c r="I229" s="270"/>
      <c r="J229" s="25"/>
      <c r="K229" s="25">
        <f>L230</f>
        <v>3144471.5</v>
      </c>
      <c r="L229" s="25"/>
      <c r="M229" s="74"/>
      <c r="N229" s="217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7"/>
      <c r="G230" s="250" t="s">
        <v>134</v>
      </c>
      <c r="H230" s="251"/>
      <c r="I230" s="252"/>
      <c r="J230" s="25"/>
      <c r="K230" s="25"/>
      <c r="L230" s="25">
        <f>SUM(M231:M232)</f>
        <v>3144471.5</v>
      </c>
      <c r="M230" s="74"/>
      <c r="N230" s="217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6">
        <v>0.1</v>
      </c>
      <c r="G231" s="253" t="s">
        <v>134</v>
      </c>
      <c r="H231" s="254"/>
      <c r="I231" s="255"/>
      <c r="J231" s="25"/>
      <c r="K231" s="25"/>
      <c r="L231" s="25"/>
      <c r="M231" s="90">
        <v>3144471.5</v>
      </c>
      <c r="N231" s="217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6">
        <v>0.1</v>
      </c>
      <c r="G232" s="253" t="s">
        <v>135</v>
      </c>
      <c r="H232" s="254"/>
      <c r="I232" s="255"/>
      <c r="J232" s="25"/>
      <c r="K232" s="25"/>
      <c r="L232" s="25"/>
      <c r="M232" s="90">
        <v>0</v>
      </c>
      <c r="N232" s="217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6"/>
      <c r="G233" s="268" t="s">
        <v>292</v>
      </c>
      <c r="H233" s="269"/>
      <c r="I233" s="270"/>
      <c r="J233" s="25"/>
      <c r="K233" s="25">
        <f>L234</f>
        <v>11860.42</v>
      </c>
      <c r="L233" s="25"/>
      <c r="M233" s="74"/>
      <c r="N233" s="217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7"/>
      <c r="G234" s="250" t="s">
        <v>136</v>
      </c>
      <c r="H234" s="251"/>
      <c r="I234" s="252"/>
      <c r="J234" s="25"/>
      <c r="K234" s="25"/>
      <c r="L234" s="25">
        <f>SUM(M235:M239)</f>
        <v>11860.42</v>
      </c>
      <c r="M234" s="74"/>
      <c r="N234" s="217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6">
        <v>0.1</v>
      </c>
      <c r="G235" s="253" t="s">
        <v>136</v>
      </c>
      <c r="H235" s="254"/>
      <c r="I235" s="255"/>
      <c r="J235" s="25"/>
      <c r="K235" s="25"/>
      <c r="L235" s="25"/>
      <c r="M235" s="90">
        <v>0</v>
      </c>
      <c r="N235" s="217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6">
        <v>0.1</v>
      </c>
      <c r="G236" s="253" t="s">
        <v>137</v>
      </c>
      <c r="H236" s="254"/>
      <c r="I236" s="255"/>
      <c r="J236" s="25"/>
      <c r="K236" s="25"/>
      <c r="L236" s="25"/>
      <c r="M236" s="90">
        <v>0</v>
      </c>
      <c r="N236" s="217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6">
        <v>0.1</v>
      </c>
      <c r="G237" s="253" t="s">
        <v>138</v>
      </c>
      <c r="H237" s="254"/>
      <c r="I237" s="255"/>
      <c r="J237" s="25"/>
      <c r="K237" s="25"/>
      <c r="L237" s="25"/>
      <c r="M237" s="90">
        <v>0</v>
      </c>
      <c r="N237" s="217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6">
        <v>0.1</v>
      </c>
      <c r="G238" s="253" t="s">
        <v>139</v>
      </c>
      <c r="H238" s="254"/>
      <c r="I238" s="255"/>
      <c r="J238" s="25"/>
      <c r="K238" s="25"/>
      <c r="L238" s="25"/>
      <c r="M238" s="90">
        <v>250</v>
      </c>
      <c r="N238" s="217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6">
        <v>0.1</v>
      </c>
      <c r="G239" s="253" t="s">
        <v>140</v>
      </c>
      <c r="H239" s="254"/>
      <c r="I239" s="255"/>
      <c r="J239" s="25"/>
      <c r="K239" s="25"/>
      <c r="L239" s="25"/>
      <c r="M239" s="90">
        <v>11610.42</v>
      </c>
      <c r="N239" s="217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7"/>
      <c r="G240" s="250" t="s">
        <v>293</v>
      </c>
      <c r="H240" s="251"/>
      <c r="I240" s="252"/>
      <c r="J240" s="25"/>
      <c r="K240" s="25">
        <f>L241+L247+L251+L258</f>
        <v>46009.52</v>
      </c>
      <c r="L240" s="25"/>
      <c r="M240" s="74"/>
      <c r="N240" s="217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7"/>
      <c r="G241" s="250" t="s">
        <v>141</v>
      </c>
      <c r="H241" s="251"/>
      <c r="I241" s="252"/>
      <c r="J241" s="25"/>
      <c r="K241" s="25"/>
      <c r="L241" s="25">
        <f>SUM(M242:M246)</f>
        <v>0</v>
      </c>
      <c r="M241" s="74"/>
      <c r="N241" s="217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0.1</v>
      </c>
      <c r="G242" s="253" t="s">
        <v>142</v>
      </c>
      <c r="H242" s="254"/>
      <c r="I242" s="255"/>
      <c r="J242" s="25"/>
      <c r="K242" s="25"/>
      <c r="L242" s="25"/>
      <c r="M242" s="90">
        <v>0</v>
      </c>
      <c r="N242" s="217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0.2</v>
      </c>
      <c r="G243" s="253" t="s">
        <v>143</v>
      </c>
      <c r="H243" s="254"/>
      <c r="I243" s="255"/>
      <c r="J243" s="25"/>
      <c r="K243" s="25"/>
      <c r="L243" s="25"/>
      <c r="M243" s="90">
        <v>0</v>
      </c>
      <c r="N243" s="217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0.3</v>
      </c>
      <c r="G244" s="253" t="s">
        <v>144</v>
      </c>
      <c r="H244" s="254"/>
      <c r="I244" s="255"/>
      <c r="J244" s="25"/>
      <c r="K244" s="25"/>
      <c r="L244" s="25"/>
      <c r="M244" s="90">
        <v>0</v>
      </c>
      <c r="N244" s="217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0.4</v>
      </c>
      <c r="G245" s="253" t="s">
        <v>145</v>
      </c>
      <c r="H245" s="254"/>
      <c r="I245" s="255"/>
      <c r="J245" s="25"/>
      <c r="K245" s="25"/>
      <c r="L245" s="25"/>
      <c r="M245" s="90">
        <v>0</v>
      </c>
      <c r="N245" s="217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6">
        <v>0.5</v>
      </c>
      <c r="G246" s="253" t="s">
        <v>146</v>
      </c>
      <c r="H246" s="254"/>
      <c r="I246" s="255"/>
      <c r="J246" s="25"/>
      <c r="K246" s="25"/>
      <c r="L246" s="25"/>
      <c r="M246" s="90">
        <v>0</v>
      </c>
      <c r="N246" s="217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6"/>
      <c r="G247" s="253" t="s">
        <v>147</v>
      </c>
      <c r="H247" s="254"/>
      <c r="I247" s="255"/>
      <c r="J247" s="25"/>
      <c r="K247" s="25"/>
      <c r="L247" s="25">
        <f>SUM(M248:M257)</f>
        <v>46009.52</v>
      </c>
      <c r="M247" s="74"/>
      <c r="N247" s="217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0.1</v>
      </c>
      <c r="G248" s="253" t="s">
        <v>148</v>
      </c>
      <c r="H248" s="254"/>
      <c r="I248" s="255"/>
      <c r="J248" s="25"/>
      <c r="K248" s="25"/>
      <c r="L248" s="25"/>
      <c r="M248" s="90">
        <v>0</v>
      </c>
      <c r="N248" s="217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0.2</v>
      </c>
      <c r="G249" s="253" t="s">
        <v>149</v>
      </c>
      <c r="H249" s="254"/>
      <c r="I249" s="255"/>
      <c r="J249" s="25"/>
      <c r="K249" s="25"/>
      <c r="L249" s="25"/>
      <c r="M249" s="90">
        <v>0</v>
      </c>
      <c r="N249" s="217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6">
        <v>0.3</v>
      </c>
      <c r="G250" s="250" t="s">
        <v>150</v>
      </c>
      <c r="H250" s="251"/>
      <c r="I250" s="252"/>
      <c r="J250" s="25"/>
      <c r="K250" s="25"/>
      <c r="L250" s="25"/>
      <c r="M250" s="90"/>
      <c r="N250" s="217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6"/>
      <c r="G251" s="253" t="s">
        <v>151</v>
      </c>
      <c r="H251" s="254"/>
      <c r="I251" s="255"/>
      <c r="J251" s="25"/>
      <c r="K251" s="25"/>
      <c r="L251" s="25">
        <v>0</v>
      </c>
      <c r="M251" s="74"/>
      <c r="N251" s="217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7">
        <v>0.1</v>
      </c>
      <c r="G252" s="253" t="s">
        <v>152</v>
      </c>
      <c r="H252" s="254"/>
      <c r="I252" s="255"/>
      <c r="J252" s="25"/>
      <c r="K252" s="25"/>
      <c r="L252" s="25"/>
      <c r="M252" s="74">
        <v>0</v>
      </c>
      <c r="N252" s="217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7">
        <v>0.2</v>
      </c>
      <c r="G253" s="253" t="s">
        <v>153</v>
      </c>
      <c r="H253" s="254"/>
      <c r="I253" s="255"/>
      <c r="J253" s="25"/>
      <c r="K253" s="25"/>
      <c r="L253" s="25"/>
      <c r="M253" s="74"/>
      <c r="N253" s="217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7">
        <v>0.3</v>
      </c>
      <c r="G254" s="253" t="s">
        <v>154</v>
      </c>
      <c r="H254" s="254"/>
      <c r="I254" s="255"/>
      <c r="J254" s="25"/>
      <c r="K254" s="25"/>
      <c r="L254" s="25"/>
      <c r="M254" s="90">
        <v>3258</v>
      </c>
      <c r="N254" s="217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0.4</v>
      </c>
      <c r="G255" s="253" t="s">
        <v>155</v>
      </c>
      <c r="H255" s="254"/>
      <c r="I255" s="255"/>
      <c r="J255" s="25"/>
      <c r="K255" s="25"/>
      <c r="L255" s="25"/>
      <c r="M255" s="90">
        <v>37919.42</v>
      </c>
      <c r="N255" s="217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0.5</v>
      </c>
      <c r="G256" s="253" t="s">
        <v>612</v>
      </c>
      <c r="H256" s="254"/>
      <c r="I256" s="255"/>
      <c r="J256" s="25"/>
      <c r="K256" s="25"/>
      <c r="L256" s="25"/>
      <c r="M256" s="90">
        <v>0</v>
      </c>
      <c r="N256" s="217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6">
        <v>0.6</v>
      </c>
      <c r="G257" s="253" t="s">
        <v>613</v>
      </c>
      <c r="H257" s="254"/>
      <c r="I257" s="255"/>
      <c r="J257" s="25"/>
      <c r="K257" s="25"/>
      <c r="L257" s="25"/>
      <c r="M257" s="90">
        <v>4832.1000000000004</v>
      </c>
      <c r="N257" s="217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7"/>
      <c r="G258" s="250" t="s">
        <v>156</v>
      </c>
      <c r="H258" s="251"/>
      <c r="I258" s="252"/>
      <c r="J258" s="25"/>
      <c r="K258" s="25"/>
      <c r="L258" s="25">
        <f>SUM(M259:M266)</f>
        <v>0</v>
      </c>
      <c r="M258" s="74"/>
      <c r="N258" s="217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0.1</v>
      </c>
      <c r="G259" s="253" t="s">
        <v>157</v>
      </c>
      <c r="H259" s="254"/>
      <c r="I259" s="255"/>
      <c r="J259" s="25"/>
      <c r="K259" s="25"/>
      <c r="L259" s="25"/>
      <c r="M259" s="90">
        <v>0</v>
      </c>
      <c r="N259" s="217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0.2</v>
      </c>
      <c r="G260" s="253" t="s">
        <v>614</v>
      </c>
      <c r="H260" s="254"/>
      <c r="I260" s="255"/>
      <c r="J260" s="25"/>
      <c r="K260" s="25"/>
      <c r="L260" s="25"/>
      <c r="M260" s="90">
        <v>0</v>
      </c>
      <c r="N260" s="217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0.3</v>
      </c>
      <c r="G261" s="253" t="s">
        <v>615</v>
      </c>
      <c r="H261" s="254"/>
      <c r="I261" s="255"/>
      <c r="J261" s="25"/>
      <c r="K261" s="25"/>
      <c r="L261" s="25"/>
      <c r="M261" s="90">
        <v>0</v>
      </c>
      <c r="N261" s="217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0.4</v>
      </c>
      <c r="G262" s="253" t="s">
        <v>158</v>
      </c>
      <c r="H262" s="254"/>
      <c r="I262" s="255"/>
      <c r="J262" s="25"/>
      <c r="K262" s="25"/>
      <c r="L262" s="25"/>
      <c r="M262" s="90">
        <v>0</v>
      </c>
      <c r="N262" s="217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0.5</v>
      </c>
      <c r="G263" s="253" t="s">
        <v>616</v>
      </c>
      <c r="H263" s="254"/>
      <c r="I263" s="255"/>
      <c r="J263" s="25"/>
      <c r="K263" s="25"/>
      <c r="L263" s="25"/>
      <c r="M263" s="90">
        <v>0</v>
      </c>
      <c r="N263" s="217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0.6</v>
      </c>
      <c r="G264" s="253" t="s">
        <v>617</v>
      </c>
      <c r="H264" s="254"/>
      <c r="I264" s="255"/>
      <c r="J264" s="25"/>
      <c r="K264" s="25"/>
      <c r="L264" s="25"/>
      <c r="M264" s="90">
        <v>0</v>
      </c>
      <c r="N264" s="217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6">
        <v>0.7</v>
      </c>
      <c r="G265" s="253" t="s">
        <v>159</v>
      </c>
      <c r="H265" s="254"/>
      <c r="I265" s="255"/>
      <c r="J265" s="25"/>
      <c r="K265" s="25"/>
      <c r="L265" s="25"/>
      <c r="M265" s="90">
        <v>0</v>
      </c>
      <c r="N265" s="217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6">
        <v>0.1</v>
      </c>
      <c r="G266" s="253" t="s">
        <v>618</v>
      </c>
      <c r="H266" s="254"/>
      <c r="I266" s="255"/>
      <c r="J266" s="25"/>
      <c r="K266" s="25"/>
      <c r="L266" s="25"/>
      <c r="M266" s="90">
        <v>0</v>
      </c>
      <c r="N266" s="217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7"/>
      <c r="G267" s="250" t="s">
        <v>294</v>
      </c>
      <c r="H267" s="251"/>
      <c r="I267" s="252"/>
      <c r="J267" s="25"/>
      <c r="K267" s="25">
        <f>L268+L276</f>
        <v>6946812.1900000004</v>
      </c>
      <c r="L267" s="25"/>
      <c r="M267" s="74"/>
      <c r="N267" s="217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8"/>
      <c r="G268" s="268" t="s">
        <v>160</v>
      </c>
      <c r="H268" s="269"/>
      <c r="I268" s="270"/>
      <c r="J268" s="28"/>
      <c r="K268" s="28"/>
      <c r="L268" s="28">
        <f>SUM(M269:M275)</f>
        <v>913984.2</v>
      </c>
      <c r="M268" s="74"/>
      <c r="N268" s="217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0.1</v>
      </c>
      <c r="G269" s="253" t="s">
        <v>161</v>
      </c>
      <c r="H269" s="254"/>
      <c r="I269" s="255"/>
      <c r="J269" s="25"/>
      <c r="K269" s="25"/>
      <c r="L269" s="25"/>
      <c r="M269" s="90">
        <v>350000</v>
      </c>
      <c r="N269" s="217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0.2</v>
      </c>
      <c r="G270" s="253" t="s">
        <v>162</v>
      </c>
      <c r="H270" s="254"/>
      <c r="I270" s="255"/>
      <c r="J270" s="25"/>
      <c r="K270" s="25"/>
      <c r="L270" s="25"/>
      <c r="M270" s="90">
        <v>549848</v>
      </c>
      <c r="N270" s="217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0.3</v>
      </c>
      <c r="G271" s="253" t="s">
        <v>619</v>
      </c>
      <c r="H271" s="254"/>
      <c r="I271" s="255"/>
      <c r="J271" s="25"/>
      <c r="K271" s="25"/>
      <c r="L271" s="25"/>
      <c r="M271" s="90">
        <v>0</v>
      </c>
      <c r="N271" s="217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0.4</v>
      </c>
      <c r="G272" s="253" t="s">
        <v>163</v>
      </c>
      <c r="H272" s="254"/>
      <c r="I272" s="255"/>
      <c r="J272" s="25"/>
      <c r="K272" s="25"/>
      <c r="L272" s="25"/>
      <c r="M272" s="90">
        <v>0</v>
      </c>
      <c r="N272" s="217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0.5</v>
      </c>
      <c r="G273" s="253" t="s">
        <v>164</v>
      </c>
      <c r="H273" s="254"/>
      <c r="I273" s="255"/>
      <c r="J273" s="25"/>
      <c r="K273" s="25"/>
      <c r="L273" s="25"/>
      <c r="M273" s="90">
        <v>14136.2</v>
      </c>
      <c r="N273" s="217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0.6</v>
      </c>
      <c r="G274" s="253" t="s">
        <v>165</v>
      </c>
      <c r="H274" s="254"/>
      <c r="I274" s="255"/>
      <c r="J274" s="25"/>
      <c r="K274" s="25"/>
      <c r="L274" s="25"/>
      <c r="M274" s="90">
        <v>0</v>
      </c>
      <c r="N274" s="217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6">
        <v>0.7</v>
      </c>
      <c r="G275" s="253" t="s">
        <v>620</v>
      </c>
      <c r="H275" s="254"/>
      <c r="I275" s="255"/>
      <c r="J275" s="25"/>
      <c r="K275" s="25"/>
      <c r="L275" s="25"/>
      <c r="M275" s="90">
        <v>0</v>
      </c>
      <c r="N275" s="217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68" t="s">
        <v>166</v>
      </c>
      <c r="H276" s="269"/>
      <c r="I276" s="270"/>
      <c r="J276" s="25"/>
      <c r="K276" s="25"/>
      <c r="L276" s="25">
        <f>SUM(M277:M284)</f>
        <v>6032827.9900000002</v>
      </c>
      <c r="M276" s="74"/>
      <c r="N276" s="217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0.1</v>
      </c>
      <c r="G277" s="253" t="s">
        <v>167</v>
      </c>
      <c r="H277" s="254"/>
      <c r="I277" s="255"/>
      <c r="J277" s="25"/>
      <c r="K277" s="25"/>
      <c r="L277" s="25"/>
      <c r="M277" s="90">
        <v>0</v>
      </c>
      <c r="N277" s="217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0.2</v>
      </c>
      <c r="G278" s="253" t="s">
        <v>168</v>
      </c>
      <c r="H278" s="254"/>
      <c r="I278" s="255"/>
      <c r="J278" s="25"/>
      <c r="K278" s="25"/>
      <c r="L278" s="25"/>
      <c r="M278" s="90">
        <v>0</v>
      </c>
      <c r="N278" s="217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0.3</v>
      </c>
      <c r="G279" s="253" t="s">
        <v>169</v>
      </c>
      <c r="H279" s="254"/>
      <c r="I279" s="255"/>
      <c r="J279" s="25"/>
      <c r="K279" s="25"/>
      <c r="L279" s="25"/>
      <c r="M279" s="90">
        <v>5973127.9900000002</v>
      </c>
      <c r="N279" s="217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6">
        <v>0.4</v>
      </c>
      <c r="G280" s="253" t="s">
        <v>170</v>
      </c>
      <c r="H280" s="254"/>
      <c r="I280" s="255"/>
      <c r="J280" s="25"/>
      <c r="K280" s="25"/>
      <c r="L280" s="25"/>
      <c r="M280" s="90">
        <v>0</v>
      </c>
      <c r="N280" s="217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53" t="s">
        <v>171</v>
      </c>
      <c r="H281" s="254"/>
      <c r="I281" s="255"/>
      <c r="J281" s="25"/>
      <c r="K281" s="25"/>
      <c r="L281" s="25"/>
      <c r="M281" s="90">
        <v>0</v>
      </c>
      <c r="N281" s="217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0.6</v>
      </c>
      <c r="G282" s="253" t="s">
        <v>172</v>
      </c>
      <c r="H282" s="254"/>
      <c r="I282" s="255"/>
      <c r="J282" s="25"/>
      <c r="K282" s="25"/>
      <c r="L282" s="25"/>
      <c r="M282" s="90">
        <v>0</v>
      </c>
      <c r="N282" s="217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0.7</v>
      </c>
      <c r="G283" s="253" t="s">
        <v>295</v>
      </c>
      <c r="H283" s="254"/>
      <c r="I283" s="255"/>
      <c r="J283" s="25"/>
      <c r="K283" s="25"/>
      <c r="L283" s="25"/>
      <c r="M283" s="188"/>
      <c r="N283" s="217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6">
        <v>99</v>
      </c>
      <c r="G284" s="253" t="s">
        <v>296</v>
      </c>
      <c r="H284" s="254"/>
      <c r="I284" s="255"/>
      <c r="J284" s="25"/>
      <c r="K284" s="25"/>
      <c r="L284" s="25"/>
      <c r="M284" s="189">
        <v>59700</v>
      </c>
      <c r="N284" s="217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7"/>
      <c r="G285" s="250" t="s">
        <v>297</v>
      </c>
      <c r="H285" s="251"/>
      <c r="I285" s="252"/>
      <c r="J285" s="25"/>
      <c r="K285" s="25">
        <f>L286</f>
        <v>5611030.7999999998</v>
      </c>
      <c r="L285" s="25"/>
      <c r="M285" s="74"/>
      <c r="N285" s="217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7"/>
      <c r="G286" s="268" t="s">
        <v>173</v>
      </c>
      <c r="H286" s="269"/>
      <c r="I286" s="270"/>
      <c r="J286" s="25"/>
      <c r="K286" s="25"/>
      <c r="L286" s="25">
        <f>SUM(M287:M298)</f>
        <v>5611030.7999999998</v>
      </c>
      <c r="M286" s="74"/>
      <c r="N286" s="217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6">
        <v>0.1</v>
      </c>
      <c r="G287" s="253" t="s">
        <v>174</v>
      </c>
      <c r="H287" s="254"/>
      <c r="I287" s="255"/>
      <c r="J287" s="25"/>
      <c r="K287" s="25"/>
      <c r="L287" s="25"/>
      <c r="M287" s="90">
        <v>176174</v>
      </c>
      <c r="N287" s="217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6">
        <v>0.1</v>
      </c>
      <c r="G288" s="253" t="s">
        <v>175</v>
      </c>
      <c r="H288" s="254"/>
      <c r="I288" s="255"/>
      <c r="J288" s="25"/>
      <c r="K288" s="25"/>
      <c r="L288" s="25"/>
      <c r="M288" s="90">
        <v>149302.16999999998</v>
      </c>
      <c r="N288" s="217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3</v>
      </c>
      <c r="F289" s="76">
        <v>0.1</v>
      </c>
      <c r="G289" s="253" t="s">
        <v>176</v>
      </c>
      <c r="H289" s="254"/>
      <c r="I289" s="255"/>
      <c r="J289" s="25"/>
      <c r="K289" s="25"/>
      <c r="L289" s="25"/>
      <c r="M289" s="90">
        <v>4924212.01</v>
      </c>
      <c r="N289" s="217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4</v>
      </c>
      <c r="F290" s="76">
        <v>0.1</v>
      </c>
      <c r="G290" s="206" t="s">
        <v>665</v>
      </c>
      <c r="H290" s="207"/>
      <c r="I290" s="208"/>
      <c r="J290" s="25"/>
      <c r="K290" s="25"/>
      <c r="L290" s="25"/>
      <c r="M290" s="90">
        <v>0</v>
      </c>
      <c r="N290" s="217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5</v>
      </c>
      <c r="F291" s="76">
        <v>0.1</v>
      </c>
      <c r="G291" s="253" t="s">
        <v>177</v>
      </c>
      <c r="H291" s="254"/>
      <c r="I291" s="255"/>
      <c r="J291" s="25"/>
      <c r="K291" s="25"/>
      <c r="L291" s="25"/>
      <c r="M291" s="90">
        <v>203845</v>
      </c>
      <c r="N291" s="217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6</v>
      </c>
      <c r="F292" s="76">
        <v>0.1</v>
      </c>
      <c r="G292" s="253" t="s">
        <v>178</v>
      </c>
      <c r="H292" s="254"/>
      <c r="I292" s="255"/>
      <c r="J292" s="25"/>
      <c r="K292" s="25"/>
      <c r="L292" s="25"/>
      <c r="M292" s="90">
        <v>27677.219999999998</v>
      </c>
      <c r="N292" s="217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7</v>
      </c>
      <c r="F293" s="76">
        <v>0.1</v>
      </c>
      <c r="G293" s="253" t="s">
        <v>179</v>
      </c>
      <c r="H293" s="254"/>
      <c r="I293" s="255"/>
      <c r="J293" s="25"/>
      <c r="K293" s="25"/>
      <c r="L293" s="25"/>
      <c r="M293" s="90">
        <v>0</v>
      </c>
      <c r="N293" s="217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166">
        <v>0.1</v>
      </c>
      <c r="G294" s="253" t="s">
        <v>666</v>
      </c>
      <c r="H294" s="254"/>
      <c r="I294" s="255"/>
      <c r="J294" s="25"/>
      <c r="K294" s="25"/>
      <c r="L294" s="25"/>
      <c r="M294" s="90">
        <v>39711</v>
      </c>
      <c r="N294" s="217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66">
        <v>0.2</v>
      </c>
      <c r="G295" s="206" t="s">
        <v>667</v>
      </c>
      <c r="H295" s="207"/>
      <c r="I295" s="208"/>
      <c r="J295" s="25"/>
      <c r="K295" s="25"/>
      <c r="L295" s="25"/>
      <c r="M295" s="90">
        <v>63541.700000000004</v>
      </c>
      <c r="N295" s="217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0.1</v>
      </c>
      <c r="G296" s="316" t="s">
        <v>180</v>
      </c>
      <c r="H296" s="317"/>
      <c r="I296" s="318"/>
      <c r="J296" s="25">
        <f>K297</f>
        <v>0</v>
      </c>
      <c r="K296" s="25"/>
      <c r="L296" s="25"/>
      <c r="M296" s="90">
        <v>0</v>
      </c>
      <c r="N296" s="217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0.4</v>
      </c>
      <c r="G297" s="322" t="s">
        <v>668</v>
      </c>
      <c r="H297" s="323"/>
      <c r="I297" s="324"/>
      <c r="J297" s="25"/>
      <c r="K297" s="25">
        <f>L298+L306</f>
        <v>0</v>
      </c>
      <c r="L297" s="25"/>
      <c r="M297" s="90">
        <v>4460.3999999999996</v>
      </c>
      <c r="N297" s="217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6">
        <v>0.5</v>
      </c>
      <c r="G298" s="209" t="s">
        <v>669</v>
      </c>
      <c r="H298" s="210"/>
      <c r="I298" s="211"/>
      <c r="J298" s="25"/>
      <c r="K298" s="25"/>
      <c r="L298" s="25">
        <f>SUM(M299:M305)</f>
        <v>0</v>
      </c>
      <c r="M298" s="90">
        <v>22107.3</v>
      </c>
      <c r="N298" s="217"/>
    </row>
    <row r="299" spans="2:14" s="50" customFormat="1" x14ac:dyDescent="0.25">
      <c r="B299" s="40">
        <v>2</v>
      </c>
      <c r="C299" s="40">
        <v>4</v>
      </c>
      <c r="D299" s="99"/>
      <c r="E299" s="99"/>
      <c r="F299" s="79"/>
      <c r="G299" s="265" t="s">
        <v>298</v>
      </c>
      <c r="H299" s="266"/>
      <c r="I299" s="267"/>
      <c r="J299" s="51"/>
      <c r="K299" s="51"/>
      <c r="L299" s="51"/>
      <c r="M299" s="74">
        <v>0</v>
      </c>
      <c r="N299" s="217"/>
    </row>
    <row r="300" spans="2:14" s="50" customFormat="1" x14ac:dyDescent="0.25">
      <c r="B300" s="44">
        <v>2</v>
      </c>
      <c r="C300" s="44">
        <v>4</v>
      </c>
      <c r="D300" s="44">
        <v>1</v>
      </c>
      <c r="E300" s="44"/>
      <c r="F300" s="34"/>
      <c r="G300" s="268" t="s">
        <v>305</v>
      </c>
      <c r="H300" s="269"/>
      <c r="I300" s="270"/>
      <c r="J300" s="51"/>
      <c r="K300" s="51"/>
      <c r="L300" s="51"/>
      <c r="M300" s="74"/>
      <c r="N300" s="220"/>
    </row>
    <row r="301" spans="2:14" s="50" customFormat="1" x14ac:dyDescent="0.25">
      <c r="B301" s="44">
        <v>2</v>
      </c>
      <c r="C301" s="44">
        <v>4</v>
      </c>
      <c r="D301" s="44">
        <v>1</v>
      </c>
      <c r="E301" s="44">
        <v>1</v>
      </c>
      <c r="F301" s="34"/>
      <c r="G301" s="268" t="s">
        <v>306</v>
      </c>
      <c r="H301" s="269"/>
      <c r="I301" s="270"/>
      <c r="J301" s="51"/>
      <c r="K301" s="51"/>
      <c r="L301" s="51"/>
      <c r="M301" s="74"/>
      <c r="N301" s="220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0.1</v>
      </c>
      <c r="G302" s="316" t="s">
        <v>307</v>
      </c>
      <c r="H302" s="317"/>
      <c r="I302" s="318"/>
      <c r="J302" s="51"/>
      <c r="K302" s="51"/>
      <c r="L302" s="51"/>
      <c r="M302" s="74"/>
      <c r="N302" s="220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0.2</v>
      </c>
      <c r="G303" s="316" t="s">
        <v>308</v>
      </c>
      <c r="H303" s="317"/>
      <c r="I303" s="318"/>
      <c r="J303" s="51"/>
      <c r="K303" s="51"/>
      <c r="L303" s="51"/>
      <c r="M303" s="74"/>
      <c r="N303" s="220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0.3</v>
      </c>
      <c r="G304" s="316" t="s">
        <v>309</v>
      </c>
      <c r="H304" s="317"/>
      <c r="I304" s="318"/>
      <c r="J304" s="51"/>
      <c r="K304" s="51"/>
      <c r="L304" s="51"/>
      <c r="M304" s="74"/>
      <c r="N304" s="220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0.4</v>
      </c>
      <c r="G305" s="316" t="s">
        <v>310</v>
      </c>
      <c r="H305" s="317"/>
      <c r="I305" s="318"/>
      <c r="J305" s="51"/>
      <c r="K305" s="51"/>
      <c r="L305" s="51"/>
      <c r="M305" s="74"/>
      <c r="N305" s="220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0.5</v>
      </c>
      <c r="G306" s="316" t="s">
        <v>311</v>
      </c>
      <c r="H306" s="317"/>
      <c r="I306" s="318"/>
      <c r="J306" s="51"/>
      <c r="K306" s="25"/>
      <c r="L306" s="25">
        <f>SUM(M307:M311)</f>
        <v>0</v>
      </c>
      <c r="M306" s="74"/>
      <c r="N306" s="220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0.6</v>
      </c>
      <c r="G307" s="316" t="s">
        <v>312</v>
      </c>
      <c r="H307" s="317"/>
      <c r="I307" s="318"/>
      <c r="J307" s="51"/>
      <c r="K307" s="51"/>
      <c r="L307" s="51"/>
      <c r="M307" s="74"/>
      <c r="N307" s="220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0.7</v>
      </c>
      <c r="G308" s="316" t="s">
        <v>313</v>
      </c>
      <c r="H308" s="317"/>
      <c r="I308" s="318"/>
      <c r="J308" s="51"/>
      <c r="K308" s="51"/>
      <c r="L308" s="51"/>
      <c r="M308" s="74"/>
      <c r="N308" s="220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2</v>
      </c>
      <c r="F309" s="34"/>
      <c r="G309" s="268" t="s">
        <v>314</v>
      </c>
      <c r="H309" s="269"/>
      <c r="I309" s="270"/>
      <c r="J309" s="51"/>
      <c r="K309" s="51"/>
      <c r="L309" s="51"/>
      <c r="M309" s="74"/>
      <c r="N309" s="220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0.1</v>
      </c>
      <c r="G310" s="316" t="s">
        <v>315</v>
      </c>
      <c r="H310" s="317"/>
      <c r="I310" s="318"/>
      <c r="J310" s="51"/>
      <c r="K310" s="51"/>
      <c r="L310" s="51"/>
      <c r="M310" s="90"/>
      <c r="N310" s="220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0.2</v>
      </c>
      <c r="G311" s="316" t="s">
        <v>316</v>
      </c>
      <c r="H311" s="317"/>
      <c r="I311" s="318"/>
      <c r="J311" s="51"/>
      <c r="K311" s="51"/>
      <c r="L311" s="51"/>
      <c r="M311" s="90">
        <v>0</v>
      </c>
      <c r="N311" s="220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0.3</v>
      </c>
      <c r="G312" s="316" t="s">
        <v>317</v>
      </c>
      <c r="H312" s="317"/>
      <c r="I312" s="318"/>
      <c r="J312" s="51">
        <f>K313+K321+K337+K344+K352+K359+K366</f>
        <v>0</v>
      </c>
      <c r="K312" s="51"/>
      <c r="L312" s="51"/>
      <c r="M312" s="90">
        <v>0</v>
      </c>
      <c r="N312" s="220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0.4</v>
      </c>
      <c r="G313" s="316" t="s">
        <v>318</v>
      </c>
      <c r="H313" s="317"/>
      <c r="I313" s="318"/>
      <c r="J313" s="51"/>
      <c r="K313" s="51">
        <f>L314+L316+L319</f>
        <v>0</v>
      </c>
      <c r="L313" s="51"/>
      <c r="M313" s="90">
        <v>0</v>
      </c>
      <c r="N313" s="220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0.5</v>
      </c>
      <c r="G314" s="316" t="s">
        <v>319</v>
      </c>
      <c r="H314" s="317"/>
      <c r="I314" s="318"/>
      <c r="J314" s="51"/>
      <c r="K314" s="51"/>
      <c r="L314" s="51">
        <f>M315</f>
        <v>0</v>
      </c>
      <c r="M314" s="90">
        <v>0</v>
      </c>
      <c r="N314" s="220"/>
    </row>
    <row r="315" spans="2:14" s="50" customFormat="1" x14ac:dyDescent="0.25">
      <c r="B315" s="40">
        <v>2</v>
      </c>
      <c r="C315" s="40">
        <v>5</v>
      </c>
      <c r="D315" s="40"/>
      <c r="E315" s="40"/>
      <c r="F315" s="40"/>
      <c r="G315" s="343" t="s">
        <v>320</v>
      </c>
      <c r="H315" s="344"/>
      <c r="I315" s="345"/>
      <c r="J315" s="51"/>
      <c r="K315" s="51"/>
      <c r="L315" s="51"/>
      <c r="M315" s="74">
        <v>0</v>
      </c>
      <c r="N315" s="220"/>
    </row>
    <row r="316" spans="2:14" s="50" customFormat="1" x14ac:dyDescent="0.25">
      <c r="B316" s="41">
        <v>2</v>
      </c>
      <c r="C316" s="41">
        <v>5</v>
      </c>
      <c r="D316" s="41">
        <v>1</v>
      </c>
      <c r="E316" s="41"/>
      <c r="F316" s="41"/>
      <c r="G316" s="346" t="s">
        <v>321</v>
      </c>
      <c r="H316" s="347"/>
      <c r="I316" s="348"/>
      <c r="J316" s="51"/>
      <c r="K316" s="51"/>
      <c r="L316" s="51">
        <f>M317+M318</f>
        <v>0</v>
      </c>
      <c r="M316" s="74"/>
      <c r="N316" s="220"/>
    </row>
    <row r="317" spans="2:14" s="50" customFormat="1" x14ac:dyDescent="0.25">
      <c r="B317" s="41">
        <v>2</v>
      </c>
      <c r="C317" s="41">
        <v>5</v>
      </c>
      <c r="D317" s="41">
        <v>1</v>
      </c>
      <c r="E317" s="41">
        <v>1</v>
      </c>
      <c r="F317" s="41"/>
      <c r="G317" s="268" t="s">
        <v>322</v>
      </c>
      <c r="H317" s="269"/>
      <c r="I317" s="270"/>
      <c r="J317" s="51"/>
      <c r="K317" s="51"/>
      <c r="L317" s="51"/>
      <c r="M317" s="74"/>
      <c r="N317" s="220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>
        <v>0.1</v>
      </c>
      <c r="G318" s="271" t="s">
        <v>322</v>
      </c>
      <c r="H318" s="272"/>
      <c r="I318" s="273"/>
      <c r="J318" s="51"/>
      <c r="K318" s="51"/>
      <c r="L318" s="51"/>
      <c r="M318" s="74"/>
      <c r="N318" s="220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2</v>
      </c>
      <c r="F319" s="41"/>
      <c r="G319" s="268" t="s">
        <v>323</v>
      </c>
      <c r="H319" s="269"/>
      <c r="I319" s="270"/>
      <c r="J319" s="51"/>
      <c r="K319" s="51"/>
      <c r="L319" s="51">
        <f>M320</f>
        <v>0</v>
      </c>
      <c r="M319" s="74"/>
      <c r="N319" s="220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0.1</v>
      </c>
      <c r="G320" s="271" t="s">
        <v>324</v>
      </c>
      <c r="H320" s="272"/>
      <c r="I320" s="273"/>
      <c r="J320" s="51"/>
      <c r="K320" s="51"/>
      <c r="L320" s="51"/>
      <c r="M320" s="74"/>
      <c r="N320" s="220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0.2</v>
      </c>
      <c r="G321" s="271" t="s">
        <v>325</v>
      </c>
      <c r="H321" s="272"/>
      <c r="I321" s="273"/>
      <c r="J321" s="51"/>
      <c r="K321" s="51">
        <f>L322+L331+L334</f>
        <v>0</v>
      </c>
      <c r="L321" s="51"/>
      <c r="M321" s="74"/>
      <c r="N321" s="220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3</v>
      </c>
      <c r="F322" s="41"/>
      <c r="G322" s="268" t="s">
        <v>326</v>
      </c>
      <c r="H322" s="269"/>
      <c r="I322" s="270"/>
      <c r="J322" s="51"/>
      <c r="K322" s="51"/>
      <c r="L322" s="51">
        <f>SUM(M323:M330)</f>
        <v>0</v>
      </c>
      <c r="M322" s="74"/>
      <c r="N322" s="220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>
        <v>0.1</v>
      </c>
      <c r="G323" s="271" t="s">
        <v>326</v>
      </c>
      <c r="H323" s="272"/>
      <c r="I323" s="273"/>
      <c r="J323" s="51"/>
      <c r="K323" s="51"/>
      <c r="L323" s="51"/>
      <c r="M323" s="74"/>
      <c r="N323" s="220"/>
    </row>
    <row r="324" spans="2:14" s="50" customFormat="1" x14ac:dyDescent="0.25">
      <c r="B324" s="41">
        <v>2</v>
      </c>
      <c r="C324" s="41">
        <v>5</v>
      </c>
      <c r="D324" s="41">
        <v>2</v>
      </c>
      <c r="E324" s="41"/>
      <c r="F324" s="41"/>
      <c r="G324" s="268" t="s">
        <v>327</v>
      </c>
      <c r="H324" s="269"/>
      <c r="I324" s="270"/>
      <c r="J324" s="51"/>
      <c r="K324" s="51"/>
      <c r="L324" s="51"/>
      <c r="M324" s="74"/>
      <c r="N324" s="220"/>
    </row>
    <row r="325" spans="2:14" s="50" customFormat="1" x14ac:dyDescent="0.25">
      <c r="B325" s="41">
        <v>2</v>
      </c>
      <c r="C325" s="41">
        <v>5</v>
      </c>
      <c r="D325" s="41">
        <v>2</v>
      </c>
      <c r="E325" s="41">
        <v>1</v>
      </c>
      <c r="F325" s="41"/>
      <c r="G325" s="268" t="s">
        <v>328</v>
      </c>
      <c r="H325" s="269"/>
      <c r="I325" s="270"/>
      <c r="J325" s="51"/>
      <c r="K325" s="51"/>
      <c r="L325" s="51"/>
      <c r="M325" s="74"/>
      <c r="N325" s="220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0.1</v>
      </c>
      <c r="G326" s="271" t="s">
        <v>329</v>
      </c>
      <c r="H326" s="272"/>
      <c r="I326" s="273"/>
      <c r="J326" s="51"/>
      <c r="K326" s="51"/>
      <c r="L326" s="51"/>
      <c r="M326" s="74"/>
      <c r="N326" s="220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0.2</v>
      </c>
      <c r="G327" s="271" t="s">
        <v>330</v>
      </c>
      <c r="H327" s="272"/>
      <c r="I327" s="273"/>
      <c r="J327" s="51"/>
      <c r="K327" s="51"/>
      <c r="L327" s="51"/>
      <c r="M327" s="74"/>
      <c r="N327" s="220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0.3</v>
      </c>
      <c r="G328" s="271" t="s">
        <v>331</v>
      </c>
      <c r="H328" s="272"/>
      <c r="I328" s="273"/>
      <c r="J328" s="51"/>
      <c r="K328" s="51"/>
      <c r="L328" s="51"/>
      <c r="M328" s="74"/>
      <c r="N328" s="220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0.4</v>
      </c>
      <c r="G329" s="271" t="s">
        <v>332</v>
      </c>
      <c r="H329" s="272"/>
      <c r="I329" s="273"/>
      <c r="J329" s="51"/>
      <c r="K329" s="51"/>
      <c r="L329" s="51"/>
      <c r="M329" s="74"/>
      <c r="N329" s="220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0.5</v>
      </c>
      <c r="G330" s="271" t="s">
        <v>333</v>
      </c>
      <c r="H330" s="272"/>
      <c r="I330" s="273"/>
      <c r="J330" s="51"/>
      <c r="K330" s="51"/>
      <c r="L330" s="51"/>
      <c r="M330" s="74"/>
      <c r="N330" s="220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0.6</v>
      </c>
      <c r="G331" s="271" t="s">
        <v>334</v>
      </c>
      <c r="H331" s="272"/>
      <c r="I331" s="273"/>
      <c r="J331" s="51"/>
      <c r="K331" s="51"/>
      <c r="L331" s="51">
        <f>M332+M333</f>
        <v>0</v>
      </c>
      <c r="M331" s="74"/>
      <c r="N331" s="220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0.7</v>
      </c>
      <c r="G332" s="271" t="s">
        <v>335</v>
      </c>
      <c r="H332" s="272"/>
      <c r="I332" s="273"/>
      <c r="J332" s="51"/>
      <c r="K332" s="51"/>
      <c r="L332" s="51"/>
      <c r="M332" s="74"/>
      <c r="N332" s="220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0.8</v>
      </c>
      <c r="G333" s="271" t="s">
        <v>336</v>
      </c>
      <c r="H333" s="272"/>
      <c r="I333" s="273"/>
      <c r="J333" s="51"/>
      <c r="K333" s="51"/>
      <c r="L333" s="51"/>
      <c r="M333" s="74"/>
      <c r="N333" s="220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2</v>
      </c>
      <c r="F334" s="41"/>
      <c r="G334" s="268" t="s">
        <v>337</v>
      </c>
      <c r="H334" s="269"/>
      <c r="I334" s="270"/>
      <c r="J334" s="51"/>
      <c r="K334" s="51"/>
      <c r="L334" s="51">
        <f>M335+M336</f>
        <v>0</v>
      </c>
      <c r="M334" s="74"/>
      <c r="N334" s="220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0.1</v>
      </c>
      <c r="G335" s="271" t="s">
        <v>338</v>
      </c>
      <c r="H335" s="272"/>
      <c r="I335" s="273"/>
      <c r="J335" s="51"/>
      <c r="K335" s="51"/>
      <c r="L335" s="51"/>
      <c r="M335" s="74"/>
      <c r="N335" s="220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0.2</v>
      </c>
      <c r="G336" s="271" t="s">
        <v>339</v>
      </c>
      <c r="H336" s="272"/>
      <c r="I336" s="273"/>
      <c r="J336" s="51"/>
      <c r="K336" s="51"/>
      <c r="L336" s="51"/>
      <c r="M336" s="74"/>
      <c r="N336" s="220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3</v>
      </c>
      <c r="F337" s="41"/>
      <c r="G337" s="268" t="s">
        <v>340</v>
      </c>
      <c r="H337" s="269"/>
      <c r="I337" s="270"/>
      <c r="J337" s="51"/>
      <c r="K337" s="51">
        <f>L338+L341</f>
        <v>0</v>
      </c>
      <c r="L337" s="51"/>
      <c r="M337" s="74"/>
      <c r="N337" s="220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0.1</v>
      </c>
      <c r="G338" s="271" t="s">
        <v>341</v>
      </c>
      <c r="H338" s="272"/>
      <c r="I338" s="273"/>
      <c r="J338" s="51"/>
      <c r="K338" s="51"/>
      <c r="L338" s="51">
        <f>M339+M340</f>
        <v>0</v>
      </c>
      <c r="M338" s="74"/>
      <c r="N338" s="220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0.2</v>
      </c>
      <c r="G339" s="271" t="s">
        <v>342</v>
      </c>
      <c r="H339" s="272"/>
      <c r="I339" s="273"/>
      <c r="J339" s="51"/>
      <c r="K339" s="51"/>
      <c r="L339" s="51"/>
      <c r="M339" s="74"/>
      <c r="N339" s="220"/>
    </row>
    <row r="340" spans="2:14" s="50" customFormat="1" x14ac:dyDescent="0.25">
      <c r="B340" s="41">
        <v>2</v>
      </c>
      <c r="C340" s="41">
        <v>5</v>
      </c>
      <c r="D340" s="41">
        <v>3</v>
      </c>
      <c r="E340" s="41"/>
      <c r="F340" s="41"/>
      <c r="G340" s="268" t="s">
        <v>343</v>
      </c>
      <c r="H340" s="269"/>
      <c r="I340" s="270"/>
      <c r="J340" s="51"/>
      <c r="K340" s="51"/>
      <c r="L340" s="51"/>
      <c r="M340" s="74"/>
      <c r="N340" s="220"/>
    </row>
    <row r="341" spans="2:14" s="50" customFormat="1" x14ac:dyDescent="0.25">
      <c r="B341" s="41">
        <v>2</v>
      </c>
      <c r="C341" s="41">
        <v>5</v>
      </c>
      <c r="D341" s="41">
        <v>3</v>
      </c>
      <c r="E341" s="41">
        <v>1</v>
      </c>
      <c r="F341" s="41"/>
      <c r="G341" s="268" t="s">
        <v>344</v>
      </c>
      <c r="H341" s="269"/>
      <c r="I341" s="270"/>
      <c r="J341" s="51"/>
      <c r="K341" s="51"/>
      <c r="L341" s="51">
        <f>M342+M343</f>
        <v>0</v>
      </c>
      <c r="M341" s="74"/>
      <c r="N341" s="220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0.1</v>
      </c>
      <c r="G342" s="271" t="s">
        <v>345</v>
      </c>
      <c r="H342" s="272"/>
      <c r="I342" s="273"/>
      <c r="J342" s="51"/>
      <c r="K342" s="51"/>
      <c r="L342" s="51"/>
      <c r="M342" s="74"/>
      <c r="N342" s="220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0.2</v>
      </c>
      <c r="G343" s="271" t="s">
        <v>346</v>
      </c>
      <c r="H343" s="272"/>
      <c r="I343" s="273"/>
      <c r="J343" s="51"/>
      <c r="K343" s="51"/>
      <c r="L343" s="51"/>
      <c r="M343" s="74"/>
      <c r="N343" s="220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2</v>
      </c>
      <c r="F344" s="41"/>
      <c r="G344" s="268" t="s">
        <v>347</v>
      </c>
      <c r="H344" s="269"/>
      <c r="I344" s="270"/>
      <c r="J344" s="51"/>
      <c r="K344" s="51">
        <f>L345+L349</f>
        <v>0</v>
      </c>
      <c r="L344" s="51"/>
      <c r="M344" s="74"/>
      <c r="N344" s="220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0.1</v>
      </c>
      <c r="G345" s="271" t="s">
        <v>348</v>
      </c>
      <c r="H345" s="272"/>
      <c r="I345" s="273"/>
      <c r="J345" s="51"/>
      <c r="K345" s="51"/>
      <c r="L345" s="51">
        <f>M346+M347+M348</f>
        <v>0</v>
      </c>
      <c r="M345" s="74"/>
      <c r="N345" s="220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0.2</v>
      </c>
      <c r="G346" s="271" t="s">
        <v>349</v>
      </c>
      <c r="H346" s="272"/>
      <c r="I346" s="273"/>
      <c r="J346" s="51"/>
      <c r="K346" s="51"/>
      <c r="L346" s="51"/>
      <c r="M346" s="74"/>
      <c r="N346" s="220"/>
    </row>
    <row r="347" spans="2:14" s="50" customFormat="1" x14ac:dyDescent="0.25">
      <c r="B347" s="41">
        <v>2</v>
      </c>
      <c r="C347" s="41">
        <v>5</v>
      </c>
      <c r="D347" s="41">
        <v>4</v>
      </c>
      <c r="E347" s="41"/>
      <c r="F347" s="41"/>
      <c r="G347" s="268" t="s">
        <v>350</v>
      </c>
      <c r="H347" s="269"/>
      <c r="I347" s="270"/>
      <c r="J347" s="51"/>
      <c r="K347" s="51"/>
      <c r="L347" s="51"/>
      <c r="M347" s="74"/>
      <c r="N347" s="220"/>
    </row>
    <row r="348" spans="2:14" s="50" customFormat="1" x14ac:dyDescent="0.25">
      <c r="B348" s="41">
        <v>2</v>
      </c>
      <c r="C348" s="41">
        <v>5</v>
      </c>
      <c r="D348" s="41">
        <v>4</v>
      </c>
      <c r="E348" s="41">
        <v>1</v>
      </c>
      <c r="F348" s="41"/>
      <c r="G348" s="268" t="s">
        <v>351</v>
      </c>
      <c r="H348" s="269"/>
      <c r="I348" s="270"/>
      <c r="J348" s="51"/>
      <c r="K348" s="51"/>
      <c r="L348" s="51"/>
      <c r="M348" s="74"/>
      <c r="N348" s="220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0.1</v>
      </c>
      <c r="G349" s="271" t="s">
        <v>352</v>
      </c>
      <c r="H349" s="272"/>
      <c r="I349" s="273"/>
      <c r="J349" s="51"/>
      <c r="K349" s="51"/>
      <c r="L349" s="51">
        <f>M350+M351</f>
        <v>0</v>
      </c>
      <c r="M349" s="74"/>
      <c r="N349" s="220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0.2</v>
      </c>
      <c r="G350" s="271" t="s">
        <v>353</v>
      </c>
      <c r="H350" s="272"/>
      <c r="I350" s="273"/>
      <c r="J350" s="51"/>
      <c r="K350" s="51"/>
      <c r="L350" s="51"/>
      <c r="M350" s="74"/>
      <c r="N350" s="220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0.3</v>
      </c>
      <c r="G351" s="271" t="s">
        <v>354</v>
      </c>
      <c r="H351" s="272"/>
      <c r="I351" s="273"/>
      <c r="J351" s="51"/>
      <c r="K351" s="51"/>
      <c r="L351" s="51"/>
      <c r="M351" s="74"/>
      <c r="N351" s="220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2</v>
      </c>
      <c r="F352" s="41"/>
      <c r="G352" s="268" t="s">
        <v>355</v>
      </c>
      <c r="H352" s="269"/>
      <c r="I352" s="270"/>
      <c r="J352" s="51"/>
      <c r="K352" s="51">
        <f>L353+L356</f>
        <v>0</v>
      </c>
      <c r="L352" s="51"/>
      <c r="M352" s="74"/>
      <c r="N352" s="220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0.1</v>
      </c>
      <c r="G353" s="271" t="s">
        <v>356</v>
      </c>
      <c r="H353" s="272"/>
      <c r="I353" s="273"/>
      <c r="J353" s="51"/>
      <c r="K353" s="51"/>
      <c r="L353" s="51">
        <f>M354+M355</f>
        <v>0</v>
      </c>
      <c r="M353" s="74"/>
      <c r="N353" s="220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0.2</v>
      </c>
      <c r="G354" s="271" t="s">
        <v>357</v>
      </c>
      <c r="H354" s="272"/>
      <c r="I354" s="273"/>
      <c r="J354" s="51"/>
      <c r="K354" s="51"/>
      <c r="L354" s="51"/>
      <c r="M354" s="74"/>
      <c r="N354" s="220"/>
    </row>
    <row r="355" spans="2:14" s="50" customFormat="1" x14ac:dyDescent="0.25">
      <c r="B355" s="41">
        <v>2</v>
      </c>
      <c r="C355" s="41">
        <v>5</v>
      </c>
      <c r="D355" s="41">
        <v>5</v>
      </c>
      <c r="E355" s="41"/>
      <c r="F355" s="41"/>
      <c r="G355" s="268" t="s">
        <v>358</v>
      </c>
      <c r="H355" s="269"/>
      <c r="I355" s="270"/>
      <c r="J355" s="51"/>
      <c r="K355" s="51"/>
      <c r="L355" s="51"/>
      <c r="M355" s="74"/>
      <c r="N355" s="220"/>
    </row>
    <row r="356" spans="2:14" x14ac:dyDescent="0.25">
      <c r="B356" s="41">
        <v>2</v>
      </c>
      <c r="C356" s="41">
        <v>5</v>
      </c>
      <c r="D356" s="41">
        <v>5</v>
      </c>
      <c r="E356" s="41">
        <v>1</v>
      </c>
      <c r="F356" s="41"/>
      <c r="G356" s="268" t="s">
        <v>359</v>
      </c>
      <c r="H356" s="269"/>
      <c r="I356" s="270"/>
      <c r="J356" s="51"/>
      <c r="K356" s="51"/>
      <c r="L356" s="51">
        <f>M357+M358</f>
        <v>0</v>
      </c>
      <c r="M356" s="74"/>
      <c r="N356" s="220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0.1</v>
      </c>
      <c r="G357" s="271" t="s">
        <v>360</v>
      </c>
      <c r="H357" s="272"/>
      <c r="I357" s="273"/>
      <c r="J357" s="51"/>
      <c r="K357" s="51"/>
      <c r="L357" s="51"/>
      <c r="M357" s="74"/>
      <c r="N357" s="220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0.2</v>
      </c>
      <c r="G358" s="271" t="s">
        <v>361</v>
      </c>
      <c r="H358" s="272"/>
      <c r="I358" s="273"/>
      <c r="J358" s="51"/>
      <c r="K358" s="51"/>
      <c r="L358" s="51"/>
      <c r="M358" s="74"/>
      <c r="N358" s="220"/>
    </row>
    <row r="359" spans="2:14" x14ac:dyDescent="0.25">
      <c r="B359" s="41">
        <v>2</v>
      </c>
      <c r="C359" s="41">
        <v>5</v>
      </c>
      <c r="D359" s="41">
        <v>5</v>
      </c>
      <c r="E359" s="41">
        <v>2</v>
      </c>
      <c r="F359" s="41"/>
      <c r="G359" s="268" t="s">
        <v>362</v>
      </c>
      <c r="H359" s="269"/>
      <c r="I359" s="270"/>
      <c r="J359" s="51"/>
      <c r="K359" s="51">
        <f>L360+L362+L364</f>
        <v>0</v>
      </c>
      <c r="L359" s="51"/>
      <c r="M359" s="74"/>
      <c r="N359" s="220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0.1</v>
      </c>
      <c r="G360" s="271" t="s">
        <v>363</v>
      </c>
      <c r="H360" s="272"/>
      <c r="I360" s="273"/>
      <c r="J360" s="51"/>
      <c r="K360" s="51"/>
      <c r="L360" s="51">
        <f>M361</f>
        <v>0</v>
      </c>
      <c r="M360" s="74"/>
      <c r="N360" s="220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0.2</v>
      </c>
      <c r="G361" s="271" t="s">
        <v>364</v>
      </c>
      <c r="H361" s="272"/>
      <c r="I361" s="273"/>
      <c r="J361" s="51"/>
      <c r="K361" s="51"/>
      <c r="L361" s="51"/>
      <c r="M361" s="74"/>
      <c r="N361" s="220"/>
    </row>
    <row r="362" spans="2:14" x14ac:dyDescent="0.25">
      <c r="B362" s="41">
        <v>2</v>
      </c>
      <c r="C362" s="41">
        <v>5</v>
      </c>
      <c r="D362" s="41">
        <v>6</v>
      </c>
      <c r="E362" s="41"/>
      <c r="F362" s="41"/>
      <c r="G362" s="268" t="s">
        <v>365</v>
      </c>
      <c r="H362" s="269"/>
      <c r="I362" s="270"/>
      <c r="J362" s="51"/>
      <c r="K362" s="51"/>
      <c r="L362" s="51">
        <f>M363</f>
        <v>0</v>
      </c>
      <c r="M362" s="74"/>
      <c r="N362" s="220"/>
    </row>
    <row r="363" spans="2:14" x14ac:dyDescent="0.25">
      <c r="B363" s="41">
        <v>2</v>
      </c>
      <c r="C363" s="41">
        <v>5</v>
      </c>
      <c r="D363" s="41">
        <v>6</v>
      </c>
      <c r="E363" s="41">
        <v>1</v>
      </c>
      <c r="F363" s="41"/>
      <c r="G363" s="268" t="s">
        <v>366</v>
      </c>
      <c r="H363" s="269"/>
      <c r="I363" s="270"/>
      <c r="J363" s="51"/>
      <c r="K363" s="51"/>
      <c r="L363" s="51"/>
      <c r="M363" s="74"/>
      <c r="N363" s="220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>
        <v>0.1</v>
      </c>
      <c r="G364" s="271" t="s">
        <v>367</v>
      </c>
      <c r="H364" s="272"/>
      <c r="I364" s="273"/>
      <c r="J364" s="51"/>
      <c r="K364" s="51"/>
      <c r="L364" s="51">
        <f>M365</f>
        <v>0</v>
      </c>
      <c r="M364" s="74"/>
      <c r="N364" s="220"/>
    </row>
    <row r="365" spans="2:14" x14ac:dyDescent="0.25">
      <c r="B365" s="41">
        <v>2</v>
      </c>
      <c r="C365" s="41">
        <v>5</v>
      </c>
      <c r="D365" s="41">
        <v>6</v>
      </c>
      <c r="E365" s="41">
        <v>2</v>
      </c>
      <c r="F365" s="41"/>
      <c r="G365" s="268" t="s">
        <v>368</v>
      </c>
      <c r="H365" s="269"/>
      <c r="I365" s="270"/>
      <c r="J365" s="51"/>
      <c r="K365" s="51"/>
      <c r="L365" s="51"/>
      <c r="M365" s="74"/>
      <c r="N365" s="220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>
        <v>0.1</v>
      </c>
      <c r="G366" s="271" t="s">
        <v>369</v>
      </c>
      <c r="H366" s="272"/>
      <c r="I366" s="273"/>
      <c r="J366" s="51"/>
      <c r="K366" s="51">
        <f>L367+L369+L371</f>
        <v>0</v>
      </c>
      <c r="L366" s="51"/>
      <c r="M366" s="74"/>
      <c r="N366" s="220"/>
    </row>
    <row r="367" spans="2:14" x14ac:dyDescent="0.25">
      <c r="B367" s="41">
        <v>2</v>
      </c>
      <c r="C367" s="41">
        <v>5</v>
      </c>
      <c r="D367" s="41">
        <v>6</v>
      </c>
      <c r="E367" s="41">
        <v>3</v>
      </c>
      <c r="F367" s="41"/>
      <c r="G367" s="268" t="s">
        <v>370</v>
      </c>
      <c r="H367" s="269"/>
      <c r="I367" s="270"/>
      <c r="J367" s="51"/>
      <c r="K367" s="51"/>
      <c r="L367" s="51">
        <f>M368</f>
        <v>0</v>
      </c>
      <c r="M367" s="74"/>
      <c r="N367" s="220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>
        <v>0.1</v>
      </c>
      <c r="G368" s="271" t="s">
        <v>371</v>
      </c>
      <c r="H368" s="272"/>
      <c r="I368" s="273"/>
      <c r="J368" s="51"/>
      <c r="K368" s="51"/>
      <c r="L368" s="51"/>
      <c r="M368" s="74"/>
      <c r="N368" s="220"/>
    </row>
    <row r="369" spans="2:14" x14ac:dyDescent="0.25">
      <c r="B369" s="41">
        <v>2</v>
      </c>
      <c r="C369" s="41">
        <v>5</v>
      </c>
      <c r="D369" s="41">
        <v>9</v>
      </c>
      <c r="E369" s="58"/>
      <c r="F369" s="53"/>
      <c r="G369" s="268" t="s">
        <v>372</v>
      </c>
      <c r="H369" s="269"/>
      <c r="I369" s="270"/>
      <c r="J369" s="51"/>
      <c r="K369" s="51"/>
      <c r="L369" s="51">
        <f>M370</f>
        <v>0</v>
      </c>
      <c r="M369" s="74"/>
      <c r="N369" s="220"/>
    </row>
    <row r="370" spans="2:14" x14ac:dyDescent="0.25">
      <c r="B370" s="41">
        <v>2</v>
      </c>
      <c r="C370" s="41">
        <v>5</v>
      </c>
      <c r="D370" s="41">
        <v>9</v>
      </c>
      <c r="E370" s="41">
        <v>1</v>
      </c>
      <c r="F370" s="53"/>
      <c r="G370" s="268" t="s">
        <v>373</v>
      </c>
      <c r="H370" s="269"/>
      <c r="I370" s="270"/>
      <c r="J370" s="51"/>
      <c r="K370" s="51"/>
      <c r="L370" s="51"/>
      <c r="M370" s="74"/>
      <c r="N370" s="220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>
        <v>0.1</v>
      </c>
      <c r="G371" s="271" t="s">
        <v>374</v>
      </c>
      <c r="H371" s="272"/>
      <c r="I371" s="273"/>
      <c r="J371" s="51"/>
      <c r="K371" s="51"/>
      <c r="L371" s="51">
        <f>M372</f>
        <v>0</v>
      </c>
      <c r="M371" s="74"/>
      <c r="N371" s="220"/>
    </row>
    <row r="372" spans="2:14" x14ac:dyDescent="0.25">
      <c r="B372" s="41">
        <v>2</v>
      </c>
      <c r="C372" s="41">
        <v>5</v>
      </c>
      <c r="D372" s="41">
        <v>9</v>
      </c>
      <c r="E372" s="41">
        <v>2</v>
      </c>
      <c r="F372" s="41"/>
      <c r="G372" s="268" t="s">
        <v>375</v>
      </c>
      <c r="H372" s="269"/>
      <c r="I372" s="270"/>
      <c r="J372" s="51"/>
      <c r="K372" s="51"/>
      <c r="L372" s="51"/>
      <c r="M372" s="74"/>
      <c r="N372" s="220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>
        <v>0.1</v>
      </c>
      <c r="G373" s="271" t="s">
        <v>376</v>
      </c>
      <c r="H373" s="272"/>
      <c r="I373" s="273"/>
      <c r="J373" s="26"/>
      <c r="K373" s="25"/>
      <c r="L373" s="25"/>
      <c r="M373" s="74">
        <v>0</v>
      </c>
      <c r="N373" s="220"/>
    </row>
    <row r="374" spans="2:14" x14ac:dyDescent="0.25">
      <c r="B374" s="41">
        <v>2</v>
      </c>
      <c r="C374" s="41">
        <v>5</v>
      </c>
      <c r="D374" s="41">
        <v>9</v>
      </c>
      <c r="E374" s="41">
        <v>3</v>
      </c>
      <c r="F374" s="41"/>
      <c r="G374" s="268" t="s">
        <v>377</v>
      </c>
      <c r="H374" s="269"/>
      <c r="I374" s="270"/>
      <c r="J374" s="25"/>
      <c r="K374" s="25"/>
      <c r="L374" s="25"/>
      <c r="M374" s="74"/>
      <c r="N374" s="220"/>
    </row>
    <row r="375" spans="2:14" x14ac:dyDescent="0.25">
      <c r="B375" s="100">
        <v>2</v>
      </c>
      <c r="C375" s="100">
        <v>5</v>
      </c>
      <c r="D375" s="100">
        <v>9</v>
      </c>
      <c r="E375" s="100">
        <v>3</v>
      </c>
      <c r="F375" s="101">
        <v>0.1</v>
      </c>
      <c r="G375" s="325" t="s">
        <v>378</v>
      </c>
      <c r="H375" s="326"/>
      <c r="I375" s="327"/>
      <c r="J375" s="25"/>
      <c r="K375" s="25"/>
      <c r="L375" s="25"/>
      <c r="M375" s="74"/>
      <c r="N375" s="220"/>
    </row>
    <row r="376" spans="2:14" x14ac:dyDescent="0.25">
      <c r="B376" s="40">
        <v>2</v>
      </c>
      <c r="C376" s="40">
        <v>6</v>
      </c>
      <c r="D376" s="40"/>
      <c r="E376" s="40"/>
      <c r="F376" s="79"/>
      <c r="G376" s="265" t="s">
        <v>181</v>
      </c>
      <c r="H376" s="266"/>
      <c r="I376" s="267"/>
      <c r="J376" s="26">
        <f>K377+K384+K389+K398+K394+K408+K412</f>
        <v>1510302.23</v>
      </c>
      <c r="K376" s="25"/>
      <c r="L376" s="25"/>
      <c r="M376" s="74">
        <v>0</v>
      </c>
      <c r="N376" s="217"/>
    </row>
    <row r="377" spans="2:14" x14ac:dyDescent="0.25">
      <c r="B377" s="41">
        <v>2</v>
      </c>
      <c r="C377" s="41">
        <v>6</v>
      </c>
      <c r="D377" s="41">
        <v>1</v>
      </c>
      <c r="E377" s="41"/>
      <c r="F377" s="77"/>
      <c r="G377" s="250" t="s">
        <v>182</v>
      </c>
      <c r="H377" s="251"/>
      <c r="I377" s="252"/>
      <c r="J377" s="25"/>
      <c r="K377" s="25">
        <f>L378</f>
        <v>9971</v>
      </c>
      <c r="L377" s="25"/>
      <c r="M377" s="74"/>
      <c r="N377" s="217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/>
      <c r="G378" s="250" t="s">
        <v>183</v>
      </c>
      <c r="H378" s="251"/>
      <c r="I378" s="252"/>
      <c r="J378" s="25"/>
      <c r="K378" s="25"/>
      <c r="L378" s="25">
        <f>SUM(M379:M383)</f>
        <v>9971</v>
      </c>
      <c r="M378" s="74"/>
      <c r="N378" s="217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6">
        <v>0.1</v>
      </c>
      <c r="G379" s="253" t="s">
        <v>299</v>
      </c>
      <c r="H379" s="254"/>
      <c r="I379" s="255"/>
      <c r="J379" s="25"/>
      <c r="K379" s="25"/>
      <c r="L379" s="25"/>
      <c r="M379" s="90">
        <v>0</v>
      </c>
      <c r="N379" s="217"/>
    </row>
    <row r="380" spans="2:14" x14ac:dyDescent="0.25">
      <c r="B380" s="42">
        <v>2</v>
      </c>
      <c r="C380" s="42">
        <v>6</v>
      </c>
      <c r="D380" s="42">
        <v>1</v>
      </c>
      <c r="E380" s="42">
        <v>2</v>
      </c>
      <c r="F380" s="76">
        <v>0.1</v>
      </c>
      <c r="G380" s="253" t="s">
        <v>300</v>
      </c>
      <c r="H380" s="254"/>
      <c r="I380" s="255"/>
      <c r="J380" s="25"/>
      <c r="K380" s="25"/>
      <c r="L380" s="25"/>
      <c r="M380" s="90">
        <v>0</v>
      </c>
      <c r="N380" s="217"/>
    </row>
    <row r="381" spans="2:14" x14ac:dyDescent="0.25">
      <c r="B381" s="42">
        <v>2</v>
      </c>
      <c r="C381" s="42">
        <v>6</v>
      </c>
      <c r="D381" s="42">
        <v>1</v>
      </c>
      <c r="E381" s="42">
        <v>3</v>
      </c>
      <c r="F381" s="76">
        <v>0.1</v>
      </c>
      <c r="G381" s="253" t="s">
        <v>301</v>
      </c>
      <c r="H381" s="254"/>
      <c r="I381" s="255"/>
      <c r="J381" s="25"/>
      <c r="K381" s="25"/>
      <c r="L381" s="25"/>
      <c r="M381" s="90">
        <v>0</v>
      </c>
      <c r="N381" s="217"/>
    </row>
    <row r="382" spans="2:14" x14ac:dyDescent="0.25">
      <c r="B382" s="42">
        <v>2</v>
      </c>
      <c r="C382" s="42">
        <v>6</v>
      </c>
      <c r="D382" s="42">
        <v>1</v>
      </c>
      <c r="E382" s="42">
        <v>4</v>
      </c>
      <c r="F382" s="76">
        <v>0.1</v>
      </c>
      <c r="G382" s="253" t="s">
        <v>184</v>
      </c>
      <c r="H382" s="254"/>
      <c r="I382" s="255"/>
      <c r="J382" s="25"/>
      <c r="K382" s="25"/>
      <c r="L382" s="25"/>
      <c r="M382" s="90">
        <v>9971</v>
      </c>
      <c r="N382" s="217"/>
    </row>
    <row r="383" spans="2:14" x14ac:dyDescent="0.25">
      <c r="B383" s="42">
        <v>2</v>
      </c>
      <c r="C383" s="42">
        <v>6</v>
      </c>
      <c r="D383" s="42">
        <v>1</v>
      </c>
      <c r="E383" s="42">
        <v>9</v>
      </c>
      <c r="F383" s="76">
        <v>0.1</v>
      </c>
      <c r="G383" s="253" t="s">
        <v>185</v>
      </c>
      <c r="H383" s="254"/>
      <c r="I383" s="255"/>
      <c r="J383" s="25"/>
      <c r="K383" s="25"/>
      <c r="L383" s="25"/>
      <c r="M383" s="90">
        <v>0</v>
      </c>
      <c r="N383" s="217"/>
    </row>
    <row r="384" spans="2:14" x14ac:dyDescent="0.25">
      <c r="B384" s="41">
        <v>2</v>
      </c>
      <c r="C384" s="41">
        <v>6</v>
      </c>
      <c r="D384" s="41">
        <v>2</v>
      </c>
      <c r="E384" s="41"/>
      <c r="F384" s="77"/>
      <c r="G384" s="250" t="s">
        <v>186</v>
      </c>
      <c r="H384" s="251"/>
      <c r="I384" s="252"/>
      <c r="J384" s="25"/>
      <c r="K384" s="25">
        <f>L385</f>
        <v>0</v>
      </c>
      <c r="L384" s="25"/>
      <c r="M384" s="74"/>
      <c r="N384" s="217"/>
    </row>
    <row r="385" spans="2:14" x14ac:dyDescent="0.25">
      <c r="B385" s="41">
        <v>2</v>
      </c>
      <c r="C385" s="41">
        <v>6</v>
      </c>
      <c r="D385" s="41">
        <v>2</v>
      </c>
      <c r="E385" s="41">
        <v>1</v>
      </c>
      <c r="F385" s="77"/>
      <c r="G385" s="250" t="s">
        <v>187</v>
      </c>
      <c r="H385" s="251"/>
      <c r="I385" s="252"/>
      <c r="J385" s="25"/>
      <c r="K385" s="25"/>
      <c r="L385" s="25">
        <f>SUM(M386:M388)</f>
        <v>0</v>
      </c>
      <c r="M385" s="74"/>
      <c r="N385" s="217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6">
        <v>0.1</v>
      </c>
      <c r="G386" s="253" t="s">
        <v>188</v>
      </c>
      <c r="H386" s="254"/>
      <c r="I386" s="255"/>
      <c r="J386" s="25"/>
      <c r="K386" s="25"/>
      <c r="L386" s="25"/>
      <c r="M386" s="90">
        <v>0</v>
      </c>
      <c r="N386" s="217"/>
    </row>
    <row r="387" spans="2:14" x14ac:dyDescent="0.25">
      <c r="B387" s="42">
        <v>2</v>
      </c>
      <c r="C387" s="42">
        <v>6</v>
      </c>
      <c r="D387" s="42">
        <v>2</v>
      </c>
      <c r="E387" s="42">
        <v>2</v>
      </c>
      <c r="F387" s="76">
        <v>0.1</v>
      </c>
      <c r="G387" s="253" t="s">
        <v>189</v>
      </c>
      <c r="H387" s="254"/>
      <c r="I387" s="255"/>
      <c r="J387" s="25"/>
      <c r="K387" s="25"/>
      <c r="L387" s="25"/>
      <c r="M387" s="90">
        <v>0</v>
      </c>
      <c r="N387" s="217"/>
    </row>
    <row r="388" spans="2:14" x14ac:dyDescent="0.25">
      <c r="B388" s="42">
        <v>2</v>
      </c>
      <c r="C388" s="42">
        <v>6</v>
      </c>
      <c r="D388" s="42">
        <v>2</v>
      </c>
      <c r="E388" s="42">
        <v>3</v>
      </c>
      <c r="F388" s="76">
        <v>0.1</v>
      </c>
      <c r="G388" s="253" t="s">
        <v>190</v>
      </c>
      <c r="H388" s="254"/>
      <c r="I388" s="255"/>
      <c r="J388" s="25"/>
      <c r="K388" s="25"/>
      <c r="L388" s="25"/>
      <c r="M388" s="90">
        <v>0</v>
      </c>
      <c r="N388" s="217"/>
    </row>
    <row r="389" spans="2:14" x14ac:dyDescent="0.25">
      <c r="B389" s="42">
        <v>2</v>
      </c>
      <c r="C389" s="41">
        <v>6</v>
      </c>
      <c r="D389" s="41">
        <v>3</v>
      </c>
      <c r="E389" s="41"/>
      <c r="F389" s="77"/>
      <c r="G389" s="250" t="s">
        <v>191</v>
      </c>
      <c r="H389" s="251"/>
      <c r="I389" s="252"/>
      <c r="J389" s="25"/>
      <c r="K389" s="25">
        <f>L390</f>
        <v>1488821.51</v>
      </c>
      <c r="L389" s="25"/>
      <c r="M389" s="74"/>
      <c r="N389" s="217"/>
    </row>
    <row r="390" spans="2:14" x14ac:dyDescent="0.25">
      <c r="B390" s="41">
        <v>2</v>
      </c>
      <c r="C390" s="41">
        <v>6</v>
      </c>
      <c r="D390" s="41">
        <v>3</v>
      </c>
      <c r="E390" s="41">
        <v>1</v>
      </c>
      <c r="F390" s="77"/>
      <c r="G390" s="250" t="s">
        <v>192</v>
      </c>
      <c r="H390" s="251"/>
      <c r="I390" s="252"/>
      <c r="J390" s="25"/>
      <c r="K390" s="25"/>
      <c r="L390" s="25">
        <f>SUM(M391:M393)</f>
        <v>1488821.51</v>
      </c>
      <c r="M390" s="74"/>
      <c r="N390" s="217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6">
        <v>0.1</v>
      </c>
      <c r="G391" s="253" t="s">
        <v>192</v>
      </c>
      <c r="H391" s="254"/>
      <c r="I391" s="255"/>
      <c r="J391" s="25"/>
      <c r="K391" s="25"/>
      <c r="L391" s="25"/>
      <c r="M391" s="90">
        <v>1488821.51</v>
      </c>
      <c r="N391" s="217"/>
    </row>
    <row r="392" spans="2:14" x14ac:dyDescent="0.25">
      <c r="B392" s="42">
        <v>2</v>
      </c>
      <c r="C392" s="42">
        <v>6</v>
      </c>
      <c r="D392" s="42">
        <v>3</v>
      </c>
      <c r="E392" s="42">
        <v>2</v>
      </c>
      <c r="F392" s="76">
        <v>0.1</v>
      </c>
      <c r="G392" s="253" t="s">
        <v>193</v>
      </c>
      <c r="H392" s="254"/>
      <c r="I392" s="255"/>
      <c r="J392" s="25"/>
      <c r="K392" s="25"/>
      <c r="L392" s="25"/>
      <c r="M392" s="90">
        <v>0</v>
      </c>
      <c r="N392" s="217"/>
    </row>
    <row r="393" spans="2:14" x14ac:dyDescent="0.25">
      <c r="B393" s="190">
        <v>2</v>
      </c>
      <c r="C393" s="190">
        <v>6</v>
      </c>
      <c r="D393" s="190">
        <v>3</v>
      </c>
      <c r="E393" s="190">
        <v>4</v>
      </c>
      <c r="F393" s="97">
        <v>0.1</v>
      </c>
      <c r="G393" s="253" t="s">
        <v>675</v>
      </c>
      <c r="H393" s="254"/>
      <c r="I393" s="255"/>
      <c r="J393" s="25"/>
      <c r="K393" s="25"/>
      <c r="L393" s="25"/>
      <c r="M393" s="90">
        <v>0</v>
      </c>
      <c r="N393" s="217"/>
    </row>
    <row r="394" spans="2:14" x14ac:dyDescent="0.25">
      <c r="B394" s="42">
        <v>2</v>
      </c>
      <c r="C394" s="42">
        <v>6</v>
      </c>
      <c r="D394" s="42">
        <v>4</v>
      </c>
      <c r="E394" s="42"/>
      <c r="F394" s="76"/>
      <c r="G394" s="250" t="s">
        <v>302</v>
      </c>
      <c r="H394" s="251"/>
      <c r="I394" s="252"/>
      <c r="J394" s="25"/>
      <c r="K394" s="25">
        <f>L395</f>
        <v>0</v>
      </c>
      <c r="L394" s="25"/>
      <c r="M394" s="74"/>
      <c r="N394" s="217"/>
    </row>
    <row r="395" spans="2:14" x14ac:dyDescent="0.25">
      <c r="B395" s="42">
        <v>2</v>
      </c>
      <c r="C395" s="42">
        <v>6</v>
      </c>
      <c r="D395" s="42">
        <v>4</v>
      </c>
      <c r="E395" s="42">
        <v>1</v>
      </c>
      <c r="F395" s="76"/>
      <c r="G395" s="250" t="s">
        <v>194</v>
      </c>
      <c r="H395" s="251"/>
      <c r="I395" s="252"/>
      <c r="J395" s="25"/>
      <c r="K395" s="25"/>
      <c r="L395" s="25">
        <f>SUM(M396:M397)</f>
        <v>0</v>
      </c>
      <c r="M395" s="74"/>
      <c r="N395" s="217"/>
    </row>
    <row r="396" spans="2:14" x14ac:dyDescent="0.25">
      <c r="B396" s="42">
        <v>2</v>
      </c>
      <c r="C396" s="42">
        <v>6</v>
      </c>
      <c r="D396" s="42">
        <v>4</v>
      </c>
      <c r="E396" s="42">
        <v>1</v>
      </c>
      <c r="F396" s="76">
        <v>0.1</v>
      </c>
      <c r="G396" s="253" t="s">
        <v>194</v>
      </c>
      <c r="H396" s="254"/>
      <c r="I396" s="255"/>
      <c r="J396" s="25"/>
      <c r="K396" s="25"/>
      <c r="L396" s="25"/>
      <c r="M396" s="90">
        <v>0</v>
      </c>
      <c r="N396" s="217"/>
    </row>
    <row r="397" spans="2:14" x14ac:dyDescent="0.25">
      <c r="B397" s="42">
        <v>2</v>
      </c>
      <c r="C397" s="42">
        <v>6</v>
      </c>
      <c r="D397" s="42">
        <v>4</v>
      </c>
      <c r="E397" s="42">
        <v>8</v>
      </c>
      <c r="F397" s="76">
        <v>0.1</v>
      </c>
      <c r="G397" s="253" t="s">
        <v>195</v>
      </c>
      <c r="H397" s="254"/>
      <c r="I397" s="255"/>
      <c r="J397" s="75"/>
      <c r="K397" s="75"/>
      <c r="L397" s="75"/>
      <c r="M397" s="90">
        <v>0</v>
      </c>
      <c r="N397" s="221"/>
    </row>
    <row r="398" spans="2:14" x14ac:dyDescent="0.25">
      <c r="B398" s="42">
        <v>2</v>
      </c>
      <c r="C398" s="42">
        <v>6</v>
      </c>
      <c r="D398" s="42">
        <v>5</v>
      </c>
      <c r="E398" s="42"/>
      <c r="F398" s="76"/>
      <c r="G398" s="250" t="s">
        <v>196</v>
      </c>
      <c r="H398" s="251"/>
      <c r="I398" s="252"/>
      <c r="J398" s="75"/>
      <c r="K398" s="75">
        <f>SUM(L399:L408)</f>
        <v>11509.720000000001</v>
      </c>
      <c r="L398" s="75"/>
      <c r="M398" s="74"/>
      <c r="N398" s="221"/>
    </row>
    <row r="399" spans="2:14" x14ac:dyDescent="0.25">
      <c r="B399" s="41">
        <v>2</v>
      </c>
      <c r="C399" s="41">
        <v>6</v>
      </c>
      <c r="D399" s="41">
        <v>5</v>
      </c>
      <c r="E399" s="41">
        <v>1</v>
      </c>
      <c r="F399" s="77"/>
      <c r="G399" s="250" t="s">
        <v>197</v>
      </c>
      <c r="H399" s="251"/>
      <c r="I399" s="252"/>
      <c r="J399" s="75"/>
      <c r="K399" s="75"/>
      <c r="L399" s="75">
        <f>SUM(M400)</f>
        <v>0</v>
      </c>
      <c r="M399" s="74"/>
      <c r="N399" s="221"/>
    </row>
    <row r="400" spans="2:14" x14ac:dyDescent="0.25">
      <c r="B400" s="42">
        <v>2</v>
      </c>
      <c r="C400" s="42">
        <v>6</v>
      </c>
      <c r="D400" s="42">
        <v>5</v>
      </c>
      <c r="E400" s="42">
        <v>1</v>
      </c>
      <c r="F400" s="76">
        <v>0.1</v>
      </c>
      <c r="G400" s="253" t="s">
        <v>197</v>
      </c>
      <c r="H400" s="254"/>
      <c r="I400" s="255"/>
      <c r="J400" s="75"/>
      <c r="K400" s="75"/>
      <c r="L400" s="75"/>
      <c r="M400" s="90">
        <v>0</v>
      </c>
      <c r="N400" s="221"/>
    </row>
    <row r="401" spans="2:14" x14ac:dyDescent="0.25">
      <c r="B401" s="41">
        <v>2</v>
      </c>
      <c r="C401" s="41">
        <v>6</v>
      </c>
      <c r="D401" s="41">
        <v>5</v>
      </c>
      <c r="E401" s="41">
        <v>2</v>
      </c>
      <c r="F401" s="77"/>
      <c r="G401" s="250" t="s">
        <v>198</v>
      </c>
      <c r="H401" s="251"/>
      <c r="I401" s="252"/>
      <c r="J401" s="75"/>
      <c r="K401" s="75"/>
      <c r="L401" s="75">
        <f>SUM(M402:M407)</f>
        <v>11509.720000000001</v>
      </c>
      <c r="M401" s="74"/>
      <c r="N401" s="221"/>
    </row>
    <row r="402" spans="2:14" x14ac:dyDescent="0.25">
      <c r="B402" s="42">
        <v>2</v>
      </c>
      <c r="C402" s="42">
        <v>6</v>
      </c>
      <c r="D402" s="42">
        <v>5</v>
      </c>
      <c r="E402" s="42">
        <v>2</v>
      </c>
      <c r="F402" s="76">
        <v>0.1</v>
      </c>
      <c r="G402" s="253" t="s">
        <v>198</v>
      </c>
      <c r="H402" s="254"/>
      <c r="I402" s="255"/>
      <c r="J402" s="75"/>
      <c r="K402" s="75"/>
      <c r="L402" s="75"/>
      <c r="M402" s="90">
        <v>0</v>
      </c>
      <c r="N402" s="221"/>
    </row>
    <row r="403" spans="2:14" x14ac:dyDescent="0.25">
      <c r="B403" s="42">
        <v>2</v>
      </c>
      <c r="C403" s="42">
        <v>6</v>
      </c>
      <c r="D403" s="42">
        <v>5</v>
      </c>
      <c r="E403" s="42">
        <v>4</v>
      </c>
      <c r="F403" s="76">
        <v>0.1</v>
      </c>
      <c r="G403" s="253" t="s">
        <v>303</v>
      </c>
      <c r="H403" s="254"/>
      <c r="I403" s="255"/>
      <c r="J403" s="75"/>
      <c r="K403" s="75"/>
      <c r="L403" s="75"/>
      <c r="M403" s="90">
        <v>0</v>
      </c>
      <c r="N403" s="221"/>
    </row>
    <row r="404" spans="2:14" x14ac:dyDescent="0.25">
      <c r="B404" s="42">
        <v>2</v>
      </c>
      <c r="C404" s="42">
        <v>6</v>
      </c>
      <c r="D404" s="42">
        <v>5</v>
      </c>
      <c r="E404" s="42">
        <v>5</v>
      </c>
      <c r="F404" s="76">
        <v>0.1</v>
      </c>
      <c r="G404" s="253" t="s">
        <v>199</v>
      </c>
      <c r="H404" s="254"/>
      <c r="I404" s="255"/>
      <c r="J404" s="75"/>
      <c r="K404" s="75"/>
      <c r="L404" s="75"/>
      <c r="M404" s="90">
        <v>0</v>
      </c>
      <c r="N404" s="221"/>
    </row>
    <row r="405" spans="2:14" x14ac:dyDescent="0.25">
      <c r="B405" s="42">
        <v>2</v>
      </c>
      <c r="C405" s="42">
        <v>6</v>
      </c>
      <c r="D405" s="42">
        <v>5</v>
      </c>
      <c r="E405" s="42">
        <v>6</v>
      </c>
      <c r="F405" s="76">
        <v>0.1</v>
      </c>
      <c r="G405" s="253" t="s">
        <v>200</v>
      </c>
      <c r="H405" s="254"/>
      <c r="I405" s="255"/>
      <c r="J405" s="75"/>
      <c r="K405" s="75"/>
      <c r="L405" s="75"/>
      <c r="M405" s="90">
        <v>6726</v>
      </c>
      <c r="N405" s="221"/>
    </row>
    <row r="406" spans="2:14" x14ac:dyDescent="0.25">
      <c r="B406" s="42">
        <v>2</v>
      </c>
      <c r="C406" s="42">
        <v>6</v>
      </c>
      <c r="D406" s="42">
        <v>5</v>
      </c>
      <c r="E406" s="42">
        <v>7</v>
      </c>
      <c r="F406" s="76">
        <v>0.1</v>
      </c>
      <c r="G406" s="253" t="s">
        <v>201</v>
      </c>
      <c r="H406" s="254"/>
      <c r="I406" s="255"/>
      <c r="J406" s="75"/>
      <c r="K406" s="75"/>
      <c r="L406" s="75"/>
      <c r="M406" s="90">
        <v>4783.72</v>
      </c>
      <c r="N406" s="221"/>
    </row>
    <row r="407" spans="2:14" x14ac:dyDescent="0.25">
      <c r="B407" s="42">
        <v>2</v>
      </c>
      <c r="C407" s="42">
        <v>6</v>
      </c>
      <c r="D407" s="42">
        <v>5</v>
      </c>
      <c r="E407" s="42">
        <v>8</v>
      </c>
      <c r="F407" s="76">
        <v>0.1</v>
      </c>
      <c r="G407" s="253" t="s">
        <v>202</v>
      </c>
      <c r="H407" s="254"/>
      <c r="I407" s="255"/>
      <c r="J407" s="75"/>
      <c r="K407" s="75"/>
      <c r="L407" s="75"/>
      <c r="M407" s="90">
        <v>0</v>
      </c>
      <c r="N407" s="221"/>
    </row>
    <row r="408" spans="2:14" ht="16.5" x14ac:dyDescent="0.3">
      <c r="B408" s="41">
        <v>2</v>
      </c>
      <c r="C408" s="41">
        <v>6</v>
      </c>
      <c r="D408" s="41">
        <v>6</v>
      </c>
      <c r="E408" s="41"/>
      <c r="F408" s="76"/>
      <c r="G408" s="102" t="s">
        <v>656</v>
      </c>
      <c r="H408" s="207"/>
      <c r="I408" s="208"/>
      <c r="J408" s="75"/>
      <c r="K408" s="75"/>
      <c r="L408" s="75">
        <f>M409</f>
        <v>0</v>
      </c>
      <c r="M408" s="90"/>
      <c r="N408" s="221"/>
    </row>
    <row r="409" spans="2:14" x14ac:dyDescent="0.25">
      <c r="B409" s="42">
        <v>2</v>
      </c>
      <c r="C409" s="42">
        <v>6</v>
      </c>
      <c r="D409" s="42">
        <v>6</v>
      </c>
      <c r="E409" s="42">
        <v>2</v>
      </c>
      <c r="F409" s="76">
        <v>0.1</v>
      </c>
      <c r="G409" s="253" t="s">
        <v>657</v>
      </c>
      <c r="H409" s="254"/>
      <c r="I409" s="255"/>
      <c r="J409" s="75"/>
      <c r="K409" s="75"/>
      <c r="L409" s="75"/>
      <c r="M409" s="90">
        <v>0</v>
      </c>
      <c r="N409" s="221"/>
    </row>
    <row r="410" spans="2:14" x14ac:dyDescent="0.25">
      <c r="B410" s="42">
        <v>2</v>
      </c>
      <c r="C410" s="42">
        <v>6</v>
      </c>
      <c r="D410" s="42">
        <v>7</v>
      </c>
      <c r="E410" s="42"/>
      <c r="F410" s="76"/>
      <c r="G410" s="250" t="s">
        <v>203</v>
      </c>
      <c r="H410" s="251"/>
      <c r="I410" s="252"/>
      <c r="J410" s="75"/>
      <c r="K410" s="75"/>
      <c r="L410" s="75"/>
      <c r="M410" s="74"/>
      <c r="N410" s="221"/>
    </row>
    <row r="411" spans="2:14" x14ac:dyDescent="0.25">
      <c r="B411" s="42">
        <v>2</v>
      </c>
      <c r="C411" s="42">
        <v>6</v>
      </c>
      <c r="D411" s="42">
        <v>7</v>
      </c>
      <c r="E411" s="42">
        <v>9</v>
      </c>
      <c r="F411" s="76">
        <v>0.1</v>
      </c>
      <c r="G411" s="253" t="s">
        <v>204</v>
      </c>
      <c r="H411" s="254"/>
      <c r="I411" s="255"/>
      <c r="J411" s="75"/>
      <c r="K411" s="75"/>
      <c r="L411" s="75">
        <f>M411</f>
        <v>0</v>
      </c>
      <c r="M411" s="90">
        <v>0</v>
      </c>
      <c r="N411" s="221"/>
    </row>
    <row r="412" spans="2:14" x14ac:dyDescent="0.25">
      <c r="B412" s="42">
        <v>2</v>
      </c>
      <c r="C412" s="42">
        <v>6</v>
      </c>
      <c r="D412" s="42">
        <v>8</v>
      </c>
      <c r="E412" s="42"/>
      <c r="F412" s="76"/>
      <c r="G412" s="250" t="s">
        <v>205</v>
      </c>
      <c r="H412" s="251"/>
      <c r="I412" s="252"/>
      <c r="J412" s="75"/>
      <c r="K412" s="75">
        <f>L413+L415+L417</f>
        <v>0</v>
      </c>
      <c r="L412" s="75"/>
      <c r="M412" s="74"/>
      <c r="N412" s="221"/>
    </row>
    <row r="413" spans="2:14" x14ac:dyDescent="0.25">
      <c r="B413" s="41">
        <v>2</v>
      </c>
      <c r="C413" s="41">
        <v>6</v>
      </c>
      <c r="D413" s="41">
        <v>8</v>
      </c>
      <c r="E413" s="41">
        <v>3</v>
      </c>
      <c r="F413" s="77"/>
      <c r="G413" s="250" t="s">
        <v>206</v>
      </c>
      <c r="H413" s="251"/>
      <c r="I413" s="252"/>
      <c r="J413" s="75"/>
      <c r="K413" s="75"/>
      <c r="L413" s="75">
        <f>SUM(M414)</f>
        <v>0</v>
      </c>
      <c r="M413" s="74"/>
      <c r="N413" s="221"/>
    </row>
    <row r="414" spans="2:14" x14ac:dyDescent="0.25">
      <c r="B414" s="42">
        <v>2</v>
      </c>
      <c r="C414" s="42">
        <v>6</v>
      </c>
      <c r="D414" s="42">
        <v>8</v>
      </c>
      <c r="E414" s="42">
        <v>3</v>
      </c>
      <c r="F414" s="76">
        <v>0.1</v>
      </c>
      <c r="G414" s="253" t="s">
        <v>207</v>
      </c>
      <c r="H414" s="254"/>
      <c r="I414" s="255"/>
      <c r="J414" s="75"/>
      <c r="K414" s="75"/>
      <c r="L414" s="75"/>
      <c r="M414" s="90">
        <v>0</v>
      </c>
      <c r="N414" s="221"/>
    </row>
    <row r="415" spans="2:14" x14ac:dyDescent="0.25">
      <c r="B415" s="41">
        <v>2</v>
      </c>
      <c r="C415" s="41">
        <v>6</v>
      </c>
      <c r="D415" s="41">
        <v>8</v>
      </c>
      <c r="E415" s="41">
        <v>5</v>
      </c>
      <c r="F415" s="77"/>
      <c r="G415" s="250" t="s">
        <v>208</v>
      </c>
      <c r="H415" s="251"/>
      <c r="I415" s="252"/>
      <c r="J415" s="75"/>
      <c r="K415" s="75"/>
      <c r="L415" s="75">
        <f>SUM(M416)</f>
        <v>0</v>
      </c>
      <c r="M415" s="74"/>
      <c r="N415" s="221"/>
    </row>
    <row r="416" spans="2:14" x14ac:dyDescent="0.25">
      <c r="B416" s="42">
        <v>2</v>
      </c>
      <c r="C416" s="42">
        <v>6</v>
      </c>
      <c r="D416" s="42">
        <v>8</v>
      </c>
      <c r="E416" s="42">
        <v>5</v>
      </c>
      <c r="F416" s="76">
        <v>0.1</v>
      </c>
      <c r="G416" s="253" t="s">
        <v>208</v>
      </c>
      <c r="H416" s="254"/>
      <c r="I416" s="255"/>
      <c r="J416" s="75"/>
      <c r="K416" s="75"/>
      <c r="L416" s="75"/>
      <c r="M416" s="90">
        <v>0</v>
      </c>
      <c r="N416" s="221"/>
    </row>
    <row r="417" spans="2:14" x14ac:dyDescent="0.25">
      <c r="B417" s="41">
        <v>2</v>
      </c>
      <c r="C417" s="41">
        <v>6</v>
      </c>
      <c r="D417" s="41">
        <v>8</v>
      </c>
      <c r="E417" s="41">
        <v>8</v>
      </c>
      <c r="F417" s="77"/>
      <c r="G417" s="250" t="s">
        <v>209</v>
      </c>
      <c r="H417" s="251"/>
      <c r="I417" s="252"/>
      <c r="J417" s="75"/>
      <c r="K417" s="75"/>
      <c r="L417" s="75">
        <f>SUM(M418:M419)</f>
        <v>0</v>
      </c>
      <c r="M417" s="74"/>
      <c r="N417" s="221"/>
    </row>
    <row r="418" spans="2:14" x14ac:dyDescent="0.25">
      <c r="B418" s="42">
        <v>2</v>
      </c>
      <c r="C418" s="42">
        <v>6</v>
      </c>
      <c r="D418" s="42">
        <v>8</v>
      </c>
      <c r="E418" s="42">
        <v>8</v>
      </c>
      <c r="F418" s="76">
        <v>0.1</v>
      </c>
      <c r="G418" s="253" t="s">
        <v>210</v>
      </c>
      <c r="H418" s="254"/>
      <c r="I418" s="255"/>
      <c r="J418" s="75"/>
      <c r="K418" s="75"/>
      <c r="L418" s="75"/>
      <c r="M418" s="74"/>
      <c r="N418" s="221"/>
    </row>
    <row r="419" spans="2:14" x14ac:dyDescent="0.25">
      <c r="B419" s="42">
        <v>2</v>
      </c>
      <c r="C419" s="42">
        <v>6</v>
      </c>
      <c r="D419" s="42">
        <v>8</v>
      </c>
      <c r="E419" s="42">
        <v>9</v>
      </c>
      <c r="F419" s="76">
        <v>0.1</v>
      </c>
      <c r="G419" s="253" t="s">
        <v>304</v>
      </c>
      <c r="H419" s="254"/>
      <c r="I419" s="255"/>
      <c r="J419" s="75"/>
      <c r="K419" s="75"/>
      <c r="L419" s="75"/>
      <c r="M419" s="90">
        <v>0</v>
      </c>
      <c r="N419" s="221"/>
    </row>
    <row r="420" spans="2:14" x14ac:dyDescent="0.25">
      <c r="B420" s="40">
        <v>2</v>
      </c>
      <c r="C420" s="40">
        <v>7</v>
      </c>
      <c r="D420" s="40"/>
      <c r="E420" s="40"/>
      <c r="F420" s="79"/>
      <c r="G420" s="265" t="s">
        <v>502</v>
      </c>
      <c r="H420" s="266"/>
      <c r="I420" s="267"/>
      <c r="J420" s="75"/>
      <c r="K420" s="75"/>
      <c r="L420" s="75"/>
      <c r="M420" s="74">
        <v>0</v>
      </c>
      <c r="N420" s="221"/>
    </row>
    <row r="421" spans="2:14" x14ac:dyDescent="0.25">
      <c r="B421" s="41">
        <v>2</v>
      </c>
      <c r="C421" s="41">
        <v>7</v>
      </c>
      <c r="D421" s="41">
        <v>1</v>
      </c>
      <c r="E421" s="41"/>
      <c r="F421" s="77"/>
      <c r="G421" s="250" t="s">
        <v>503</v>
      </c>
      <c r="H421" s="251"/>
      <c r="I421" s="252"/>
      <c r="J421" s="75"/>
      <c r="K421" s="75"/>
      <c r="L421" s="75"/>
      <c r="M421" s="74"/>
      <c r="N421" s="221"/>
    </row>
    <row r="422" spans="2:14" x14ac:dyDescent="0.25">
      <c r="B422" s="41">
        <v>2</v>
      </c>
      <c r="C422" s="41">
        <v>7</v>
      </c>
      <c r="D422" s="41">
        <v>1</v>
      </c>
      <c r="E422" s="41">
        <v>1</v>
      </c>
      <c r="F422" s="77"/>
      <c r="G422" s="250" t="s">
        <v>504</v>
      </c>
      <c r="H422" s="251"/>
      <c r="I422" s="252"/>
      <c r="J422" s="75"/>
      <c r="K422" s="75"/>
      <c r="L422" s="75"/>
      <c r="M422" s="74"/>
      <c r="N422" s="221"/>
    </row>
    <row r="423" spans="2:14" x14ac:dyDescent="0.25">
      <c r="B423" s="42">
        <v>2</v>
      </c>
      <c r="C423" s="42">
        <v>7</v>
      </c>
      <c r="D423" s="42">
        <v>1</v>
      </c>
      <c r="E423" s="42">
        <v>1</v>
      </c>
      <c r="F423" s="76">
        <v>0.1</v>
      </c>
      <c r="G423" s="253" t="s">
        <v>504</v>
      </c>
      <c r="H423" s="254"/>
      <c r="I423" s="255"/>
      <c r="J423" s="75"/>
      <c r="K423" s="75"/>
      <c r="L423" s="75"/>
      <c r="M423" s="90">
        <v>0</v>
      </c>
      <c r="N423" s="221"/>
    </row>
    <row r="424" spans="2:14" x14ac:dyDescent="0.25">
      <c r="B424" s="41">
        <v>2</v>
      </c>
      <c r="C424" s="41">
        <v>7</v>
      </c>
      <c r="D424" s="41">
        <v>1</v>
      </c>
      <c r="E424" s="41">
        <v>2</v>
      </c>
      <c r="F424" s="77"/>
      <c r="G424" s="250" t="s">
        <v>505</v>
      </c>
      <c r="H424" s="251"/>
      <c r="I424" s="252"/>
      <c r="J424" s="75"/>
      <c r="K424" s="75"/>
      <c r="L424" s="75"/>
      <c r="M424" s="74"/>
      <c r="N424" s="221"/>
    </row>
    <row r="425" spans="2:14" x14ac:dyDescent="0.25">
      <c r="B425" s="42">
        <v>2</v>
      </c>
      <c r="C425" s="42">
        <v>7</v>
      </c>
      <c r="D425" s="42">
        <v>1</v>
      </c>
      <c r="E425" s="42">
        <v>2</v>
      </c>
      <c r="F425" s="76">
        <v>0.1</v>
      </c>
      <c r="G425" s="253" t="s">
        <v>505</v>
      </c>
      <c r="H425" s="254"/>
      <c r="I425" s="255"/>
      <c r="J425" s="75"/>
      <c r="K425" s="75"/>
      <c r="L425" s="75"/>
      <c r="M425" s="90">
        <v>0</v>
      </c>
      <c r="N425" s="221"/>
    </row>
    <row r="426" spans="2:14" x14ac:dyDescent="0.25">
      <c r="B426" s="41">
        <v>2</v>
      </c>
      <c r="C426" s="41">
        <v>7</v>
      </c>
      <c r="D426" s="41">
        <v>1</v>
      </c>
      <c r="E426" s="41">
        <v>3</v>
      </c>
      <c r="F426" s="77"/>
      <c r="G426" s="250" t="s">
        <v>506</v>
      </c>
      <c r="H426" s="251"/>
      <c r="I426" s="252"/>
      <c r="J426" s="75"/>
      <c r="K426" s="75"/>
      <c r="L426" s="75"/>
      <c r="M426" s="74"/>
      <c r="N426" s="221"/>
    </row>
    <row r="427" spans="2:14" x14ac:dyDescent="0.25">
      <c r="B427" s="42">
        <v>2</v>
      </c>
      <c r="C427" s="42">
        <v>7</v>
      </c>
      <c r="D427" s="42">
        <v>1</v>
      </c>
      <c r="E427" s="42">
        <v>3</v>
      </c>
      <c r="F427" s="76">
        <v>0.1</v>
      </c>
      <c r="G427" s="253" t="s">
        <v>506</v>
      </c>
      <c r="H427" s="254"/>
      <c r="I427" s="255"/>
      <c r="J427" s="75"/>
      <c r="K427" s="75"/>
      <c r="L427" s="75"/>
      <c r="M427" s="90">
        <v>0</v>
      </c>
      <c r="N427" s="221"/>
    </row>
    <row r="428" spans="2:14" x14ac:dyDescent="0.25">
      <c r="B428" s="41">
        <v>2</v>
      </c>
      <c r="C428" s="41">
        <v>7</v>
      </c>
      <c r="D428" s="41">
        <v>1</v>
      </c>
      <c r="E428" s="41">
        <v>4</v>
      </c>
      <c r="F428" s="77"/>
      <c r="G428" s="250" t="s">
        <v>507</v>
      </c>
      <c r="H428" s="251"/>
      <c r="I428" s="252"/>
      <c r="J428" s="75"/>
      <c r="K428" s="75"/>
      <c r="L428" s="75"/>
      <c r="M428" s="74"/>
      <c r="N428" s="221"/>
    </row>
    <row r="429" spans="2:14" x14ac:dyDescent="0.25">
      <c r="B429" s="42">
        <v>2</v>
      </c>
      <c r="C429" s="42">
        <v>7</v>
      </c>
      <c r="D429" s="42">
        <v>1</v>
      </c>
      <c r="E429" s="42">
        <v>4</v>
      </c>
      <c r="F429" s="76">
        <v>0.1</v>
      </c>
      <c r="G429" s="253" t="s">
        <v>507</v>
      </c>
      <c r="H429" s="254"/>
      <c r="I429" s="255"/>
      <c r="J429" s="75"/>
      <c r="K429" s="75"/>
      <c r="L429" s="75"/>
      <c r="M429" s="90">
        <v>0</v>
      </c>
      <c r="N429" s="221"/>
    </row>
    <row r="430" spans="2:14" x14ac:dyDescent="0.25">
      <c r="B430" s="41">
        <v>2</v>
      </c>
      <c r="C430" s="41">
        <v>7</v>
      </c>
      <c r="D430" s="41">
        <v>1</v>
      </c>
      <c r="E430" s="41">
        <v>5</v>
      </c>
      <c r="F430" s="77"/>
      <c r="G430" s="250" t="s">
        <v>508</v>
      </c>
      <c r="H430" s="251"/>
      <c r="I430" s="252"/>
      <c r="J430" s="75"/>
      <c r="K430" s="75"/>
      <c r="L430" s="75"/>
      <c r="M430" s="74"/>
      <c r="N430" s="221"/>
    </row>
    <row r="431" spans="2:14" x14ac:dyDescent="0.25">
      <c r="B431" s="42">
        <v>2</v>
      </c>
      <c r="C431" s="42">
        <v>7</v>
      </c>
      <c r="D431" s="42">
        <v>1</v>
      </c>
      <c r="E431" s="42">
        <v>5</v>
      </c>
      <c r="F431" s="76">
        <v>0.1</v>
      </c>
      <c r="G431" s="253" t="s">
        <v>508</v>
      </c>
      <c r="H431" s="254"/>
      <c r="I431" s="255"/>
      <c r="J431" s="75"/>
      <c r="K431" s="75"/>
      <c r="L431" s="75"/>
      <c r="M431" s="74"/>
      <c r="N431" s="221"/>
    </row>
    <row r="432" spans="2:14" x14ac:dyDescent="0.25">
      <c r="B432" s="41">
        <v>2</v>
      </c>
      <c r="C432" s="41">
        <v>7</v>
      </c>
      <c r="D432" s="41">
        <v>2</v>
      </c>
      <c r="E432" s="41"/>
      <c r="F432" s="77"/>
      <c r="G432" s="250" t="s">
        <v>509</v>
      </c>
      <c r="H432" s="251"/>
      <c r="I432" s="252"/>
      <c r="J432" s="75"/>
      <c r="K432" s="75"/>
      <c r="L432" s="75"/>
      <c r="M432" s="74"/>
      <c r="N432" s="221"/>
    </row>
    <row r="433" spans="2:14" x14ac:dyDescent="0.25">
      <c r="B433" s="41">
        <v>2</v>
      </c>
      <c r="C433" s="41">
        <v>7</v>
      </c>
      <c r="D433" s="41">
        <v>2</v>
      </c>
      <c r="E433" s="41">
        <v>1</v>
      </c>
      <c r="F433" s="77"/>
      <c r="G433" s="250" t="s">
        <v>510</v>
      </c>
      <c r="H433" s="251"/>
      <c r="I433" s="252"/>
      <c r="J433" s="75"/>
      <c r="K433" s="75"/>
      <c r="L433" s="75"/>
      <c r="M433" s="74"/>
      <c r="N433" s="221"/>
    </row>
    <row r="434" spans="2:14" x14ac:dyDescent="0.25">
      <c r="B434" s="42">
        <v>2</v>
      </c>
      <c r="C434" s="42">
        <v>7</v>
      </c>
      <c r="D434" s="42">
        <v>2</v>
      </c>
      <c r="E434" s="42">
        <v>1</v>
      </c>
      <c r="F434" s="76">
        <v>0.1</v>
      </c>
      <c r="G434" s="253" t="s">
        <v>510</v>
      </c>
      <c r="H434" s="254"/>
      <c r="I434" s="255"/>
      <c r="J434" s="75"/>
      <c r="K434" s="75"/>
      <c r="L434" s="75"/>
      <c r="M434" s="90">
        <v>0</v>
      </c>
      <c r="N434" s="221"/>
    </row>
    <row r="435" spans="2:14" x14ac:dyDescent="0.25">
      <c r="B435" s="41">
        <v>2</v>
      </c>
      <c r="C435" s="41">
        <v>7</v>
      </c>
      <c r="D435" s="41">
        <v>2</v>
      </c>
      <c r="E435" s="41">
        <v>2</v>
      </c>
      <c r="F435" s="77"/>
      <c r="G435" s="250" t="s">
        <v>511</v>
      </c>
      <c r="H435" s="251"/>
      <c r="I435" s="252"/>
      <c r="J435" s="75"/>
      <c r="K435" s="75"/>
      <c r="L435" s="75"/>
      <c r="M435" s="74"/>
      <c r="N435" s="221"/>
    </row>
    <row r="436" spans="2:14" x14ac:dyDescent="0.25">
      <c r="B436" s="42">
        <v>2</v>
      </c>
      <c r="C436" s="42">
        <v>7</v>
      </c>
      <c r="D436" s="42">
        <v>2</v>
      </c>
      <c r="E436" s="42">
        <v>2</v>
      </c>
      <c r="F436" s="76">
        <v>0.1</v>
      </c>
      <c r="G436" s="253" t="s">
        <v>511</v>
      </c>
      <c r="H436" s="254"/>
      <c r="I436" s="255"/>
      <c r="J436" s="75"/>
      <c r="K436" s="75"/>
      <c r="L436" s="75"/>
      <c r="M436" s="90">
        <v>0</v>
      </c>
      <c r="N436" s="221"/>
    </row>
    <row r="437" spans="2:14" x14ac:dyDescent="0.25">
      <c r="B437" s="41">
        <v>2</v>
      </c>
      <c r="C437" s="41">
        <v>7</v>
      </c>
      <c r="D437" s="41">
        <v>2</v>
      </c>
      <c r="E437" s="41">
        <v>3</v>
      </c>
      <c r="F437" s="77"/>
      <c r="G437" s="250" t="s">
        <v>512</v>
      </c>
      <c r="H437" s="251"/>
      <c r="I437" s="252"/>
      <c r="J437" s="75"/>
      <c r="K437" s="75"/>
      <c r="L437" s="75"/>
      <c r="M437" s="74"/>
      <c r="N437" s="221"/>
    </row>
    <row r="438" spans="2:14" x14ac:dyDescent="0.25">
      <c r="B438" s="42">
        <v>2</v>
      </c>
      <c r="C438" s="42">
        <v>7</v>
      </c>
      <c r="D438" s="42">
        <v>2</v>
      </c>
      <c r="E438" s="42">
        <v>3</v>
      </c>
      <c r="F438" s="76">
        <v>0.1</v>
      </c>
      <c r="G438" s="253" t="s">
        <v>512</v>
      </c>
      <c r="H438" s="254"/>
      <c r="I438" s="255"/>
      <c r="J438" s="75"/>
      <c r="K438" s="75"/>
      <c r="L438" s="75"/>
      <c r="M438" s="90">
        <v>0</v>
      </c>
      <c r="N438" s="221"/>
    </row>
    <row r="439" spans="2:14" x14ac:dyDescent="0.25">
      <c r="B439" s="41">
        <v>2</v>
      </c>
      <c r="C439" s="41">
        <v>7</v>
      </c>
      <c r="D439" s="41">
        <v>2</v>
      </c>
      <c r="E439" s="41">
        <v>4</v>
      </c>
      <c r="F439" s="77"/>
      <c r="G439" s="250" t="s">
        <v>513</v>
      </c>
      <c r="H439" s="251"/>
      <c r="I439" s="252"/>
      <c r="J439" s="75"/>
      <c r="K439" s="75"/>
      <c r="L439" s="75"/>
      <c r="M439" s="74"/>
      <c r="N439" s="221"/>
    </row>
    <row r="440" spans="2:14" x14ac:dyDescent="0.25">
      <c r="B440" s="42">
        <v>2</v>
      </c>
      <c r="C440" s="42">
        <v>7</v>
      </c>
      <c r="D440" s="42">
        <v>2</v>
      </c>
      <c r="E440" s="42">
        <v>4</v>
      </c>
      <c r="F440" s="76">
        <v>0.1</v>
      </c>
      <c r="G440" s="253" t="s">
        <v>513</v>
      </c>
      <c r="H440" s="254"/>
      <c r="I440" s="255"/>
      <c r="J440" s="75"/>
      <c r="K440" s="75"/>
      <c r="L440" s="75"/>
      <c r="M440" s="90">
        <v>0</v>
      </c>
      <c r="N440" s="221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6">
        <v>0.2</v>
      </c>
      <c r="G441" s="253" t="s">
        <v>514</v>
      </c>
      <c r="H441" s="254"/>
      <c r="I441" s="255"/>
      <c r="J441" s="75"/>
      <c r="K441" s="75"/>
      <c r="L441" s="75"/>
      <c r="M441" s="74"/>
      <c r="N441" s="221"/>
    </row>
    <row r="442" spans="2:14" x14ac:dyDescent="0.25">
      <c r="B442" s="41">
        <v>2</v>
      </c>
      <c r="C442" s="41">
        <v>7</v>
      </c>
      <c r="D442" s="41">
        <v>2</v>
      </c>
      <c r="E442" s="41">
        <v>5</v>
      </c>
      <c r="F442" s="77"/>
      <c r="G442" s="250" t="s">
        <v>515</v>
      </c>
      <c r="H442" s="251"/>
      <c r="I442" s="252"/>
      <c r="J442" s="75"/>
      <c r="K442" s="75"/>
      <c r="L442" s="75"/>
      <c r="M442" s="74"/>
      <c r="N442" s="221"/>
    </row>
    <row r="443" spans="2:14" x14ac:dyDescent="0.25">
      <c r="B443" s="42">
        <v>2</v>
      </c>
      <c r="C443" s="42">
        <v>7</v>
      </c>
      <c r="D443" s="42">
        <v>2</v>
      </c>
      <c r="E443" s="42">
        <v>5</v>
      </c>
      <c r="F443" s="76">
        <v>0.1</v>
      </c>
      <c r="G443" s="253" t="s">
        <v>515</v>
      </c>
      <c r="H443" s="254"/>
      <c r="I443" s="255"/>
      <c r="J443" s="75"/>
      <c r="K443" s="75"/>
      <c r="L443" s="75"/>
      <c r="M443" s="90">
        <v>0</v>
      </c>
      <c r="N443" s="221"/>
    </row>
    <row r="444" spans="2:14" x14ac:dyDescent="0.25">
      <c r="B444" s="41">
        <v>2</v>
      </c>
      <c r="C444" s="41">
        <v>7</v>
      </c>
      <c r="D444" s="41">
        <v>2</v>
      </c>
      <c r="E444" s="41">
        <v>6</v>
      </c>
      <c r="F444" s="77"/>
      <c r="G444" s="250" t="s">
        <v>516</v>
      </c>
      <c r="H444" s="251"/>
      <c r="I444" s="252"/>
      <c r="J444" s="75"/>
      <c r="K444" s="75"/>
      <c r="L444" s="75"/>
      <c r="M444" s="74"/>
      <c r="N444" s="221"/>
    </row>
    <row r="445" spans="2:14" x14ac:dyDescent="0.25">
      <c r="B445" s="42">
        <v>2</v>
      </c>
      <c r="C445" s="42">
        <v>7</v>
      </c>
      <c r="D445" s="42">
        <v>2</v>
      </c>
      <c r="E445" s="42">
        <v>6</v>
      </c>
      <c r="F445" s="76">
        <v>0.1</v>
      </c>
      <c r="G445" s="253" t="s">
        <v>516</v>
      </c>
      <c r="H445" s="254"/>
      <c r="I445" s="255"/>
      <c r="J445" s="75"/>
      <c r="K445" s="75"/>
      <c r="L445" s="75"/>
      <c r="M445" s="90">
        <v>0</v>
      </c>
      <c r="N445" s="221"/>
    </row>
    <row r="446" spans="2:14" x14ac:dyDescent="0.25">
      <c r="B446" s="41">
        <v>2</v>
      </c>
      <c r="C446" s="41">
        <v>7</v>
      </c>
      <c r="D446" s="41">
        <v>2</v>
      </c>
      <c r="E446" s="41">
        <v>7</v>
      </c>
      <c r="F446" s="77"/>
      <c r="G446" s="250" t="s">
        <v>517</v>
      </c>
      <c r="H446" s="251"/>
      <c r="I446" s="252"/>
      <c r="J446" s="75"/>
      <c r="K446" s="75"/>
      <c r="L446" s="75"/>
      <c r="M446" s="74"/>
      <c r="N446" s="221"/>
    </row>
    <row r="447" spans="2:14" x14ac:dyDescent="0.25">
      <c r="B447" s="42">
        <v>2</v>
      </c>
      <c r="C447" s="42">
        <v>7</v>
      </c>
      <c r="D447" s="42">
        <v>2</v>
      </c>
      <c r="E447" s="42">
        <v>7</v>
      </c>
      <c r="F447" s="76">
        <v>0.1</v>
      </c>
      <c r="G447" s="253" t="s">
        <v>517</v>
      </c>
      <c r="H447" s="254"/>
      <c r="I447" s="255"/>
      <c r="J447" s="75"/>
      <c r="K447" s="75"/>
      <c r="L447" s="75"/>
      <c r="M447" s="90">
        <v>0</v>
      </c>
      <c r="N447" s="221"/>
    </row>
    <row r="448" spans="2:14" x14ac:dyDescent="0.25">
      <c r="B448" s="41">
        <v>2</v>
      </c>
      <c r="C448" s="41">
        <v>7</v>
      </c>
      <c r="D448" s="41">
        <v>2</v>
      </c>
      <c r="E448" s="41">
        <v>8</v>
      </c>
      <c r="F448" s="77"/>
      <c r="G448" s="250" t="s">
        <v>518</v>
      </c>
      <c r="H448" s="251"/>
      <c r="I448" s="252"/>
      <c r="J448" s="75"/>
      <c r="K448" s="75"/>
      <c r="L448" s="75"/>
      <c r="M448" s="74"/>
      <c r="N448" s="221"/>
    </row>
    <row r="449" spans="2:14" x14ac:dyDescent="0.25">
      <c r="B449" s="42">
        <v>2</v>
      </c>
      <c r="C449" s="42">
        <v>7</v>
      </c>
      <c r="D449" s="42">
        <v>2</v>
      </c>
      <c r="E449" s="42">
        <v>8</v>
      </c>
      <c r="F449" s="76">
        <v>0.1</v>
      </c>
      <c r="G449" s="253" t="s">
        <v>518</v>
      </c>
      <c r="H449" s="254"/>
      <c r="I449" s="255"/>
      <c r="J449" s="75"/>
      <c r="K449" s="75"/>
      <c r="L449" s="75"/>
      <c r="M449" s="90">
        <v>0</v>
      </c>
      <c r="N449" s="221"/>
    </row>
    <row r="450" spans="2:14" x14ac:dyDescent="0.25">
      <c r="B450" s="41">
        <v>2</v>
      </c>
      <c r="C450" s="41">
        <v>7</v>
      </c>
      <c r="D450" s="41">
        <v>2</v>
      </c>
      <c r="E450" s="41">
        <v>9</v>
      </c>
      <c r="F450" s="77"/>
      <c r="G450" s="250" t="s">
        <v>519</v>
      </c>
      <c r="H450" s="251"/>
      <c r="I450" s="252"/>
      <c r="J450" s="75"/>
      <c r="K450" s="75"/>
      <c r="L450" s="75"/>
      <c r="M450" s="74"/>
      <c r="N450" s="221"/>
    </row>
    <row r="451" spans="2:14" x14ac:dyDescent="0.25">
      <c r="B451" s="42">
        <v>2</v>
      </c>
      <c r="C451" s="42">
        <v>7</v>
      </c>
      <c r="D451" s="42">
        <v>2</v>
      </c>
      <c r="E451" s="42">
        <v>9</v>
      </c>
      <c r="F451" s="76">
        <v>0.1</v>
      </c>
      <c r="G451" s="253" t="s">
        <v>519</v>
      </c>
      <c r="H451" s="254"/>
      <c r="I451" s="255"/>
      <c r="J451" s="75"/>
      <c r="K451" s="75"/>
      <c r="L451" s="75"/>
      <c r="M451" s="90">
        <v>0</v>
      </c>
      <c r="N451" s="221"/>
    </row>
    <row r="452" spans="2:14" x14ac:dyDescent="0.25">
      <c r="B452" s="41">
        <v>2</v>
      </c>
      <c r="C452" s="41">
        <v>7</v>
      </c>
      <c r="D452" s="41">
        <v>3</v>
      </c>
      <c r="E452" s="41"/>
      <c r="F452" s="77"/>
      <c r="G452" s="250" t="s">
        <v>520</v>
      </c>
      <c r="H452" s="251"/>
      <c r="I452" s="252"/>
      <c r="J452" s="75"/>
      <c r="K452" s="75"/>
      <c r="L452" s="75"/>
      <c r="M452" s="74"/>
      <c r="N452" s="221"/>
    </row>
    <row r="453" spans="2:14" x14ac:dyDescent="0.25">
      <c r="B453" s="41">
        <v>2</v>
      </c>
      <c r="C453" s="41">
        <v>7</v>
      </c>
      <c r="D453" s="41">
        <v>3</v>
      </c>
      <c r="E453" s="41">
        <v>1</v>
      </c>
      <c r="F453" s="77"/>
      <c r="G453" s="250" t="s">
        <v>521</v>
      </c>
      <c r="H453" s="251"/>
      <c r="I453" s="252"/>
      <c r="J453" s="75"/>
      <c r="K453" s="75"/>
      <c r="L453" s="75"/>
      <c r="M453" s="74"/>
      <c r="N453" s="221"/>
    </row>
    <row r="454" spans="2:14" x14ac:dyDescent="0.25">
      <c r="B454" s="42">
        <v>2</v>
      </c>
      <c r="C454" s="42">
        <v>7</v>
      </c>
      <c r="D454" s="42">
        <v>3</v>
      </c>
      <c r="E454" s="42">
        <v>1</v>
      </c>
      <c r="F454" s="76">
        <v>0.1</v>
      </c>
      <c r="G454" s="253" t="s">
        <v>521</v>
      </c>
      <c r="H454" s="254"/>
      <c r="I454" s="255"/>
      <c r="J454" s="75"/>
      <c r="K454" s="75"/>
      <c r="L454" s="75"/>
      <c r="M454" s="90">
        <v>0</v>
      </c>
      <c r="N454" s="221"/>
    </row>
    <row r="455" spans="2:14" x14ac:dyDescent="0.25">
      <c r="B455" s="41">
        <v>2</v>
      </c>
      <c r="C455" s="41">
        <v>7</v>
      </c>
      <c r="D455" s="41">
        <v>3</v>
      </c>
      <c r="E455" s="41">
        <v>2</v>
      </c>
      <c r="F455" s="77"/>
      <c r="G455" s="250" t="s">
        <v>522</v>
      </c>
      <c r="H455" s="251"/>
      <c r="I455" s="252"/>
      <c r="J455" s="75"/>
      <c r="K455" s="75"/>
      <c r="L455" s="75"/>
      <c r="M455" s="74"/>
      <c r="N455" s="221"/>
    </row>
    <row r="456" spans="2:14" x14ac:dyDescent="0.25">
      <c r="B456" s="42">
        <v>2</v>
      </c>
      <c r="C456" s="42">
        <v>7</v>
      </c>
      <c r="D456" s="42">
        <v>3</v>
      </c>
      <c r="E456" s="42">
        <v>2</v>
      </c>
      <c r="F456" s="76">
        <v>0.1</v>
      </c>
      <c r="G456" s="253" t="s">
        <v>522</v>
      </c>
      <c r="H456" s="254"/>
      <c r="I456" s="255"/>
      <c r="J456" s="75"/>
      <c r="K456" s="75"/>
      <c r="L456" s="75"/>
      <c r="M456" s="90">
        <v>0</v>
      </c>
      <c r="N456" s="221"/>
    </row>
    <row r="457" spans="2:14" x14ac:dyDescent="0.25">
      <c r="B457" s="41">
        <v>2</v>
      </c>
      <c r="C457" s="41">
        <v>7</v>
      </c>
      <c r="D457" s="41">
        <v>4</v>
      </c>
      <c r="E457" s="41"/>
      <c r="F457" s="77"/>
      <c r="G457" s="250" t="s">
        <v>523</v>
      </c>
      <c r="H457" s="251"/>
      <c r="I457" s="252"/>
      <c r="J457" s="75"/>
      <c r="K457" s="75"/>
      <c r="L457" s="75"/>
      <c r="M457" s="74"/>
      <c r="N457" s="221"/>
    </row>
    <row r="458" spans="2:14" x14ac:dyDescent="0.25">
      <c r="B458" s="41">
        <v>2</v>
      </c>
      <c r="C458" s="41">
        <v>7</v>
      </c>
      <c r="D458" s="41">
        <v>4</v>
      </c>
      <c r="E458" s="41">
        <v>1</v>
      </c>
      <c r="F458" s="77"/>
      <c r="G458" s="250" t="s">
        <v>524</v>
      </c>
      <c r="H458" s="251"/>
      <c r="I458" s="252"/>
      <c r="J458" s="75"/>
      <c r="K458" s="75"/>
      <c r="L458" s="75"/>
      <c r="M458" s="74"/>
      <c r="N458" s="221"/>
    </row>
    <row r="459" spans="2:14" x14ac:dyDescent="0.25">
      <c r="B459" s="42">
        <v>2</v>
      </c>
      <c r="C459" s="42">
        <v>7</v>
      </c>
      <c r="D459" s="42">
        <v>4</v>
      </c>
      <c r="E459" s="42">
        <v>1</v>
      </c>
      <c r="F459" s="76">
        <v>0.1</v>
      </c>
      <c r="G459" s="253" t="s">
        <v>525</v>
      </c>
      <c r="H459" s="254"/>
      <c r="I459" s="255"/>
      <c r="J459" s="75"/>
      <c r="K459" s="75"/>
      <c r="L459" s="75"/>
      <c r="M459" s="90">
        <v>0</v>
      </c>
      <c r="N459" s="221"/>
    </row>
    <row r="460" spans="2:14" x14ac:dyDescent="0.25">
      <c r="B460" s="41">
        <v>2</v>
      </c>
      <c r="C460" s="41">
        <v>7</v>
      </c>
      <c r="D460" s="41">
        <v>4</v>
      </c>
      <c r="E460" s="41">
        <v>2</v>
      </c>
      <c r="F460" s="77"/>
      <c r="G460" s="250" t="s">
        <v>526</v>
      </c>
      <c r="H460" s="251"/>
      <c r="I460" s="252"/>
      <c r="J460" s="75"/>
      <c r="K460" s="75"/>
      <c r="L460" s="75"/>
      <c r="M460" s="74"/>
      <c r="N460" s="221"/>
    </row>
    <row r="461" spans="2:14" x14ac:dyDescent="0.25">
      <c r="B461" s="42">
        <v>2</v>
      </c>
      <c r="C461" s="42">
        <v>7</v>
      </c>
      <c r="D461" s="42">
        <v>4</v>
      </c>
      <c r="E461" s="42">
        <v>2</v>
      </c>
      <c r="F461" s="76">
        <v>0.1</v>
      </c>
      <c r="G461" s="253" t="s">
        <v>527</v>
      </c>
      <c r="H461" s="254"/>
      <c r="I461" s="255"/>
      <c r="J461" s="75"/>
      <c r="K461" s="75"/>
      <c r="L461" s="75"/>
      <c r="M461" s="90">
        <v>0</v>
      </c>
      <c r="N461" s="221"/>
    </row>
    <row r="462" spans="2:14" x14ac:dyDescent="0.25">
      <c r="B462" s="40">
        <v>2</v>
      </c>
      <c r="C462" s="40">
        <v>8</v>
      </c>
      <c r="D462" s="40"/>
      <c r="E462" s="40"/>
      <c r="F462" s="79"/>
      <c r="G462" s="265" t="s">
        <v>528</v>
      </c>
      <c r="H462" s="266"/>
      <c r="I462" s="267"/>
      <c r="J462" s="75"/>
      <c r="K462" s="75"/>
      <c r="L462" s="75"/>
      <c r="M462" s="74">
        <v>0</v>
      </c>
      <c r="N462" s="221"/>
    </row>
    <row r="463" spans="2:14" x14ac:dyDescent="0.25">
      <c r="B463" s="41">
        <v>2</v>
      </c>
      <c r="C463" s="41">
        <v>8</v>
      </c>
      <c r="D463" s="41">
        <v>1</v>
      </c>
      <c r="E463" s="41"/>
      <c r="F463" s="77"/>
      <c r="G463" s="250" t="s">
        <v>529</v>
      </c>
      <c r="H463" s="251"/>
      <c r="I463" s="252"/>
      <c r="J463" s="75"/>
      <c r="K463" s="75"/>
      <c r="L463" s="75"/>
      <c r="M463" s="74"/>
      <c r="N463" s="221"/>
    </row>
    <row r="464" spans="2:14" x14ac:dyDescent="0.25">
      <c r="B464" s="41">
        <v>2</v>
      </c>
      <c r="C464" s="41">
        <v>8</v>
      </c>
      <c r="D464" s="41">
        <v>1</v>
      </c>
      <c r="E464" s="41">
        <v>1</v>
      </c>
      <c r="F464" s="77"/>
      <c r="G464" s="250" t="s">
        <v>530</v>
      </c>
      <c r="H464" s="251"/>
      <c r="I464" s="252"/>
      <c r="J464" s="75"/>
      <c r="K464" s="75"/>
      <c r="L464" s="75"/>
      <c r="M464" s="74"/>
      <c r="N464" s="221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0.1</v>
      </c>
      <c r="G465" s="253" t="s">
        <v>531</v>
      </c>
      <c r="H465" s="254"/>
      <c r="I465" s="255"/>
      <c r="J465" s="75"/>
      <c r="K465" s="75"/>
      <c r="L465" s="75"/>
      <c r="M465" s="74"/>
      <c r="N465" s="221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0.2</v>
      </c>
      <c r="G466" s="253" t="s">
        <v>532</v>
      </c>
      <c r="H466" s="254"/>
      <c r="I466" s="255"/>
      <c r="J466" s="75"/>
      <c r="K466" s="75"/>
      <c r="L466" s="75"/>
      <c r="M466" s="74"/>
      <c r="N466" s="221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6">
        <v>0.3</v>
      </c>
      <c r="G467" s="253" t="s">
        <v>533</v>
      </c>
      <c r="H467" s="254"/>
      <c r="I467" s="255"/>
      <c r="J467" s="75"/>
      <c r="K467" s="75"/>
      <c r="L467" s="75"/>
      <c r="M467" s="74"/>
      <c r="N467" s="221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6">
        <v>0.4</v>
      </c>
      <c r="G468" s="253" t="s">
        <v>534</v>
      </c>
      <c r="H468" s="254"/>
      <c r="I468" s="255"/>
      <c r="J468" s="75"/>
      <c r="K468" s="75"/>
      <c r="L468" s="75"/>
      <c r="M468" s="74"/>
      <c r="N468" s="221"/>
    </row>
    <row r="469" spans="2:14" x14ac:dyDescent="0.25">
      <c r="B469" s="41">
        <v>2</v>
      </c>
      <c r="C469" s="41">
        <v>8</v>
      </c>
      <c r="D469" s="41">
        <v>1</v>
      </c>
      <c r="E469" s="41">
        <v>2</v>
      </c>
      <c r="F469" s="77"/>
      <c r="G469" s="250" t="s">
        <v>535</v>
      </c>
      <c r="H469" s="251"/>
      <c r="I469" s="252"/>
      <c r="J469" s="75"/>
      <c r="K469" s="75"/>
      <c r="L469" s="75"/>
      <c r="M469" s="74"/>
      <c r="N469" s="221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0.1</v>
      </c>
      <c r="G470" s="253" t="s">
        <v>536</v>
      </c>
      <c r="H470" s="254"/>
      <c r="I470" s="255"/>
      <c r="J470" s="75"/>
      <c r="K470" s="75"/>
      <c r="L470" s="75"/>
      <c r="M470" s="74"/>
      <c r="N470" s="221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0.2</v>
      </c>
      <c r="G471" s="253" t="s">
        <v>537</v>
      </c>
      <c r="H471" s="254"/>
      <c r="I471" s="255"/>
      <c r="J471" s="75"/>
      <c r="K471" s="75"/>
      <c r="L471" s="75"/>
      <c r="M471" s="74"/>
      <c r="N471" s="221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0.3</v>
      </c>
      <c r="G472" s="253" t="s">
        <v>538</v>
      </c>
      <c r="H472" s="254"/>
      <c r="I472" s="255"/>
      <c r="J472" s="75"/>
      <c r="K472" s="75"/>
      <c r="L472" s="75"/>
      <c r="M472" s="74"/>
      <c r="N472" s="221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0.4</v>
      </c>
      <c r="G473" s="253" t="s">
        <v>539</v>
      </c>
      <c r="H473" s="254"/>
      <c r="I473" s="255"/>
      <c r="J473" s="75"/>
      <c r="K473" s="75"/>
      <c r="L473" s="75"/>
      <c r="M473" s="74"/>
      <c r="N473" s="221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0.5</v>
      </c>
      <c r="G474" s="253" t="s">
        <v>540</v>
      </c>
      <c r="H474" s="254"/>
      <c r="I474" s="255"/>
      <c r="J474" s="75"/>
      <c r="K474" s="75"/>
      <c r="L474" s="75"/>
      <c r="M474" s="74"/>
      <c r="N474" s="221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6">
        <v>0.6</v>
      </c>
      <c r="G475" s="253" t="s">
        <v>541</v>
      </c>
      <c r="H475" s="254"/>
      <c r="I475" s="255"/>
      <c r="J475" s="75"/>
      <c r="K475" s="75"/>
      <c r="L475" s="75"/>
      <c r="M475" s="74"/>
      <c r="N475" s="221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6">
        <v>0.7</v>
      </c>
      <c r="G476" s="253" t="s">
        <v>542</v>
      </c>
      <c r="H476" s="254"/>
      <c r="I476" s="255"/>
      <c r="J476" s="75"/>
      <c r="K476" s="75"/>
      <c r="L476" s="75"/>
      <c r="M476" s="74"/>
      <c r="N476" s="221"/>
    </row>
    <row r="477" spans="2:14" x14ac:dyDescent="0.25">
      <c r="B477" s="41">
        <v>2</v>
      </c>
      <c r="C477" s="41">
        <v>8</v>
      </c>
      <c r="D477" s="41">
        <v>1</v>
      </c>
      <c r="E477" s="41">
        <v>3</v>
      </c>
      <c r="F477" s="77"/>
      <c r="G477" s="250" t="s">
        <v>543</v>
      </c>
      <c r="H477" s="251"/>
      <c r="I477" s="252"/>
      <c r="J477" s="75"/>
      <c r="K477" s="75"/>
      <c r="L477" s="75"/>
      <c r="M477" s="82"/>
      <c r="N477" s="221"/>
    </row>
    <row r="478" spans="2:14" x14ac:dyDescent="0.25">
      <c r="B478" s="42">
        <v>2</v>
      </c>
      <c r="C478" s="42">
        <v>8</v>
      </c>
      <c r="D478" s="42">
        <v>1</v>
      </c>
      <c r="E478" s="42">
        <v>3</v>
      </c>
      <c r="F478" s="76">
        <v>0.1</v>
      </c>
      <c r="G478" s="253" t="s">
        <v>544</v>
      </c>
      <c r="H478" s="254"/>
      <c r="I478" s="255"/>
      <c r="J478" s="75"/>
      <c r="K478" s="75"/>
      <c r="L478" s="75"/>
      <c r="M478" s="82"/>
      <c r="N478" s="221"/>
    </row>
    <row r="479" spans="2:14" x14ac:dyDescent="0.25">
      <c r="B479" s="41">
        <v>2</v>
      </c>
      <c r="C479" s="41">
        <v>8</v>
      </c>
      <c r="D479" s="41">
        <v>2</v>
      </c>
      <c r="E479" s="41"/>
      <c r="F479" s="77"/>
      <c r="G479" s="250" t="s">
        <v>545</v>
      </c>
      <c r="H479" s="251"/>
      <c r="I479" s="252"/>
      <c r="J479" s="75"/>
      <c r="K479" s="75"/>
      <c r="L479" s="75"/>
      <c r="M479" s="82"/>
      <c r="N479" s="221"/>
    </row>
    <row r="480" spans="2:14" x14ac:dyDescent="0.25">
      <c r="B480" s="41">
        <v>2</v>
      </c>
      <c r="C480" s="41">
        <v>8</v>
      </c>
      <c r="D480" s="41">
        <v>2</v>
      </c>
      <c r="E480" s="41">
        <v>1</v>
      </c>
      <c r="F480" s="77"/>
      <c r="G480" s="250" t="s">
        <v>546</v>
      </c>
      <c r="H480" s="251"/>
      <c r="I480" s="252"/>
      <c r="J480" s="75"/>
      <c r="K480" s="75"/>
      <c r="L480" s="75"/>
      <c r="M480" s="82"/>
      <c r="N480" s="221"/>
    </row>
    <row r="481" spans="2:14" x14ac:dyDescent="0.25">
      <c r="B481" s="42">
        <v>2</v>
      </c>
      <c r="C481" s="42">
        <v>8</v>
      </c>
      <c r="D481" s="42">
        <v>2</v>
      </c>
      <c r="E481" s="42">
        <v>1</v>
      </c>
      <c r="F481" s="76">
        <v>0.1</v>
      </c>
      <c r="G481" s="253" t="s">
        <v>547</v>
      </c>
      <c r="H481" s="254"/>
      <c r="I481" s="255"/>
      <c r="J481" s="75"/>
      <c r="K481" s="75"/>
      <c r="L481" s="75"/>
      <c r="M481" s="82"/>
      <c r="N481" s="221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6">
        <v>0.2</v>
      </c>
      <c r="G482" s="253" t="s">
        <v>548</v>
      </c>
      <c r="H482" s="254"/>
      <c r="I482" s="255"/>
      <c r="J482" s="75"/>
      <c r="K482" s="75"/>
      <c r="L482" s="75"/>
      <c r="M482" s="82"/>
      <c r="N482" s="221"/>
    </row>
    <row r="483" spans="2:14" x14ac:dyDescent="0.25">
      <c r="B483" s="41">
        <v>2</v>
      </c>
      <c r="C483" s="41">
        <v>8</v>
      </c>
      <c r="D483" s="41">
        <v>2</v>
      </c>
      <c r="E483" s="41">
        <v>2</v>
      </c>
      <c r="F483" s="77"/>
      <c r="G483" s="250" t="s">
        <v>549</v>
      </c>
      <c r="H483" s="251"/>
      <c r="I483" s="252"/>
      <c r="J483" s="75"/>
      <c r="K483" s="75"/>
      <c r="L483" s="75"/>
      <c r="M483" s="82"/>
      <c r="N483" s="221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0.1</v>
      </c>
      <c r="G484" s="253" t="s">
        <v>550</v>
      </c>
      <c r="H484" s="254"/>
      <c r="I484" s="255"/>
      <c r="J484" s="75"/>
      <c r="K484" s="75"/>
      <c r="L484" s="75"/>
      <c r="M484" s="82"/>
      <c r="N484" s="221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6">
        <v>0.2</v>
      </c>
      <c r="G485" s="253" t="s">
        <v>551</v>
      </c>
      <c r="H485" s="254"/>
      <c r="I485" s="255"/>
      <c r="J485" s="75"/>
      <c r="K485" s="75"/>
      <c r="L485" s="75"/>
      <c r="M485" s="82"/>
      <c r="N485" s="221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6">
        <v>0.3</v>
      </c>
      <c r="G486" s="253" t="s">
        <v>552</v>
      </c>
      <c r="H486" s="254"/>
      <c r="I486" s="255"/>
      <c r="J486" s="75"/>
      <c r="K486" s="75"/>
      <c r="L486" s="75"/>
      <c r="M486" s="82"/>
      <c r="N486" s="221"/>
    </row>
    <row r="487" spans="2:14" x14ac:dyDescent="0.25">
      <c r="B487" s="41">
        <v>2</v>
      </c>
      <c r="C487" s="41">
        <v>8</v>
      </c>
      <c r="D487" s="41">
        <v>2</v>
      </c>
      <c r="E487" s="41">
        <v>3</v>
      </c>
      <c r="F487" s="77"/>
      <c r="G487" s="250" t="s">
        <v>553</v>
      </c>
      <c r="H487" s="251"/>
      <c r="I487" s="252"/>
      <c r="J487" s="75"/>
      <c r="K487" s="75"/>
      <c r="L487" s="75"/>
      <c r="M487" s="82"/>
      <c r="N487" s="221"/>
    </row>
    <row r="488" spans="2:14" x14ac:dyDescent="0.25">
      <c r="B488" s="42">
        <v>2</v>
      </c>
      <c r="C488" s="42">
        <v>8</v>
      </c>
      <c r="D488" s="42">
        <v>2</v>
      </c>
      <c r="E488" s="42">
        <v>3</v>
      </c>
      <c r="F488" s="76">
        <v>0.1</v>
      </c>
      <c r="G488" s="253" t="s">
        <v>554</v>
      </c>
      <c r="H488" s="254"/>
      <c r="I488" s="255"/>
      <c r="J488" s="75"/>
      <c r="K488" s="75"/>
      <c r="L488" s="75"/>
      <c r="M488" s="82"/>
      <c r="N488" s="221"/>
    </row>
    <row r="489" spans="2:14" x14ac:dyDescent="0.25">
      <c r="B489" s="41">
        <v>2</v>
      </c>
      <c r="C489" s="41">
        <v>8</v>
      </c>
      <c r="D489" s="41">
        <v>3</v>
      </c>
      <c r="E489" s="41"/>
      <c r="F489" s="77"/>
      <c r="G489" s="250" t="s">
        <v>555</v>
      </c>
      <c r="H489" s="251"/>
      <c r="I489" s="252"/>
      <c r="J489" s="75"/>
      <c r="K489" s="75"/>
      <c r="L489" s="75"/>
      <c r="M489" s="82"/>
      <c r="N489" s="221"/>
    </row>
    <row r="490" spans="2:14" x14ac:dyDescent="0.25">
      <c r="B490" s="41">
        <v>2</v>
      </c>
      <c r="C490" s="41">
        <v>8</v>
      </c>
      <c r="D490" s="41">
        <v>3</v>
      </c>
      <c r="E490" s="41">
        <v>1</v>
      </c>
      <c r="F490" s="77"/>
      <c r="G490" s="250" t="s">
        <v>556</v>
      </c>
      <c r="H490" s="251"/>
      <c r="I490" s="252"/>
      <c r="J490" s="75"/>
      <c r="K490" s="75"/>
      <c r="L490" s="75"/>
      <c r="M490" s="82"/>
      <c r="N490" s="221"/>
    </row>
    <row r="491" spans="2:14" x14ac:dyDescent="0.25">
      <c r="B491" s="42">
        <v>2</v>
      </c>
      <c r="C491" s="42">
        <v>8</v>
      </c>
      <c r="D491" s="42">
        <v>3</v>
      </c>
      <c r="E491" s="42">
        <v>1</v>
      </c>
      <c r="F491" s="76">
        <v>0.1</v>
      </c>
      <c r="G491" s="253" t="s">
        <v>557</v>
      </c>
      <c r="H491" s="254"/>
      <c r="I491" s="255"/>
      <c r="J491" s="75"/>
      <c r="K491" s="75"/>
      <c r="L491" s="75"/>
      <c r="M491" s="82"/>
      <c r="N491" s="221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6">
        <v>0.2</v>
      </c>
      <c r="G492" s="253" t="s">
        <v>558</v>
      </c>
      <c r="H492" s="254"/>
      <c r="I492" s="255"/>
      <c r="J492" s="75"/>
      <c r="K492" s="75"/>
      <c r="L492" s="75"/>
      <c r="M492" s="82"/>
      <c r="N492" s="221"/>
    </row>
    <row r="493" spans="2:14" x14ac:dyDescent="0.25">
      <c r="B493" s="41">
        <v>2</v>
      </c>
      <c r="C493" s="41">
        <v>8</v>
      </c>
      <c r="D493" s="41">
        <v>3</v>
      </c>
      <c r="E493" s="41">
        <v>2</v>
      </c>
      <c r="F493" s="77"/>
      <c r="G493" s="250" t="s">
        <v>559</v>
      </c>
      <c r="H493" s="251"/>
      <c r="I493" s="252"/>
      <c r="J493" s="75"/>
      <c r="K493" s="75"/>
      <c r="L493" s="75"/>
      <c r="M493" s="82"/>
      <c r="N493" s="221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0.1</v>
      </c>
      <c r="G494" s="253" t="s">
        <v>560</v>
      </c>
      <c r="H494" s="254"/>
      <c r="I494" s="255"/>
      <c r="J494" s="75"/>
      <c r="K494" s="75"/>
      <c r="L494" s="75"/>
      <c r="M494" s="82"/>
      <c r="N494" s="221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0.2</v>
      </c>
      <c r="G495" s="253" t="s">
        <v>561</v>
      </c>
      <c r="H495" s="254"/>
      <c r="I495" s="255"/>
      <c r="J495" s="75"/>
      <c r="K495" s="75"/>
      <c r="L495" s="75"/>
      <c r="M495" s="82"/>
      <c r="N495" s="221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0.3</v>
      </c>
      <c r="G496" s="253" t="s">
        <v>562</v>
      </c>
      <c r="H496" s="254"/>
      <c r="I496" s="255"/>
      <c r="J496" s="75"/>
      <c r="K496" s="75"/>
      <c r="L496" s="75"/>
      <c r="M496" s="82"/>
      <c r="N496" s="221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6">
        <v>0.4</v>
      </c>
      <c r="G497" s="253" t="s">
        <v>563</v>
      </c>
      <c r="H497" s="254"/>
      <c r="I497" s="255"/>
      <c r="J497" s="75"/>
      <c r="K497" s="75"/>
      <c r="L497" s="75"/>
      <c r="M497" s="82"/>
      <c r="N497" s="221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6">
        <v>0.5</v>
      </c>
      <c r="G498" s="253" t="s">
        <v>564</v>
      </c>
      <c r="H498" s="254"/>
      <c r="I498" s="255"/>
      <c r="J498" s="75"/>
      <c r="K498" s="75"/>
      <c r="L498" s="75"/>
      <c r="M498" s="82"/>
      <c r="N498" s="221"/>
    </row>
    <row r="499" spans="2:14" x14ac:dyDescent="0.25">
      <c r="B499" s="41">
        <v>2</v>
      </c>
      <c r="C499" s="41">
        <v>8</v>
      </c>
      <c r="D499" s="41">
        <v>3</v>
      </c>
      <c r="E499" s="41">
        <v>3</v>
      </c>
      <c r="F499" s="77"/>
      <c r="G499" s="250" t="s">
        <v>565</v>
      </c>
      <c r="H499" s="251"/>
      <c r="I499" s="252"/>
      <c r="J499" s="75"/>
      <c r="K499" s="75"/>
      <c r="L499" s="75"/>
      <c r="M499" s="82"/>
      <c r="N499" s="221"/>
    </row>
    <row r="500" spans="2:14" x14ac:dyDescent="0.25">
      <c r="B500" s="42">
        <v>2</v>
      </c>
      <c r="C500" s="42">
        <v>8</v>
      </c>
      <c r="D500" s="42">
        <v>3</v>
      </c>
      <c r="E500" s="42">
        <v>3</v>
      </c>
      <c r="F500" s="76">
        <v>0.1</v>
      </c>
      <c r="G500" s="253" t="s">
        <v>566</v>
      </c>
      <c r="H500" s="254"/>
      <c r="I500" s="255"/>
      <c r="J500" s="75"/>
      <c r="K500" s="75"/>
      <c r="L500" s="75"/>
      <c r="M500" s="82"/>
      <c r="N500" s="221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6">
        <v>0.2</v>
      </c>
      <c r="G501" s="253" t="s">
        <v>567</v>
      </c>
      <c r="H501" s="254"/>
      <c r="I501" s="255"/>
      <c r="J501" s="75"/>
      <c r="K501" s="75"/>
      <c r="L501" s="75"/>
      <c r="M501" s="82"/>
      <c r="N501" s="221"/>
    </row>
    <row r="502" spans="2:14" x14ac:dyDescent="0.25">
      <c r="B502" s="41">
        <v>2</v>
      </c>
      <c r="C502" s="41">
        <v>8</v>
      </c>
      <c r="D502" s="41">
        <v>4</v>
      </c>
      <c r="E502" s="41"/>
      <c r="F502" s="77"/>
      <c r="G502" s="250" t="s">
        <v>568</v>
      </c>
      <c r="H502" s="251"/>
      <c r="I502" s="252"/>
      <c r="J502" s="75"/>
      <c r="K502" s="75"/>
      <c r="L502" s="75"/>
      <c r="M502" s="82"/>
      <c r="N502" s="221"/>
    </row>
    <row r="503" spans="2:14" x14ac:dyDescent="0.25">
      <c r="B503" s="41">
        <v>2</v>
      </c>
      <c r="C503" s="41">
        <v>8</v>
      </c>
      <c r="D503" s="41">
        <v>4</v>
      </c>
      <c r="E503" s="41">
        <v>1</v>
      </c>
      <c r="F503" s="77"/>
      <c r="G503" s="250" t="s">
        <v>569</v>
      </c>
      <c r="H503" s="251"/>
      <c r="I503" s="252"/>
      <c r="J503" s="75"/>
      <c r="K503" s="75"/>
      <c r="L503" s="75"/>
      <c r="M503" s="82"/>
      <c r="N503" s="221"/>
    </row>
    <row r="504" spans="2:14" x14ac:dyDescent="0.25">
      <c r="B504" s="42">
        <v>2</v>
      </c>
      <c r="C504" s="42">
        <v>8</v>
      </c>
      <c r="D504" s="42">
        <v>4</v>
      </c>
      <c r="E504" s="42">
        <v>1</v>
      </c>
      <c r="F504" s="76">
        <v>0.1</v>
      </c>
      <c r="G504" s="253" t="s">
        <v>570</v>
      </c>
      <c r="H504" s="254"/>
      <c r="I504" s="255"/>
      <c r="J504" s="75"/>
      <c r="K504" s="75"/>
      <c r="L504" s="75"/>
      <c r="M504" s="82"/>
      <c r="N504" s="221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6">
        <v>0.2</v>
      </c>
      <c r="G505" s="253" t="s">
        <v>571</v>
      </c>
      <c r="H505" s="254"/>
      <c r="I505" s="255"/>
      <c r="J505" s="75"/>
      <c r="K505" s="75"/>
      <c r="L505" s="75"/>
      <c r="M505" s="82"/>
      <c r="N505" s="221"/>
    </row>
    <row r="506" spans="2:14" x14ac:dyDescent="0.25">
      <c r="B506" s="41">
        <v>2</v>
      </c>
      <c r="C506" s="41">
        <v>8</v>
      </c>
      <c r="D506" s="41">
        <v>4</v>
      </c>
      <c r="E506" s="41">
        <v>2</v>
      </c>
      <c r="F506" s="77"/>
      <c r="G506" s="250" t="s">
        <v>572</v>
      </c>
      <c r="H506" s="251"/>
      <c r="I506" s="252"/>
      <c r="J506" s="75"/>
      <c r="K506" s="75"/>
      <c r="L506" s="75"/>
      <c r="M506" s="82"/>
      <c r="N506" s="221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0.1</v>
      </c>
      <c r="G507" s="253" t="s">
        <v>573</v>
      </c>
      <c r="H507" s="254"/>
      <c r="I507" s="255"/>
      <c r="J507" s="75"/>
      <c r="K507" s="75"/>
      <c r="L507" s="75"/>
      <c r="M507" s="82"/>
      <c r="N507" s="221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6">
        <v>0.2</v>
      </c>
      <c r="G508" s="253" t="s">
        <v>574</v>
      </c>
      <c r="H508" s="254"/>
      <c r="I508" s="255"/>
      <c r="J508" s="75"/>
      <c r="K508" s="75"/>
      <c r="L508" s="75"/>
      <c r="M508" s="82"/>
      <c r="N508" s="221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6">
        <v>0.3</v>
      </c>
      <c r="G509" s="253" t="s">
        <v>575</v>
      </c>
      <c r="H509" s="254"/>
      <c r="I509" s="255"/>
      <c r="J509" s="75"/>
      <c r="K509" s="75"/>
      <c r="L509" s="75"/>
      <c r="M509" s="82"/>
      <c r="N509" s="221"/>
    </row>
    <row r="510" spans="2:14" x14ac:dyDescent="0.25">
      <c r="B510" s="41">
        <v>2</v>
      </c>
      <c r="C510" s="41">
        <v>8</v>
      </c>
      <c r="D510" s="41">
        <v>4</v>
      </c>
      <c r="E510" s="41">
        <v>3</v>
      </c>
      <c r="F510" s="77"/>
      <c r="G510" s="250" t="s">
        <v>576</v>
      </c>
      <c r="H510" s="251"/>
      <c r="I510" s="252"/>
      <c r="J510" s="75"/>
      <c r="K510" s="75"/>
      <c r="L510" s="75"/>
      <c r="M510" s="82"/>
      <c r="N510" s="221"/>
    </row>
    <row r="511" spans="2:14" x14ac:dyDescent="0.25">
      <c r="B511" s="42">
        <v>2</v>
      </c>
      <c r="C511" s="42">
        <v>8</v>
      </c>
      <c r="D511" s="42">
        <v>4</v>
      </c>
      <c r="E511" s="42">
        <v>3</v>
      </c>
      <c r="F511" s="76">
        <v>0.1</v>
      </c>
      <c r="G511" s="253" t="s">
        <v>577</v>
      </c>
      <c r="H511" s="254"/>
      <c r="I511" s="255"/>
      <c r="J511" s="75"/>
      <c r="K511" s="75"/>
      <c r="L511" s="75"/>
      <c r="M511" s="82"/>
      <c r="N511" s="221"/>
    </row>
    <row r="512" spans="2:14" x14ac:dyDescent="0.25">
      <c r="B512" s="41">
        <v>2</v>
      </c>
      <c r="C512" s="41">
        <v>8</v>
      </c>
      <c r="D512" s="41">
        <v>5</v>
      </c>
      <c r="E512" s="41"/>
      <c r="F512" s="77"/>
      <c r="G512" s="250" t="s">
        <v>578</v>
      </c>
      <c r="H512" s="251"/>
      <c r="I512" s="252"/>
      <c r="J512" s="75"/>
      <c r="K512" s="75"/>
      <c r="L512" s="75"/>
      <c r="M512" s="82"/>
      <c r="N512" s="221"/>
    </row>
    <row r="513" spans="2:14" x14ac:dyDescent="0.25">
      <c r="B513" s="41">
        <v>2</v>
      </c>
      <c r="C513" s="41">
        <v>8</v>
      </c>
      <c r="D513" s="41">
        <v>5</v>
      </c>
      <c r="E513" s="41">
        <v>1</v>
      </c>
      <c r="F513" s="77"/>
      <c r="G513" s="250" t="s">
        <v>579</v>
      </c>
      <c r="H513" s="251"/>
      <c r="I513" s="252"/>
      <c r="J513" s="75"/>
      <c r="K513" s="75"/>
      <c r="L513" s="75"/>
      <c r="M513" s="82"/>
      <c r="N513" s="221"/>
    </row>
    <row r="514" spans="2:14" x14ac:dyDescent="0.25">
      <c r="B514" s="42">
        <v>2</v>
      </c>
      <c r="C514" s="42">
        <v>8</v>
      </c>
      <c r="D514" s="42">
        <v>5</v>
      </c>
      <c r="E514" s="42">
        <v>1</v>
      </c>
      <c r="F514" s="76">
        <v>0.1</v>
      </c>
      <c r="G514" s="253" t="s">
        <v>579</v>
      </c>
      <c r="H514" s="254"/>
      <c r="I514" s="255"/>
      <c r="J514" s="75"/>
      <c r="K514" s="75"/>
      <c r="L514" s="75"/>
      <c r="M514" s="82"/>
      <c r="N514" s="221"/>
    </row>
    <row r="515" spans="2:14" x14ac:dyDescent="0.25">
      <c r="B515" s="41">
        <v>2</v>
      </c>
      <c r="C515" s="41">
        <v>8</v>
      </c>
      <c r="D515" s="41">
        <v>5</v>
      </c>
      <c r="E515" s="41">
        <v>2</v>
      </c>
      <c r="F515" s="77"/>
      <c r="G515" s="250" t="s">
        <v>580</v>
      </c>
      <c r="H515" s="251"/>
      <c r="I515" s="252"/>
      <c r="J515" s="75"/>
      <c r="K515" s="75"/>
      <c r="L515" s="75"/>
      <c r="M515" s="82"/>
      <c r="N515" s="221"/>
    </row>
    <row r="516" spans="2:14" x14ac:dyDescent="0.25">
      <c r="B516" s="42">
        <v>2</v>
      </c>
      <c r="C516" s="42">
        <v>8</v>
      </c>
      <c r="D516" s="42">
        <v>5</v>
      </c>
      <c r="E516" s="42">
        <v>2</v>
      </c>
      <c r="F516" s="76">
        <v>0.1</v>
      </c>
      <c r="G516" s="253" t="s">
        <v>580</v>
      </c>
      <c r="H516" s="254"/>
      <c r="I516" s="255"/>
      <c r="J516" s="75"/>
      <c r="K516" s="75"/>
      <c r="L516" s="75"/>
      <c r="M516" s="82"/>
      <c r="N516" s="221"/>
    </row>
    <row r="517" spans="2:14" x14ac:dyDescent="0.25">
      <c r="B517" s="40">
        <v>2</v>
      </c>
      <c r="C517" s="40">
        <v>9</v>
      </c>
      <c r="D517" s="40"/>
      <c r="E517" s="40"/>
      <c r="F517" s="79"/>
      <c r="G517" s="265" t="s">
        <v>581</v>
      </c>
      <c r="H517" s="266"/>
      <c r="I517" s="267"/>
      <c r="J517" s="75"/>
      <c r="K517" s="75"/>
      <c r="L517" s="75"/>
      <c r="M517" s="82">
        <v>0</v>
      </c>
      <c r="N517" s="221"/>
    </row>
    <row r="518" spans="2:14" x14ac:dyDescent="0.25">
      <c r="B518" s="41">
        <v>2</v>
      </c>
      <c r="C518" s="41">
        <v>9</v>
      </c>
      <c r="D518" s="41">
        <v>1</v>
      </c>
      <c r="E518" s="41"/>
      <c r="F518" s="77"/>
      <c r="G518" s="250" t="s">
        <v>582</v>
      </c>
      <c r="H518" s="251"/>
      <c r="I518" s="252"/>
      <c r="J518" s="75"/>
      <c r="K518" s="75"/>
      <c r="L518" s="75"/>
      <c r="M518" s="82"/>
      <c r="N518" s="221"/>
    </row>
    <row r="519" spans="2:14" x14ac:dyDescent="0.25">
      <c r="B519" s="41">
        <v>2</v>
      </c>
      <c r="C519" s="41">
        <v>9</v>
      </c>
      <c r="D519" s="41">
        <v>1</v>
      </c>
      <c r="E519" s="41">
        <v>1</v>
      </c>
      <c r="F519" s="77"/>
      <c r="G519" s="250" t="s">
        <v>583</v>
      </c>
      <c r="H519" s="251"/>
      <c r="I519" s="252"/>
      <c r="J519" s="75"/>
      <c r="K519" s="75"/>
      <c r="L519" s="75"/>
      <c r="M519" s="82"/>
      <c r="N519" s="221"/>
    </row>
    <row r="520" spans="2:14" x14ac:dyDescent="0.25">
      <c r="B520" s="42">
        <v>2</v>
      </c>
      <c r="C520" s="42">
        <v>9</v>
      </c>
      <c r="D520" s="42">
        <v>1</v>
      </c>
      <c r="E520" s="42">
        <v>1</v>
      </c>
      <c r="F520" s="76">
        <v>0.1</v>
      </c>
      <c r="G520" s="253" t="s">
        <v>583</v>
      </c>
      <c r="H520" s="254"/>
      <c r="I520" s="255"/>
      <c r="J520" s="75"/>
      <c r="K520" s="75"/>
      <c r="L520" s="75"/>
      <c r="M520" s="82"/>
      <c r="N520" s="221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6">
        <v>0.2</v>
      </c>
      <c r="G521" s="253" t="s">
        <v>584</v>
      </c>
      <c r="H521" s="254"/>
      <c r="I521" s="255"/>
      <c r="J521" s="75"/>
      <c r="K521" s="75"/>
      <c r="L521" s="75"/>
      <c r="M521" s="82"/>
      <c r="N521" s="221"/>
    </row>
    <row r="522" spans="2:14" x14ac:dyDescent="0.25">
      <c r="B522" s="41">
        <v>2</v>
      </c>
      <c r="C522" s="41">
        <v>9</v>
      </c>
      <c r="D522" s="41">
        <v>1</v>
      </c>
      <c r="E522" s="41">
        <v>2</v>
      </c>
      <c r="F522" s="77"/>
      <c r="G522" s="250" t="s">
        <v>585</v>
      </c>
      <c r="H522" s="251"/>
      <c r="I522" s="252"/>
      <c r="J522" s="75"/>
      <c r="K522" s="75"/>
      <c r="L522" s="75"/>
      <c r="M522" s="82"/>
      <c r="N522" s="221"/>
    </row>
    <row r="523" spans="2:14" x14ac:dyDescent="0.25">
      <c r="B523" s="42">
        <v>2</v>
      </c>
      <c r="C523" s="42">
        <v>9</v>
      </c>
      <c r="D523" s="42">
        <v>1</v>
      </c>
      <c r="E523" s="42">
        <v>2</v>
      </c>
      <c r="F523" s="76">
        <v>0.1</v>
      </c>
      <c r="G523" s="253" t="s">
        <v>585</v>
      </c>
      <c r="H523" s="254"/>
      <c r="I523" s="255"/>
      <c r="J523" s="75"/>
      <c r="K523" s="75"/>
      <c r="L523" s="75"/>
      <c r="M523" s="82"/>
      <c r="N523" s="221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6">
        <v>0.2</v>
      </c>
      <c r="G524" s="253" t="s">
        <v>586</v>
      </c>
      <c r="H524" s="254"/>
      <c r="I524" s="255"/>
      <c r="J524" s="75"/>
      <c r="K524" s="75"/>
      <c r="L524" s="75"/>
      <c r="M524" s="82"/>
      <c r="N524" s="221"/>
    </row>
    <row r="525" spans="2:14" x14ac:dyDescent="0.25">
      <c r="B525" s="41">
        <v>2</v>
      </c>
      <c r="C525" s="41">
        <v>9</v>
      </c>
      <c r="D525" s="41">
        <v>2</v>
      </c>
      <c r="E525" s="41"/>
      <c r="F525" s="77"/>
      <c r="G525" s="250" t="s">
        <v>587</v>
      </c>
      <c r="H525" s="251"/>
      <c r="I525" s="252"/>
      <c r="J525" s="75"/>
      <c r="K525" s="75"/>
      <c r="L525" s="75"/>
      <c r="M525" s="82"/>
      <c r="N525" s="221"/>
    </row>
    <row r="526" spans="2:14" x14ac:dyDescent="0.25">
      <c r="B526" s="41">
        <v>2</v>
      </c>
      <c r="C526" s="41">
        <v>9</v>
      </c>
      <c r="D526" s="41">
        <v>2</v>
      </c>
      <c r="E526" s="41">
        <v>1</v>
      </c>
      <c r="F526" s="77"/>
      <c r="G526" s="250" t="s">
        <v>588</v>
      </c>
      <c r="H526" s="251"/>
      <c r="I526" s="252"/>
      <c r="J526" s="75"/>
      <c r="K526" s="75"/>
      <c r="L526" s="75"/>
      <c r="M526" s="82"/>
      <c r="N526" s="221"/>
    </row>
    <row r="527" spans="2:14" x14ac:dyDescent="0.25">
      <c r="B527" s="42">
        <v>2</v>
      </c>
      <c r="C527" s="42">
        <v>9</v>
      </c>
      <c r="D527" s="42">
        <v>2</v>
      </c>
      <c r="E527" s="42">
        <v>1</v>
      </c>
      <c r="F527" s="76">
        <v>0.1</v>
      </c>
      <c r="G527" s="253" t="s">
        <v>588</v>
      </c>
      <c r="H527" s="254"/>
      <c r="I527" s="255"/>
      <c r="J527" s="75"/>
      <c r="K527" s="75"/>
      <c r="L527" s="75"/>
      <c r="M527" s="82"/>
      <c r="N527" s="221"/>
    </row>
    <row r="528" spans="2:14" x14ac:dyDescent="0.25">
      <c r="B528" s="41">
        <v>2</v>
      </c>
      <c r="C528" s="41">
        <v>9</v>
      </c>
      <c r="D528" s="41">
        <v>2</v>
      </c>
      <c r="E528" s="41">
        <v>2</v>
      </c>
      <c r="F528" s="77"/>
      <c r="G528" s="250" t="s">
        <v>589</v>
      </c>
      <c r="H528" s="251"/>
      <c r="I528" s="252"/>
      <c r="J528" s="75"/>
      <c r="K528" s="75"/>
      <c r="L528" s="75"/>
      <c r="M528" s="82"/>
      <c r="N528" s="221"/>
    </row>
    <row r="529" spans="2:14" x14ac:dyDescent="0.25">
      <c r="B529" s="42">
        <v>2</v>
      </c>
      <c r="C529" s="42">
        <v>9</v>
      </c>
      <c r="D529" s="42">
        <v>2</v>
      </c>
      <c r="E529" s="42">
        <v>2</v>
      </c>
      <c r="F529" s="76">
        <v>0.1</v>
      </c>
      <c r="G529" s="253" t="s">
        <v>589</v>
      </c>
      <c r="H529" s="254"/>
      <c r="I529" s="255"/>
      <c r="J529" s="75"/>
      <c r="K529" s="75"/>
      <c r="L529" s="75"/>
      <c r="M529" s="82"/>
      <c r="N529" s="221"/>
    </row>
    <row r="530" spans="2:14" x14ac:dyDescent="0.25">
      <c r="B530" s="41">
        <v>2</v>
      </c>
      <c r="C530" s="41">
        <v>9</v>
      </c>
      <c r="D530" s="41">
        <v>3</v>
      </c>
      <c r="E530" s="41"/>
      <c r="F530" s="77"/>
      <c r="G530" s="250" t="s">
        <v>590</v>
      </c>
      <c r="H530" s="251"/>
      <c r="I530" s="252"/>
      <c r="J530" s="75"/>
      <c r="K530" s="75"/>
      <c r="L530" s="75"/>
      <c r="M530" s="82"/>
      <c r="N530" s="221"/>
    </row>
    <row r="531" spans="2:14" x14ac:dyDescent="0.25">
      <c r="B531" s="41">
        <v>2</v>
      </c>
      <c r="C531" s="41">
        <v>9</v>
      </c>
      <c r="D531" s="41">
        <v>3</v>
      </c>
      <c r="E531" s="41">
        <v>1</v>
      </c>
      <c r="F531" s="77"/>
      <c r="G531" s="250" t="s">
        <v>591</v>
      </c>
      <c r="H531" s="251"/>
      <c r="I531" s="252"/>
      <c r="J531" s="75"/>
      <c r="K531" s="75"/>
      <c r="L531" s="75"/>
      <c r="M531" s="82"/>
      <c r="N531" s="221"/>
    </row>
    <row r="532" spans="2:14" x14ac:dyDescent="0.25">
      <c r="B532" s="42">
        <v>2</v>
      </c>
      <c r="C532" s="42">
        <v>9</v>
      </c>
      <c r="D532" s="42">
        <v>3</v>
      </c>
      <c r="E532" s="42">
        <v>1</v>
      </c>
      <c r="F532" s="76">
        <v>0.1</v>
      </c>
      <c r="G532" s="253" t="s">
        <v>592</v>
      </c>
      <c r="H532" s="254"/>
      <c r="I532" s="255"/>
      <c r="J532" s="75"/>
      <c r="K532" s="75"/>
      <c r="L532" s="75"/>
      <c r="M532" s="82"/>
      <c r="N532" s="221"/>
    </row>
    <row r="533" spans="2:14" x14ac:dyDescent="0.25">
      <c r="B533" s="42">
        <v>2</v>
      </c>
      <c r="C533" s="42">
        <v>9</v>
      </c>
      <c r="D533" s="42">
        <v>3</v>
      </c>
      <c r="E533" s="42">
        <v>1</v>
      </c>
      <c r="F533" s="76">
        <v>0.2</v>
      </c>
      <c r="G533" s="253" t="s">
        <v>593</v>
      </c>
      <c r="H533" s="254"/>
      <c r="I533" s="255"/>
      <c r="J533" s="75"/>
      <c r="K533" s="75"/>
      <c r="L533" s="75"/>
      <c r="M533" s="82"/>
      <c r="N533" s="221"/>
    </row>
    <row r="534" spans="2:14" x14ac:dyDescent="0.25">
      <c r="B534" s="41">
        <v>2</v>
      </c>
      <c r="C534" s="41">
        <v>9</v>
      </c>
      <c r="D534" s="41">
        <v>3</v>
      </c>
      <c r="E534" s="41">
        <v>2</v>
      </c>
      <c r="F534" s="77"/>
      <c r="G534" s="250" t="s">
        <v>594</v>
      </c>
      <c r="H534" s="251"/>
      <c r="I534" s="252"/>
      <c r="J534" s="75"/>
      <c r="K534" s="75"/>
      <c r="L534" s="75"/>
      <c r="M534" s="82"/>
      <c r="N534" s="221"/>
    </row>
    <row r="535" spans="2:14" x14ac:dyDescent="0.25">
      <c r="B535" s="42">
        <v>2</v>
      </c>
      <c r="C535" s="42">
        <v>9</v>
      </c>
      <c r="D535" s="42">
        <v>3</v>
      </c>
      <c r="E535" s="42">
        <v>2</v>
      </c>
      <c r="F535" s="76">
        <v>0.1</v>
      </c>
      <c r="G535" s="253" t="s">
        <v>595</v>
      </c>
      <c r="H535" s="254"/>
      <c r="I535" s="255"/>
      <c r="J535" s="75"/>
      <c r="K535" s="75"/>
      <c r="L535" s="75"/>
      <c r="M535" s="82"/>
      <c r="N535" s="221"/>
    </row>
    <row r="536" spans="2:14" x14ac:dyDescent="0.25">
      <c r="B536" s="42">
        <v>2</v>
      </c>
      <c r="C536" s="42">
        <v>9</v>
      </c>
      <c r="D536" s="42">
        <v>3</v>
      </c>
      <c r="E536" s="42">
        <v>2</v>
      </c>
      <c r="F536" s="76">
        <v>0.2</v>
      </c>
      <c r="G536" s="253" t="s">
        <v>596</v>
      </c>
      <c r="H536" s="254"/>
      <c r="I536" s="255"/>
      <c r="J536" s="75"/>
      <c r="K536" s="75"/>
      <c r="L536" s="75"/>
      <c r="M536" s="82"/>
      <c r="N536" s="221"/>
    </row>
    <row r="537" spans="2:14" x14ac:dyDescent="0.25">
      <c r="B537" s="41">
        <v>2</v>
      </c>
      <c r="C537" s="41">
        <v>9</v>
      </c>
      <c r="D537" s="41">
        <v>4</v>
      </c>
      <c r="E537" s="41"/>
      <c r="F537" s="77"/>
      <c r="G537" s="250" t="s">
        <v>597</v>
      </c>
      <c r="H537" s="251"/>
      <c r="I537" s="252"/>
      <c r="J537" s="75"/>
      <c r="K537" s="75"/>
      <c r="L537" s="75"/>
      <c r="M537" s="82"/>
      <c r="N537" s="221"/>
    </row>
    <row r="538" spans="2:14" x14ac:dyDescent="0.25">
      <c r="B538" s="41">
        <v>2</v>
      </c>
      <c r="C538" s="41">
        <v>9</v>
      </c>
      <c r="D538" s="41">
        <v>4</v>
      </c>
      <c r="E538" s="41">
        <v>1</v>
      </c>
      <c r="F538" s="77"/>
      <c r="G538" s="250" t="s">
        <v>598</v>
      </c>
      <c r="H538" s="251"/>
      <c r="I538" s="252"/>
      <c r="J538" s="75"/>
      <c r="K538" s="75"/>
      <c r="L538" s="75"/>
      <c r="M538" s="82"/>
      <c r="N538" s="221"/>
    </row>
    <row r="539" spans="2:14" x14ac:dyDescent="0.25">
      <c r="B539" s="42">
        <v>2</v>
      </c>
      <c r="C539" s="42">
        <v>9</v>
      </c>
      <c r="D539" s="42">
        <v>4</v>
      </c>
      <c r="E539" s="42">
        <v>1</v>
      </c>
      <c r="F539" s="76">
        <v>0.1</v>
      </c>
      <c r="G539" s="253" t="s">
        <v>598</v>
      </c>
      <c r="H539" s="254"/>
      <c r="I539" s="255"/>
      <c r="J539" s="75"/>
      <c r="K539" s="75"/>
      <c r="L539" s="75"/>
      <c r="M539" s="82"/>
      <c r="N539" s="221"/>
    </row>
    <row r="540" spans="2:14" x14ac:dyDescent="0.25">
      <c r="B540" s="41">
        <v>2</v>
      </c>
      <c r="C540" s="41">
        <v>9</v>
      </c>
      <c r="D540" s="41">
        <v>4</v>
      </c>
      <c r="E540" s="41">
        <v>2</v>
      </c>
      <c r="F540" s="77"/>
      <c r="G540" s="250" t="s">
        <v>599</v>
      </c>
      <c r="H540" s="251"/>
      <c r="I540" s="252"/>
      <c r="J540" s="75"/>
      <c r="K540" s="75"/>
      <c r="L540" s="75"/>
      <c r="M540" s="82"/>
      <c r="N540" s="221"/>
    </row>
    <row r="541" spans="2:14" x14ac:dyDescent="0.25">
      <c r="B541" s="42">
        <v>2</v>
      </c>
      <c r="C541" s="42">
        <v>9</v>
      </c>
      <c r="D541" s="42">
        <v>4</v>
      </c>
      <c r="E541" s="42">
        <v>2</v>
      </c>
      <c r="F541" s="76">
        <v>0.1</v>
      </c>
      <c r="G541" s="253" t="s">
        <v>599</v>
      </c>
      <c r="H541" s="254"/>
      <c r="I541" s="255"/>
      <c r="J541" s="75"/>
      <c r="K541" s="75"/>
      <c r="L541" s="75"/>
      <c r="M541" s="82"/>
      <c r="N541" s="221"/>
    </row>
    <row r="542" spans="2:14" x14ac:dyDescent="0.25">
      <c r="B542" s="328" t="s">
        <v>600</v>
      </c>
      <c r="C542" s="329"/>
      <c r="D542" s="329"/>
      <c r="E542" s="329"/>
      <c r="F542" s="329"/>
      <c r="G542" s="329"/>
      <c r="H542" s="329"/>
      <c r="I542" s="330"/>
      <c r="J542" s="75"/>
      <c r="K542" s="75"/>
      <c r="L542" s="75"/>
      <c r="M542" s="82"/>
      <c r="N542" s="221"/>
    </row>
    <row r="543" spans="2:14" x14ac:dyDescent="0.25">
      <c r="B543" s="103">
        <v>4</v>
      </c>
      <c r="C543" s="103"/>
      <c r="D543" s="103"/>
      <c r="E543" s="103"/>
      <c r="F543" s="104"/>
      <c r="G543" s="331" t="s">
        <v>379</v>
      </c>
      <c r="H543" s="332"/>
      <c r="I543" s="333"/>
      <c r="J543" s="75"/>
      <c r="K543" s="75"/>
      <c r="L543" s="75"/>
      <c r="M543" s="82"/>
      <c r="N543" s="221"/>
    </row>
    <row r="544" spans="2:14" x14ac:dyDescent="0.25">
      <c r="B544" s="59">
        <v>4</v>
      </c>
      <c r="C544" s="59">
        <v>1</v>
      </c>
      <c r="D544" s="59"/>
      <c r="E544" s="59"/>
      <c r="F544" s="54"/>
      <c r="G544" s="105" t="s">
        <v>380</v>
      </c>
      <c r="H544" s="106"/>
      <c r="I544" s="107"/>
      <c r="J544" s="75"/>
      <c r="K544" s="75"/>
      <c r="L544" s="75"/>
      <c r="M544" s="82"/>
      <c r="N544" s="221"/>
    </row>
    <row r="545" spans="2:14" x14ac:dyDescent="0.25">
      <c r="B545" s="59">
        <v>4</v>
      </c>
      <c r="C545" s="59">
        <v>1</v>
      </c>
      <c r="D545" s="59">
        <v>1</v>
      </c>
      <c r="E545" s="59"/>
      <c r="F545" s="54"/>
      <c r="G545" s="105" t="s">
        <v>381</v>
      </c>
      <c r="H545" s="106"/>
      <c r="I545" s="107"/>
      <c r="J545" s="75"/>
      <c r="K545" s="75"/>
      <c r="L545" s="75"/>
      <c r="M545" s="82"/>
      <c r="N545" s="221"/>
    </row>
    <row r="546" spans="2:14" x14ac:dyDescent="0.25">
      <c r="B546" s="59">
        <v>4</v>
      </c>
      <c r="C546" s="59">
        <v>1</v>
      </c>
      <c r="D546" s="59">
        <v>1</v>
      </c>
      <c r="E546" s="59">
        <v>1</v>
      </c>
      <c r="F546" s="54"/>
      <c r="G546" s="105" t="s">
        <v>382</v>
      </c>
      <c r="H546" s="106"/>
      <c r="I546" s="107"/>
      <c r="J546" s="75"/>
      <c r="K546" s="75"/>
      <c r="L546" s="75"/>
      <c r="M546" s="82"/>
      <c r="N546" s="221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0.1</v>
      </c>
      <c r="G547" s="108" t="s">
        <v>383</v>
      </c>
      <c r="H547" s="106"/>
      <c r="I547" s="107"/>
      <c r="J547" s="75"/>
      <c r="K547" s="75"/>
      <c r="L547" s="75"/>
      <c r="M547" s="82"/>
      <c r="N547" s="221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0.2</v>
      </c>
      <c r="G548" s="108" t="s">
        <v>384</v>
      </c>
      <c r="H548" s="106"/>
      <c r="I548" s="107"/>
      <c r="J548" s="75"/>
      <c r="K548" s="75"/>
      <c r="L548" s="75"/>
      <c r="M548" s="82"/>
      <c r="N548" s="221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0.3</v>
      </c>
      <c r="G549" s="334" t="s">
        <v>385</v>
      </c>
      <c r="H549" s="335"/>
      <c r="I549" s="107"/>
      <c r="J549" s="75"/>
      <c r="K549" s="75"/>
      <c r="L549" s="75"/>
      <c r="M549" s="82"/>
      <c r="N549" s="221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0.4</v>
      </c>
      <c r="G550" s="108" t="s">
        <v>386</v>
      </c>
      <c r="H550" s="106"/>
      <c r="I550" s="107"/>
      <c r="J550" s="75"/>
      <c r="K550" s="75"/>
      <c r="L550" s="75"/>
      <c r="M550" s="82"/>
      <c r="N550" s="221"/>
    </row>
    <row r="551" spans="2:14" x14ac:dyDescent="0.25">
      <c r="B551" s="59">
        <v>4</v>
      </c>
      <c r="C551" s="59">
        <v>1</v>
      </c>
      <c r="D551" s="59">
        <v>1</v>
      </c>
      <c r="E551" s="59">
        <v>2</v>
      </c>
      <c r="F551" s="54"/>
      <c r="G551" s="105" t="s">
        <v>387</v>
      </c>
      <c r="H551" s="106"/>
      <c r="I551" s="107"/>
      <c r="J551" s="75"/>
      <c r="K551" s="75"/>
      <c r="L551" s="75"/>
      <c r="M551" s="82"/>
      <c r="N551" s="221"/>
    </row>
    <row r="552" spans="2:14" x14ac:dyDescent="0.25">
      <c r="B552" s="60">
        <v>4</v>
      </c>
      <c r="C552" s="60">
        <v>1</v>
      </c>
      <c r="D552" s="60">
        <v>1</v>
      </c>
      <c r="E552" s="60">
        <v>2</v>
      </c>
      <c r="F552" s="55">
        <v>0.1</v>
      </c>
      <c r="G552" s="108" t="s">
        <v>388</v>
      </c>
      <c r="H552" s="106"/>
      <c r="I552" s="107"/>
      <c r="J552" s="75"/>
      <c r="K552" s="75"/>
      <c r="L552" s="75"/>
      <c r="M552" s="82"/>
      <c r="N552" s="221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>
        <v>0.2</v>
      </c>
      <c r="G553" s="108" t="s">
        <v>389</v>
      </c>
      <c r="H553" s="106"/>
      <c r="I553" s="107"/>
      <c r="J553" s="75"/>
      <c r="K553" s="75"/>
      <c r="L553" s="75"/>
      <c r="M553" s="82"/>
      <c r="N553" s="221"/>
    </row>
    <row r="554" spans="2:14" x14ac:dyDescent="0.25">
      <c r="B554" s="59">
        <v>4</v>
      </c>
      <c r="C554" s="59">
        <v>1</v>
      </c>
      <c r="D554" s="59">
        <v>1</v>
      </c>
      <c r="E554" s="59">
        <v>3</v>
      </c>
      <c r="F554" s="54"/>
      <c r="G554" s="105" t="s">
        <v>390</v>
      </c>
      <c r="H554" s="106"/>
      <c r="I554" s="107"/>
      <c r="J554" s="75"/>
      <c r="K554" s="75"/>
      <c r="L554" s="75"/>
      <c r="M554" s="82"/>
      <c r="N554" s="221"/>
    </row>
    <row r="555" spans="2:14" x14ac:dyDescent="0.25">
      <c r="B555" s="60">
        <v>4</v>
      </c>
      <c r="C555" s="60">
        <v>1</v>
      </c>
      <c r="D555" s="60">
        <v>1</v>
      </c>
      <c r="E555" s="60">
        <v>3</v>
      </c>
      <c r="F555" s="55">
        <v>0.1</v>
      </c>
      <c r="G555" s="108" t="s">
        <v>391</v>
      </c>
      <c r="H555" s="106"/>
      <c r="I555" s="107"/>
      <c r="J555" s="75"/>
      <c r="K555" s="75"/>
      <c r="L555" s="75"/>
      <c r="M555" s="82"/>
      <c r="N555" s="221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>
        <v>0.2</v>
      </c>
      <c r="G556" s="108" t="s">
        <v>392</v>
      </c>
      <c r="H556" s="106"/>
      <c r="I556" s="107"/>
      <c r="J556" s="75"/>
      <c r="K556" s="75"/>
      <c r="L556" s="75"/>
      <c r="M556" s="82"/>
      <c r="N556" s="221"/>
    </row>
    <row r="557" spans="2:14" x14ac:dyDescent="0.25">
      <c r="B557" s="59">
        <v>4</v>
      </c>
      <c r="C557" s="59">
        <v>1</v>
      </c>
      <c r="D557" s="59">
        <v>1</v>
      </c>
      <c r="E557" s="59">
        <v>4</v>
      </c>
      <c r="F557" s="54"/>
      <c r="G557" s="105" t="s">
        <v>393</v>
      </c>
      <c r="H557" s="106"/>
      <c r="I557" s="107"/>
      <c r="J557" s="75"/>
      <c r="K557" s="75"/>
      <c r="L557" s="75"/>
      <c r="M557" s="82"/>
      <c r="N557" s="221"/>
    </row>
    <row r="558" spans="2:14" x14ac:dyDescent="0.25">
      <c r="B558" s="60">
        <v>4</v>
      </c>
      <c r="C558" s="60">
        <v>1</v>
      </c>
      <c r="D558" s="60">
        <v>1</v>
      </c>
      <c r="E558" s="60">
        <v>4</v>
      </c>
      <c r="F558" s="55">
        <v>0.1</v>
      </c>
      <c r="G558" s="108" t="s">
        <v>394</v>
      </c>
      <c r="H558" s="106"/>
      <c r="I558" s="107"/>
      <c r="J558" s="75"/>
      <c r="K558" s="75"/>
      <c r="L558" s="75"/>
      <c r="M558" s="82"/>
      <c r="N558" s="221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>
        <v>0.2</v>
      </c>
      <c r="G559" s="108" t="s">
        <v>395</v>
      </c>
      <c r="H559" s="106"/>
      <c r="I559" s="107"/>
      <c r="J559" s="75"/>
      <c r="K559" s="75"/>
      <c r="L559" s="75"/>
      <c r="M559" s="82"/>
      <c r="N559" s="221"/>
    </row>
    <row r="560" spans="2:14" x14ac:dyDescent="0.25">
      <c r="B560" s="59">
        <v>4</v>
      </c>
      <c r="C560" s="59">
        <v>1</v>
      </c>
      <c r="D560" s="59">
        <v>1</v>
      </c>
      <c r="E560" s="59">
        <v>5</v>
      </c>
      <c r="F560" s="54"/>
      <c r="G560" s="105" t="s">
        <v>396</v>
      </c>
      <c r="H560" s="106"/>
      <c r="I560" s="107"/>
      <c r="J560" s="75"/>
      <c r="K560" s="75"/>
      <c r="L560" s="75"/>
      <c r="M560" s="82"/>
      <c r="N560" s="221"/>
    </row>
    <row r="561" spans="2:14" x14ac:dyDescent="0.25">
      <c r="B561" s="60">
        <v>4</v>
      </c>
      <c r="C561" s="60">
        <v>1</v>
      </c>
      <c r="D561" s="60">
        <v>1</v>
      </c>
      <c r="E561" s="60">
        <v>5</v>
      </c>
      <c r="F561" s="55">
        <v>0.1</v>
      </c>
      <c r="G561" s="108" t="s">
        <v>397</v>
      </c>
      <c r="H561" s="106"/>
      <c r="I561" s="107"/>
      <c r="J561" s="75"/>
      <c r="K561" s="75"/>
      <c r="L561" s="75"/>
      <c r="M561" s="82"/>
      <c r="N561" s="221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>
        <v>0.2</v>
      </c>
      <c r="G562" s="108" t="s">
        <v>398</v>
      </c>
      <c r="H562" s="106"/>
      <c r="I562" s="107"/>
      <c r="J562" s="75"/>
      <c r="K562" s="75"/>
      <c r="L562" s="75"/>
      <c r="M562" s="82"/>
      <c r="N562" s="221"/>
    </row>
    <row r="563" spans="2:14" x14ac:dyDescent="0.25">
      <c r="B563" s="59">
        <v>4</v>
      </c>
      <c r="C563" s="59">
        <v>1</v>
      </c>
      <c r="D563" s="59">
        <v>1</v>
      </c>
      <c r="E563" s="59">
        <v>9</v>
      </c>
      <c r="F563" s="54"/>
      <c r="G563" s="105" t="s">
        <v>399</v>
      </c>
      <c r="H563" s="106"/>
      <c r="I563" s="107"/>
      <c r="J563" s="75"/>
      <c r="K563" s="75"/>
      <c r="L563" s="75"/>
      <c r="M563" s="82"/>
      <c r="N563" s="221"/>
    </row>
    <row r="564" spans="2:14" x14ac:dyDescent="0.25">
      <c r="B564" s="60">
        <v>4</v>
      </c>
      <c r="C564" s="60">
        <v>1</v>
      </c>
      <c r="D564" s="60">
        <v>1</v>
      </c>
      <c r="E564" s="60">
        <v>9</v>
      </c>
      <c r="F564" s="55">
        <v>0.1</v>
      </c>
      <c r="G564" s="108" t="s">
        <v>400</v>
      </c>
      <c r="H564" s="106"/>
      <c r="I564" s="107"/>
      <c r="J564" s="75"/>
      <c r="K564" s="75"/>
      <c r="L564" s="75"/>
      <c r="M564" s="82"/>
      <c r="N564" s="221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>
        <v>0.2</v>
      </c>
      <c r="G565" s="108" t="s">
        <v>401</v>
      </c>
      <c r="H565" s="106"/>
      <c r="I565" s="107"/>
      <c r="J565" s="75"/>
      <c r="K565" s="75"/>
      <c r="L565" s="75"/>
      <c r="M565" s="82"/>
      <c r="N565" s="221"/>
    </row>
    <row r="566" spans="2:14" x14ac:dyDescent="0.25">
      <c r="B566" s="59">
        <v>4</v>
      </c>
      <c r="C566" s="59">
        <v>1</v>
      </c>
      <c r="D566" s="59">
        <v>2</v>
      </c>
      <c r="E566" s="59"/>
      <c r="F566" s="54"/>
      <c r="G566" s="105" t="s">
        <v>402</v>
      </c>
      <c r="H566" s="106"/>
      <c r="I566" s="107"/>
      <c r="J566" s="75"/>
      <c r="K566" s="75"/>
      <c r="L566" s="75"/>
      <c r="M566" s="82"/>
      <c r="N566" s="221"/>
    </row>
    <row r="567" spans="2:14" x14ac:dyDescent="0.25">
      <c r="B567" s="59">
        <v>4</v>
      </c>
      <c r="C567" s="59">
        <v>1</v>
      </c>
      <c r="D567" s="59">
        <v>2</v>
      </c>
      <c r="E567" s="59">
        <v>1</v>
      </c>
      <c r="F567" s="54"/>
      <c r="G567" s="105" t="s">
        <v>403</v>
      </c>
      <c r="H567" s="106"/>
      <c r="I567" s="107"/>
      <c r="J567" s="75"/>
      <c r="K567" s="75"/>
      <c r="L567" s="75"/>
      <c r="M567" s="82"/>
      <c r="N567" s="221"/>
    </row>
    <row r="568" spans="2:14" x14ac:dyDescent="0.25">
      <c r="B568" s="60">
        <v>4</v>
      </c>
      <c r="C568" s="60">
        <v>1</v>
      </c>
      <c r="D568" s="60">
        <v>2</v>
      </c>
      <c r="E568" s="60">
        <v>1</v>
      </c>
      <c r="F568" s="55">
        <v>0.1</v>
      </c>
      <c r="G568" s="108" t="s">
        <v>404</v>
      </c>
      <c r="H568" s="106"/>
      <c r="I568" s="107"/>
      <c r="J568" s="75"/>
      <c r="K568" s="75"/>
      <c r="L568" s="75"/>
      <c r="M568" s="82"/>
      <c r="N568" s="221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 t="s">
        <v>405</v>
      </c>
      <c r="G569" s="108" t="s">
        <v>406</v>
      </c>
      <c r="H569" s="106"/>
      <c r="I569" s="107"/>
      <c r="J569" s="75">
        <v>0</v>
      </c>
      <c r="K569" s="75"/>
      <c r="L569" s="75"/>
      <c r="M569" s="82"/>
      <c r="N569" s="221"/>
    </row>
    <row r="570" spans="2:14" x14ac:dyDescent="0.25">
      <c r="B570" s="59">
        <v>4</v>
      </c>
      <c r="C570" s="59">
        <v>1</v>
      </c>
      <c r="D570" s="59">
        <v>2</v>
      </c>
      <c r="E570" s="59">
        <v>2</v>
      </c>
      <c r="F570" s="54"/>
      <c r="G570" s="105" t="s">
        <v>407</v>
      </c>
      <c r="H570" s="106"/>
      <c r="I570" s="107"/>
      <c r="J570" s="75">
        <v>0</v>
      </c>
      <c r="K570" s="75"/>
      <c r="L570" s="75"/>
      <c r="M570" s="82"/>
      <c r="N570" s="221"/>
    </row>
    <row r="571" spans="2:14" x14ac:dyDescent="0.25">
      <c r="B571" s="60">
        <v>4</v>
      </c>
      <c r="C571" s="60">
        <v>1</v>
      </c>
      <c r="D571" s="60">
        <v>2</v>
      </c>
      <c r="E571" s="60">
        <v>2</v>
      </c>
      <c r="F571" s="55">
        <v>0.1</v>
      </c>
      <c r="G571" s="108" t="s">
        <v>408</v>
      </c>
      <c r="H571" s="106"/>
      <c r="I571" s="107"/>
      <c r="J571" s="75">
        <v>0</v>
      </c>
      <c r="K571" s="75"/>
      <c r="L571" s="75"/>
      <c r="M571" s="82"/>
      <c r="N571" s="221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>
        <v>0.2</v>
      </c>
      <c r="G572" s="108" t="s">
        <v>409</v>
      </c>
      <c r="H572" s="106"/>
      <c r="I572" s="107"/>
      <c r="J572" s="75">
        <v>0</v>
      </c>
      <c r="K572" s="75"/>
      <c r="L572" s="75"/>
      <c r="M572" s="82"/>
      <c r="N572" s="221"/>
    </row>
    <row r="573" spans="2:14" x14ac:dyDescent="0.25">
      <c r="B573" s="59">
        <v>4</v>
      </c>
      <c r="C573" s="59">
        <v>1</v>
      </c>
      <c r="D573" s="59">
        <v>2</v>
      </c>
      <c r="E573" s="59">
        <v>3</v>
      </c>
      <c r="F573" s="54"/>
      <c r="G573" s="105" t="s">
        <v>410</v>
      </c>
      <c r="H573" s="106"/>
      <c r="I573" s="107"/>
      <c r="J573" s="75">
        <v>0</v>
      </c>
      <c r="K573" s="75"/>
      <c r="L573" s="75"/>
      <c r="M573" s="82"/>
      <c r="N573" s="221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0.1</v>
      </c>
      <c r="G574" s="108" t="s">
        <v>411</v>
      </c>
      <c r="H574" s="106"/>
      <c r="I574" s="107"/>
      <c r="J574" s="75">
        <v>0</v>
      </c>
      <c r="K574" s="75"/>
      <c r="L574" s="75"/>
      <c r="M574" s="82"/>
      <c r="N574" s="221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0.2</v>
      </c>
      <c r="G575" s="108" t="s">
        <v>412</v>
      </c>
      <c r="H575" s="106"/>
      <c r="I575" s="107"/>
      <c r="J575" s="75">
        <v>0</v>
      </c>
      <c r="K575" s="75"/>
      <c r="L575" s="75"/>
      <c r="M575" s="82"/>
      <c r="N575" s="221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0.3</v>
      </c>
      <c r="G576" s="108" t="s">
        <v>413</v>
      </c>
      <c r="H576" s="106"/>
      <c r="I576" s="107"/>
      <c r="J576" s="75">
        <v>0</v>
      </c>
      <c r="K576" s="75"/>
      <c r="L576" s="75"/>
      <c r="M576" s="82"/>
      <c r="N576" s="221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0.4</v>
      </c>
      <c r="G577" s="108" t="s">
        <v>414</v>
      </c>
      <c r="H577" s="106"/>
      <c r="I577" s="107"/>
      <c r="J577" s="75">
        <v>0</v>
      </c>
      <c r="K577" s="75"/>
      <c r="L577" s="75"/>
      <c r="M577" s="82"/>
      <c r="N577" s="221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0.5</v>
      </c>
      <c r="G578" s="108" t="s">
        <v>415</v>
      </c>
      <c r="H578" s="106"/>
      <c r="I578" s="107"/>
      <c r="J578" s="75">
        <v>0</v>
      </c>
      <c r="K578" s="75"/>
      <c r="L578" s="75"/>
      <c r="M578" s="82"/>
      <c r="N578" s="221"/>
    </row>
    <row r="579" spans="2:14" x14ac:dyDescent="0.25">
      <c r="B579" s="59">
        <v>4</v>
      </c>
      <c r="C579" s="59">
        <v>1</v>
      </c>
      <c r="D579" s="59">
        <v>2</v>
      </c>
      <c r="E579" s="59">
        <v>4</v>
      </c>
      <c r="F579" s="54"/>
      <c r="G579" s="105" t="s">
        <v>416</v>
      </c>
      <c r="H579" s="106"/>
      <c r="I579" s="107"/>
      <c r="J579" s="75">
        <v>0</v>
      </c>
      <c r="K579" s="75"/>
      <c r="L579" s="75"/>
      <c r="M579" s="82"/>
      <c r="N579" s="221"/>
    </row>
    <row r="580" spans="2:14" x14ac:dyDescent="0.25">
      <c r="B580" s="60">
        <v>4</v>
      </c>
      <c r="C580" s="60">
        <v>1</v>
      </c>
      <c r="D580" s="60">
        <v>2</v>
      </c>
      <c r="E580" s="60">
        <v>4</v>
      </c>
      <c r="F580" s="55">
        <v>0.1</v>
      </c>
      <c r="G580" s="108" t="s">
        <v>417</v>
      </c>
      <c r="H580" s="106"/>
      <c r="I580" s="107"/>
      <c r="J580" s="75">
        <v>0</v>
      </c>
      <c r="K580" s="75"/>
      <c r="L580" s="75"/>
      <c r="M580" s="82"/>
      <c r="N580" s="221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>
        <v>0.2</v>
      </c>
      <c r="G581" s="108" t="s">
        <v>418</v>
      </c>
      <c r="H581" s="106"/>
      <c r="I581" s="107"/>
      <c r="J581" s="75">
        <v>0</v>
      </c>
      <c r="K581" s="75"/>
      <c r="L581" s="75"/>
      <c r="M581" s="82"/>
      <c r="N581" s="221"/>
    </row>
    <row r="582" spans="2:14" x14ac:dyDescent="0.25">
      <c r="B582" s="59">
        <v>4</v>
      </c>
      <c r="C582" s="59">
        <v>1</v>
      </c>
      <c r="D582" s="59">
        <v>2</v>
      </c>
      <c r="E582" s="59">
        <v>5</v>
      </c>
      <c r="F582" s="54"/>
      <c r="G582" s="105" t="s">
        <v>419</v>
      </c>
      <c r="H582" s="106"/>
      <c r="I582" s="107"/>
      <c r="J582" s="75">
        <v>0</v>
      </c>
      <c r="K582" s="75"/>
      <c r="L582" s="75"/>
      <c r="M582" s="82"/>
      <c r="N582" s="221"/>
    </row>
    <row r="583" spans="2:14" x14ac:dyDescent="0.25">
      <c r="B583" s="60">
        <v>4</v>
      </c>
      <c r="C583" s="60">
        <v>1</v>
      </c>
      <c r="D583" s="60">
        <v>2</v>
      </c>
      <c r="E583" s="60">
        <v>5</v>
      </c>
      <c r="F583" s="55">
        <v>0.1</v>
      </c>
      <c r="G583" s="108" t="s">
        <v>420</v>
      </c>
      <c r="H583" s="106"/>
      <c r="I583" s="107"/>
      <c r="J583" s="75">
        <v>0</v>
      </c>
      <c r="K583" s="75"/>
      <c r="L583" s="75"/>
      <c r="M583" s="82"/>
      <c r="N583" s="221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>
        <v>0.2</v>
      </c>
      <c r="G584" s="108" t="s">
        <v>421</v>
      </c>
      <c r="H584" s="106"/>
      <c r="I584" s="107"/>
      <c r="J584" s="75">
        <v>0</v>
      </c>
      <c r="K584" s="75"/>
      <c r="L584" s="75"/>
      <c r="M584" s="82"/>
      <c r="N584" s="221"/>
    </row>
    <row r="585" spans="2:14" x14ac:dyDescent="0.25">
      <c r="B585" s="59">
        <v>4</v>
      </c>
      <c r="C585" s="59">
        <v>1</v>
      </c>
      <c r="D585" s="59">
        <v>2</v>
      </c>
      <c r="E585" s="59">
        <v>6</v>
      </c>
      <c r="F585" s="54"/>
      <c r="G585" s="105" t="s">
        <v>422</v>
      </c>
      <c r="H585" s="106"/>
      <c r="I585" s="107"/>
      <c r="J585" s="75">
        <v>0</v>
      </c>
      <c r="K585" s="75"/>
      <c r="L585" s="75"/>
      <c r="M585" s="82"/>
      <c r="N585" s="221"/>
    </row>
    <row r="586" spans="2:14" x14ac:dyDescent="0.25">
      <c r="B586" s="60">
        <v>4</v>
      </c>
      <c r="C586" s="60">
        <v>1</v>
      </c>
      <c r="D586" s="60">
        <v>2</v>
      </c>
      <c r="E586" s="60">
        <v>6</v>
      </c>
      <c r="F586" s="55">
        <v>0.1</v>
      </c>
      <c r="G586" s="108" t="s">
        <v>423</v>
      </c>
      <c r="H586" s="106"/>
      <c r="I586" s="107"/>
      <c r="J586" s="75">
        <v>0</v>
      </c>
      <c r="K586" s="75"/>
      <c r="L586" s="75"/>
      <c r="M586" s="82"/>
      <c r="N586" s="221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>
        <v>0.2</v>
      </c>
      <c r="G587" s="108" t="s">
        <v>424</v>
      </c>
      <c r="H587" s="106"/>
      <c r="I587" s="107"/>
      <c r="J587" s="75">
        <v>0</v>
      </c>
      <c r="K587" s="75"/>
      <c r="L587" s="75"/>
      <c r="M587" s="82"/>
      <c r="N587" s="221"/>
    </row>
    <row r="588" spans="2:14" x14ac:dyDescent="0.25">
      <c r="B588" s="59">
        <v>4</v>
      </c>
      <c r="C588" s="59">
        <v>1</v>
      </c>
      <c r="D588" s="59">
        <v>2</v>
      </c>
      <c r="E588" s="59">
        <v>7</v>
      </c>
      <c r="F588" s="54"/>
      <c r="G588" s="105" t="s">
        <v>425</v>
      </c>
      <c r="H588" s="106"/>
      <c r="I588" s="107"/>
      <c r="J588" s="75">
        <v>0</v>
      </c>
      <c r="K588" s="75"/>
      <c r="L588" s="75"/>
      <c r="M588" s="82"/>
      <c r="N588" s="221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0.1</v>
      </c>
      <c r="G589" s="108" t="s">
        <v>426</v>
      </c>
      <c r="H589" s="106"/>
      <c r="I589" s="107"/>
      <c r="J589" s="75">
        <v>0</v>
      </c>
      <c r="K589" s="75"/>
      <c r="L589" s="75"/>
      <c r="M589" s="82"/>
      <c r="N589" s="221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0.2</v>
      </c>
      <c r="G590" s="108" t="s">
        <v>427</v>
      </c>
      <c r="H590" s="106"/>
      <c r="I590" s="107"/>
      <c r="J590" s="75">
        <v>0</v>
      </c>
      <c r="K590" s="75"/>
      <c r="L590" s="75"/>
      <c r="M590" s="82"/>
      <c r="N590" s="221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0.3</v>
      </c>
      <c r="G591" s="108" t="s">
        <v>428</v>
      </c>
      <c r="H591" s="106"/>
      <c r="I591" s="107"/>
      <c r="J591" s="75">
        <v>0</v>
      </c>
      <c r="K591" s="75"/>
      <c r="L591" s="75"/>
      <c r="M591" s="82"/>
      <c r="N591" s="221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0.4</v>
      </c>
      <c r="G592" s="108" t="s">
        <v>429</v>
      </c>
      <c r="H592" s="106"/>
      <c r="I592" s="107"/>
      <c r="J592" s="75"/>
      <c r="K592" s="75"/>
      <c r="L592" s="75"/>
      <c r="M592" s="82"/>
      <c r="N592" s="221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0.5</v>
      </c>
      <c r="G593" s="108" t="s">
        <v>430</v>
      </c>
      <c r="H593" s="106"/>
      <c r="I593" s="107"/>
      <c r="J593" s="75"/>
      <c r="K593" s="75"/>
      <c r="L593" s="75"/>
      <c r="M593" s="82"/>
      <c r="N593" s="221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0.6</v>
      </c>
      <c r="G594" s="108" t="s">
        <v>431</v>
      </c>
      <c r="H594" s="106"/>
      <c r="I594" s="107"/>
      <c r="J594" s="75"/>
      <c r="K594" s="75"/>
      <c r="L594" s="75"/>
      <c r="M594" s="82"/>
      <c r="N594" s="221"/>
    </row>
    <row r="595" spans="2:14" x14ac:dyDescent="0.25">
      <c r="B595" s="59">
        <v>4</v>
      </c>
      <c r="C595" s="59">
        <v>1</v>
      </c>
      <c r="D595" s="59">
        <v>2</v>
      </c>
      <c r="E595" s="59">
        <v>8</v>
      </c>
      <c r="F595" s="54"/>
      <c r="G595" s="105" t="s">
        <v>432</v>
      </c>
      <c r="H595" s="106"/>
      <c r="I595" s="107"/>
      <c r="J595" s="75"/>
      <c r="K595" s="75"/>
      <c r="L595" s="75"/>
      <c r="M595" s="82"/>
      <c r="N595" s="221"/>
    </row>
    <row r="596" spans="2:14" x14ac:dyDescent="0.25">
      <c r="B596" s="60">
        <v>4</v>
      </c>
      <c r="C596" s="60">
        <v>1</v>
      </c>
      <c r="D596" s="60">
        <v>2</v>
      </c>
      <c r="E596" s="60">
        <v>8</v>
      </c>
      <c r="F596" s="55">
        <v>0.1</v>
      </c>
      <c r="G596" s="108" t="s">
        <v>433</v>
      </c>
      <c r="H596" s="106"/>
      <c r="I596" s="107"/>
      <c r="J596" s="75"/>
      <c r="K596" s="75"/>
      <c r="L596" s="75"/>
      <c r="M596" s="82"/>
      <c r="N596" s="221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>
        <v>0.2</v>
      </c>
      <c r="G597" s="108" t="s">
        <v>434</v>
      </c>
      <c r="H597" s="106"/>
      <c r="I597" s="107"/>
      <c r="J597" s="75"/>
      <c r="K597" s="75"/>
      <c r="L597" s="75"/>
      <c r="M597" s="82"/>
      <c r="N597" s="221"/>
    </row>
    <row r="598" spans="2:14" x14ac:dyDescent="0.25">
      <c r="B598" s="59">
        <v>4</v>
      </c>
      <c r="C598" s="59">
        <v>1</v>
      </c>
      <c r="D598" s="59">
        <v>2</v>
      </c>
      <c r="E598" s="59">
        <v>9</v>
      </c>
      <c r="F598" s="54"/>
      <c r="G598" s="105" t="s">
        <v>435</v>
      </c>
      <c r="H598" s="106"/>
      <c r="I598" s="107"/>
      <c r="J598" s="75"/>
      <c r="K598" s="75"/>
      <c r="L598" s="75"/>
      <c r="M598" s="82"/>
      <c r="N598" s="221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0.1</v>
      </c>
      <c r="G599" s="108" t="s">
        <v>436</v>
      </c>
      <c r="H599" s="106"/>
      <c r="I599" s="107"/>
      <c r="J599" s="75"/>
      <c r="K599" s="75"/>
      <c r="L599" s="75"/>
      <c r="M599" s="82"/>
      <c r="N599" s="221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>
        <v>0.2</v>
      </c>
      <c r="G600" s="108" t="s">
        <v>437</v>
      </c>
      <c r="H600" s="106"/>
      <c r="I600" s="107"/>
      <c r="J600" s="75"/>
      <c r="K600" s="75"/>
      <c r="L600" s="75"/>
      <c r="M600" s="82"/>
      <c r="N600" s="221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0.3</v>
      </c>
      <c r="G601" s="108" t="s">
        <v>438</v>
      </c>
      <c r="H601" s="106"/>
      <c r="I601" s="107"/>
      <c r="J601" s="75"/>
      <c r="K601" s="75"/>
      <c r="L601" s="75"/>
      <c r="M601" s="82"/>
      <c r="N601" s="221"/>
    </row>
    <row r="602" spans="2:14" x14ac:dyDescent="0.25">
      <c r="B602" s="59">
        <v>4</v>
      </c>
      <c r="C602" s="59">
        <v>2</v>
      </c>
      <c r="D602" s="59"/>
      <c r="E602" s="59"/>
      <c r="F602" s="54"/>
      <c r="G602" s="105" t="s">
        <v>439</v>
      </c>
      <c r="H602" s="106"/>
      <c r="I602" s="107"/>
      <c r="J602" s="75"/>
      <c r="K602" s="75"/>
      <c r="L602" s="75"/>
      <c r="M602" s="82"/>
      <c r="N602" s="221"/>
    </row>
    <row r="603" spans="2:14" x14ac:dyDescent="0.25">
      <c r="B603" s="59">
        <v>4</v>
      </c>
      <c r="C603" s="59">
        <v>2</v>
      </c>
      <c r="D603" s="59">
        <v>1</v>
      </c>
      <c r="E603" s="59"/>
      <c r="F603" s="54"/>
      <c r="G603" s="105" t="s">
        <v>440</v>
      </c>
      <c r="H603" s="106"/>
      <c r="I603" s="107"/>
      <c r="J603" s="75">
        <v>0</v>
      </c>
      <c r="K603" s="75"/>
      <c r="L603" s="75"/>
      <c r="M603" s="82"/>
      <c r="N603" s="221"/>
    </row>
    <row r="604" spans="2:14" x14ac:dyDescent="0.25">
      <c r="B604" s="59">
        <v>4</v>
      </c>
      <c r="C604" s="59">
        <v>2</v>
      </c>
      <c r="D604" s="59">
        <v>1</v>
      </c>
      <c r="E604" s="59">
        <v>1</v>
      </c>
      <c r="F604" s="54"/>
      <c r="G604" s="105" t="s">
        <v>441</v>
      </c>
      <c r="H604" s="106"/>
      <c r="I604" s="107"/>
      <c r="J604" s="75">
        <v>0</v>
      </c>
      <c r="K604" s="75"/>
      <c r="L604" s="75"/>
      <c r="M604" s="82"/>
      <c r="N604" s="221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0.1</v>
      </c>
      <c r="G605" s="108" t="s">
        <v>442</v>
      </c>
      <c r="H605" s="106"/>
      <c r="I605" s="107"/>
      <c r="J605" s="75">
        <v>0</v>
      </c>
      <c r="K605" s="75"/>
      <c r="L605" s="75"/>
      <c r="M605" s="82"/>
      <c r="N605" s="221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0.2</v>
      </c>
      <c r="G606" s="108" t="s">
        <v>443</v>
      </c>
      <c r="H606" s="106"/>
      <c r="I606" s="107"/>
      <c r="J606" s="75">
        <v>0</v>
      </c>
      <c r="K606" s="75"/>
      <c r="L606" s="75"/>
      <c r="M606" s="82"/>
      <c r="N606" s="221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0.3</v>
      </c>
      <c r="G607" s="108" t="s">
        <v>444</v>
      </c>
      <c r="H607" s="106"/>
      <c r="I607" s="107"/>
      <c r="J607" s="75"/>
      <c r="K607" s="75"/>
      <c r="L607" s="75"/>
      <c r="M607" s="82"/>
      <c r="N607" s="221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0.4</v>
      </c>
      <c r="G608" s="108" t="s">
        <v>445</v>
      </c>
      <c r="H608" s="106"/>
      <c r="I608" s="107"/>
      <c r="J608" s="75"/>
      <c r="K608" s="75"/>
      <c r="L608" s="75"/>
      <c r="M608" s="82"/>
      <c r="N608" s="221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0.5</v>
      </c>
      <c r="G609" s="108" t="s">
        <v>446</v>
      </c>
      <c r="H609" s="106"/>
      <c r="I609" s="107"/>
      <c r="J609" s="75"/>
      <c r="K609" s="75"/>
      <c r="L609" s="75"/>
      <c r="M609" s="82"/>
      <c r="N609" s="221"/>
    </row>
    <row r="610" spans="2:14" x14ac:dyDescent="0.25">
      <c r="B610" s="59">
        <v>4</v>
      </c>
      <c r="C610" s="59">
        <v>2</v>
      </c>
      <c r="D610" s="59">
        <v>1</v>
      </c>
      <c r="E610" s="59">
        <v>2</v>
      </c>
      <c r="F610" s="54"/>
      <c r="G610" s="105" t="s">
        <v>447</v>
      </c>
      <c r="H610" s="106"/>
      <c r="I610" s="107"/>
      <c r="J610" s="75"/>
      <c r="K610" s="75"/>
      <c r="L610" s="75"/>
      <c r="M610" s="82"/>
      <c r="N610" s="221"/>
    </row>
    <row r="611" spans="2:14" x14ac:dyDescent="0.25">
      <c r="B611" s="60">
        <v>4</v>
      </c>
      <c r="C611" s="60">
        <v>2</v>
      </c>
      <c r="D611" s="60">
        <v>1</v>
      </c>
      <c r="E611" s="60">
        <v>2</v>
      </c>
      <c r="F611" s="55">
        <v>0.1</v>
      </c>
      <c r="G611" s="108" t="s">
        <v>448</v>
      </c>
      <c r="H611" s="106"/>
      <c r="I611" s="107"/>
      <c r="J611" s="75"/>
      <c r="K611" s="75"/>
      <c r="L611" s="75"/>
      <c r="M611" s="82"/>
      <c r="N611" s="221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>
        <v>0.2</v>
      </c>
      <c r="G612" s="108" t="s">
        <v>449</v>
      </c>
      <c r="H612" s="106"/>
      <c r="I612" s="107"/>
      <c r="J612" s="75"/>
      <c r="K612" s="75"/>
      <c r="L612" s="75"/>
      <c r="M612" s="82"/>
      <c r="N612" s="221"/>
    </row>
    <row r="613" spans="2:14" x14ac:dyDescent="0.25">
      <c r="B613" s="59">
        <v>4</v>
      </c>
      <c r="C613" s="59">
        <v>2</v>
      </c>
      <c r="D613" s="59">
        <v>1</v>
      </c>
      <c r="E613" s="59">
        <v>3</v>
      </c>
      <c r="F613" s="54"/>
      <c r="G613" s="105" t="s">
        <v>450</v>
      </c>
      <c r="H613" s="106"/>
      <c r="I613" s="107"/>
      <c r="J613" s="75"/>
      <c r="K613" s="75"/>
      <c r="L613" s="75"/>
      <c r="M613" s="82"/>
      <c r="N613" s="221"/>
    </row>
    <row r="614" spans="2:14" x14ac:dyDescent="0.25">
      <c r="B614" s="60">
        <v>4</v>
      </c>
      <c r="C614" s="60">
        <v>2</v>
      </c>
      <c r="D614" s="60">
        <v>1</v>
      </c>
      <c r="E614" s="60">
        <v>3</v>
      </c>
      <c r="F614" s="55">
        <v>0.1</v>
      </c>
      <c r="G614" s="108" t="s">
        <v>451</v>
      </c>
      <c r="H614" s="106"/>
      <c r="I614" s="107"/>
      <c r="J614" s="75"/>
      <c r="K614" s="75"/>
      <c r="L614" s="75"/>
      <c r="M614" s="82"/>
      <c r="N614" s="221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>
        <v>0.2</v>
      </c>
      <c r="G615" s="108" t="s">
        <v>452</v>
      </c>
      <c r="H615" s="106"/>
      <c r="I615" s="107"/>
      <c r="J615" s="75">
        <v>0</v>
      </c>
      <c r="K615" s="75"/>
      <c r="L615" s="75"/>
      <c r="M615" s="82"/>
      <c r="N615" s="221"/>
    </row>
    <row r="616" spans="2:14" x14ac:dyDescent="0.25">
      <c r="B616" s="59">
        <v>4</v>
      </c>
      <c r="C616" s="59">
        <v>2</v>
      </c>
      <c r="D616" s="59">
        <v>1</v>
      </c>
      <c r="E616" s="59">
        <v>4</v>
      </c>
      <c r="F616" s="54"/>
      <c r="G616" s="105" t="s">
        <v>453</v>
      </c>
      <c r="H616" s="106"/>
      <c r="I616" s="107"/>
      <c r="J616" s="75">
        <v>0</v>
      </c>
      <c r="K616" s="75"/>
      <c r="L616" s="75"/>
      <c r="M616" s="82"/>
      <c r="N616" s="221"/>
    </row>
    <row r="617" spans="2:14" x14ac:dyDescent="0.25">
      <c r="B617" s="60">
        <v>4</v>
      </c>
      <c r="C617" s="60">
        <v>2</v>
      </c>
      <c r="D617" s="60">
        <v>1</v>
      </c>
      <c r="E617" s="60">
        <v>4</v>
      </c>
      <c r="F617" s="55">
        <v>0.1</v>
      </c>
      <c r="G617" s="108" t="s">
        <v>454</v>
      </c>
      <c r="H617" s="106"/>
      <c r="I617" s="107"/>
      <c r="J617" s="75">
        <v>0</v>
      </c>
      <c r="K617" s="75"/>
      <c r="L617" s="75"/>
      <c r="M617" s="82"/>
      <c r="N617" s="221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>
        <v>0.2</v>
      </c>
      <c r="G618" s="108" t="s">
        <v>455</v>
      </c>
      <c r="H618" s="106"/>
      <c r="I618" s="107"/>
      <c r="J618" s="75">
        <v>0</v>
      </c>
      <c r="K618" s="75"/>
      <c r="L618" s="75"/>
      <c r="M618" s="82"/>
      <c r="N618" s="221"/>
    </row>
    <row r="619" spans="2:14" x14ac:dyDescent="0.25">
      <c r="B619" s="59">
        <v>4</v>
      </c>
      <c r="C619" s="59">
        <v>2</v>
      </c>
      <c r="D619" s="59">
        <v>1</v>
      </c>
      <c r="E619" s="59">
        <v>5</v>
      </c>
      <c r="F619" s="54"/>
      <c r="G619" s="105" t="s">
        <v>456</v>
      </c>
      <c r="H619" s="106"/>
      <c r="I619" s="107"/>
      <c r="J619" s="75">
        <v>0</v>
      </c>
      <c r="K619" s="75"/>
      <c r="L619" s="75"/>
      <c r="M619" s="82"/>
      <c r="N619" s="221"/>
    </row>
    <row r="620" spans="2:14" x14ac:dyDescent="0.25">
      <c r="B620" s="60">
        <v>4</v>
      </c>
      <c r="C620" s="60">
        <v>2</v>
      </c>
      <c r="D620" s="60">
        <v>1</v>
      </c>
      <c r="E620" s="60">
        <v>5</v>
      </c>
      <c r="F620" s="55">
        <v>0.1</v>
      </c>
      <c r="G620" s="108" t="s">
        <v>457</v>
      </c>
      <c r="H620" s="106"/>
      <c r="I620" s="107"/>
      <c r="J620" s="75">
        <v>0</v>
      </c>
      <c r="K620" s="75"/>
      <c r="L620" s="75"/>
      <c r="M620" s="82"/>
      <c r="N620" s="221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>
        <v>0.2</v>
      </c>
      <c r="G621" s="108" t="s">
        <v>458</v>
      </c>
      <c r="H621" s="106"/>
      <c r="I621" s="107"/>
      <c r="J621" s="75">
        <v>0</v>
      </c>
      <c r="K621" s="75"/>
      <c r="L621" s="75"/>
      <c r="M621" s="82"/>
      <c r="N621" s="221"/>
    </row>
    <row r="622" spans="2:14" x14ac:dyDescent="0.25">
      <c r="B622" s="59">
        <v>4</v>
      </c>
      <c r="C622" s="59">
        <v>2</v>
      </c>
      <c r="D622" s="59">
        <v>1</v>
      </c>
      <c r="E622" s="59">
        <v>6</v>
      </c>
      <c r="F622" s="54"/>
      <c r="G622" s="105" t="s">
        <v>459</v>
      </c>
      <c r="H622" s="106"/>
      <c r="I622" s="107"/>
      <c r="J622" s="75">
        <v>0</v>
      </c>
      <c r="K622" s="75"/>
      <c r="L622" s="75"/>
      <c r="M622" s="82"/>
      <c r="N622" s="221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0.1</v>
      </c>
      <c r="G623" s="108" t="s">
        <v>460</v>
      </c>
      <c r="H623" s="106"/>
      <c r="I623" s="107"/>
      <c r="J623" s="75"/>
      <c r="K623" s="75"/>
      <c r="L623" s="75"/>
      <c r="M623" s="82"/>
      <c r="N623" s="221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>
        <v>0.2</v>
      </c>
      <c r="G624" s="108" t="s">
        <v>461</v>
      </c>
      <c r="H624" s="106"/>
      <c r="I624" s="107"/>
      <c r="J624" s="75"/>
      <c r="K624" s="75"/>
      <c r="L624" s="75"/>
      <c r="M624" s="82"/>
      <c r="N624" s="221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0.3</v>
      </c>
      <c r="G625" s="108" t="s">
        <v>462</v>
      </c>
      <c r="H625" s="106"/>
      <c r="I625" s="107"/>
      <c r="J625" s="75"/>
      <c r="K625" s="75"/>
      <c r="L625" s="75"/>
      <c r="M625" s="82"/>
      <c r="N625" s="221"/>
    </row>
    <row r="626" spans="2:14" x14ac:dyDescent="0.25">
      <c r="B626" s="59">
        <v>4</v>
      </c>
      <c r="C626" s="59">
        <v>2</v>
      </c>
      <c r="D626" s="59">
        <v>1</v>
      </c>
      <c r="E626" s="59">
        <v>7</v>
      </c>
      <c r="F626" s="54"/>
      <c r="G626" s="105" t="s">
        <v>463</v>
      </c>
      <c r="H626" s="106"/>
      <c r="I626" s="107"/>
      <c r="J626" s="75"/>
      <c r="K626" s="75"/>
      <c r="L626" s="75"/>
      <c r="M626" s="82"/>
      <c r="N626" s="221"/>
    </row>
    <row r="627" spans="2:14" x14ac:dyDescent="0.25">
      <c r="B627" s="60">
        <v>4</v>
      </c>
      <c r="C627" s="60">
        <v>2</v>
      </c>
      <c r="D627" s="60">
        <v>1</v>
      </c>
      <c r="E627" s="60">
        <v>7</v>
      </c>
      <c r="F627" s="55">
        <v>0.1</v>
      </c>
      <c r="G627" s="108" t="s">
        <v>464</v>
      </c>
      <c r="H627" s="106"/>
      <c r="I627" s="107"/>
      <c r="J627" s="75"/>
      <c r="K627" s="75"/>
      <c r="L627" s="75"/>
      <c r="M627" s="82"/>
      <c r="N627" s="221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>
        <v>0.2</v>
      </c>
      <c r="G628" s="108" t="s">
        <v>465</v>
      </c>
      <c r="H628" s="106"/>
      <c r="I628" s="107"/>
      <c r="J628" s="75"/>
      <c r="K628" s="75"/>
      <c r="L628" s="75"/>
      <c r="M628" s="82"/>
      <c r="N628" s="221"/>
    </row>
    <row r="629" spans="2:14" x14ac:dyDescent="0.25">
      <c r="B629" s="59">
        <v>4</v>
      </c>
      <c r="C629" s="59">
        <v>2</v>
      </c>
      <c r="D629" s="59">
        <v>1</v>
      </c>
      <c r="E629" s="59">
        <v>9</v>
      </c>
      <c r="F629" s="54"/>
      <c r="G629" s="105" t="s">
        <v>466</v>
      </c>
      <c r="H629" s="106"/>
      <c r="I629" s="107"/>
      <c r="J629" s="75"/>
      <c r="K629" s="75"/>
      <c r="L629" s="75"/>
      <c r="M629" s="82"/>
      <c r="N629" s="221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0.1</v>
      </c>
      <c r="G630" s="108" t="s">
        <v>467</v>
      </c>
      <c r="H630" s="106"/>
      <c r="I630" s="107"/>
      <c r="J630" s="75"/>
      <c r="K630" s="75"/>
      <c r="L630" s="75"/>
      <c r="M630" s="82"/>
      <c r="N630" s="221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>
        <v>0.2</v>
      </c>
      <c r="G631" s="108" t="s">
        <v>468</v>
      </c>
      <c r="H631" s="106"/>
      <c r="I631" s="107"/>
      <c r="J631" s="75"/>
      <c r="K631" s="75"/>
      <c r="L631" s="75"/>
      <c r="M631" s="82"/>
      <c r="N631" s="221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0.3</v>
      </c>
      <c r="G632" s="108" t="s">
        <v>469</v>
      </c>
      <c r="H632" s="106"/>
      <c r="I632" s="107"/>
      <c r="J632" s="75"/>
      <c r="K632" s="75"/>
      <c r="L632" s="75"/>
      <c r="M632" s="82"/>
      <c r="N632" s="221"/>
    </row>
    <row r="633" spans="2:14" x14ac:dyDescent="0.25">
      <c r="B633" s="59">
        <v>4</v>
      </c>
      <c r="C633" s="59">
        <v>2</v>
      </c>
      <c r="D633" s="59">
        <v>2</v>
      </c>
      <c r="E633" s="59"/>
      <c r="F633" s="54"/>
      <c r="G633" s="105" t="s">
        <v>470</v>
      </c>
      <c r="H633" s="106"/>
      <c r="I633" s="107"/>
      <c r="J633" s="75"/>
      <c r="K633" s="75"/>
      <c r="L633" s="75"/>
      <c r="M633" s="82"/>
      <c r="N633" s="221"/>
    </row>
    <row r="634" spans="2:14" x14ac:dyDescent="0.25">
      <c r="B634" s="59">
        <v>4</v>
      </c>
      <c r="C634" s="59">
        <v>2</v>
      </c>
      <c r="D634" s="59">
        <v>2</v>
      </c>
      <c r="E634" s="59">
        <v>1</v>
      </c>
      <c r="F634" s="54"/>
      <c r="G634" s="105" t="s">
        <v>471</v>
      </c>
      <c r="H634" s="106"/>
      <c r="I634" s="107"/>
      <c r="J634" s="75"/>
      <c r="K634" s="75"/>
      <c r="L634" s="75"/>
      <c r="M634" s="82"/>
      <c r="N634" s="221"/>
    </row>
    <row r="635" spans="2:14" x14ac:dyDescent="0.25">
      <c r="B635" s="60">
        <v>4</v>
      </c>
      <c r="C635" s="60">
        <v>2</v>
      </c>
      <c r="D635" s="60">
        <v>2</v>
      </c>
      <c r="E635" s="60">
        <v>1</v>
      </c>
      <c r="F635" s="55">
        <v>0.1</v>
      </c>
      <c r="G635" s="108" t="s">
        <v>472</v>
      </c>
      <c r="H635" s="106"/>
      <c r="I635" s="107"/>
      <c r="J635" s="75"/>
      <c r="K635" s="75"/>
      <c r="L635" s="75"/>
      <c r="M635" s="82"/>
      <c r="N635" s="221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>
        <v>0.2</v>
      </c>
      <c r="G636" s="108" t="s">
        <v>473</v>
      </c>
      <c r="H636" s="106"/>
      <c r="I636" s="107"/>
      <c r="J636" s="75">
        <v>0</v>
      </c>
      <c r="K636" s="75"/>
      <c r="L636" s="75"/>
      <c r="M636" s="82"/>
      <c r="N636" s="221"/>
    </row>
    <row r="637" spans="2:14" x14ac:dyDescent="0.25">
      <c r="B637" s="59">
        <v>4</v>
      </c>
      <c r="C637" s="59">
        <v>2</v>
      </c>
      <c r="D637" s="59">
        <v>2</v>
      </c>
      <c r="E637" s="59">
        <v>2</v>
      </c>
      <c r="F637" s="54"/>
      <c r="G637" s="105" t="s">
        <v>474</v>
      </c>
      <c r="H637" s="106"/>
      <c r="I637" s="107"/>
      <c r="J637" s="75">
        <v>0</v>
      </c>
      <c r="K637" s="75"/>
      <c r="L637" s="75"/>
      <c r="M637" s="82"/>
      <c r="N637" s="221"/>
    </row>
    <row r="638" spans="2:14" x14ac:dyDescent="0.25">
      <c r="B638" s="60">
        <v>4</v>
      </c>
      <c r="C638" s="60">
        <v>2</v>
      </c>
      <c r="D638" s="60">
        <v>2</v>
      </c>
      <c r="E638" s="60">
        <v>2</v>
      </c>
      <c r="F638" s="55">
        <v>0.1</v>
      </c>
      <c r="G638" s="108" t="s">
        <v>475</v>
      </c>
      <c r="H638" s="106"/>
      <c r="I638" s="107"/>
      <c r="J638" s="75">
        <v>0</v>
      </c>
      <c r="K638" s="75"/>
      <c r="L638" s="75"/>
      <c r="M638" s="82"/>
      <c r="N638" s="221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>
        <v>0.2</v>
      </c>
      <c r="G639" s="108" t="s">
        <v>476</v>
      </c>
      <c r="H639" s="106"/>
      <c r="I639" s="107"/>
      <c r="J639" s="75">
        <v>0</v>
      </c>
      <c r="K639" s="75"/>
      <c r="L639" s="75"/>
      <c r="M639" s="82"/>
      <c r="N639" s="221"/>
    </row>
    <row r="640" spans="2:14" x14ac:dyDescent="0.25">
      <c r="B640" s="59">
        <v>4</v>
      </c>
      <c r="C640" s="59">
        <v>2</v>
      </c>
      <c r="D640" s="59">
        <v>2</v>
      </c>
      <c r="E640" s="59">
        <v>3</v>
      </c>
      <c r="F640" s="54"/>
      <c r="G640" s="105" t="s">
        <v>477</v>
      </c>
      <c r="H640" s="106"/>
      <c r="I640" s="107"/>
      <c r="J640" s="75">
        <v>0</v>
      </c>
      <c r="K640" s="75"/>
      <c r="L640" s="75"/>
      <c r="M640" s="82"/>
      <c r="N640" s="221"/>
    </row>
    <row r="641" spans="2:14" x14ac:dyDescent="0.25">
      <c r="B641" s="60">
        <v>4</v>
      </c>
      <c r="C641" s="60">
        <v>2</v>
      </c>
      <c r="D641" s="60">
        <v>2</v>
      </c>
      <c r="E641" s="60">
        <v>3</v>
      </c>
      <c r="F641" s="55">
        <v>0.1</v>
      </c>
      <c r="G641" s="108" t="s">
        <v>478</v>
      </c>
      <c r="H641" s="106"/>
      <c r="I641" s="107"/>
      <c r="J641" s="75">
        <v>0</v>
      </c>
      <c r="K641" s="75"/>
      <c r="L641" s="75"/>
      <c r="M641" s="82"/>
      <c r="N641" s="221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>
        <v>0.2</v>
      </c>
      <c r="G642" s="108" t="s">
        <v>479</v>
      </c>
      <c r="H642" s="106"/>
      <c r="I642" s="107"/>
      <c r="J642" s="75">
        <v>0</v>
      </c>
      <c r="K642" s="75"/>
      <c r="L642" s="75"/>
      <c r="M642" s="82"/>
      <c r="N642" s="221"/>
    </row>
    <row r="643" spans="2:14" x14ac:dyDescent="0.25">
      <c r="B643" s="59">
        <v>4</v>
      </c>
      <c r="C643" s="59">
        <v>2</v>
      </c>
      <c r="D643" s="59">
        <v>2</v>
      </c>
      <c r="E643" s="59">
        <v>4</v>
      </c>
      <c r="F643" s="54"/>
      <c r="G643" s="105" t="s">
        <v>480</v>
      </c>
      <c r="H643" s="106"/>
      <c r="I643" s="107"/>
      <c r="J643" s="75"/>
      <c r="K643" s="75"/>
      <c r="L643" s="75"/>
      <c r="M643" s="82"/>
      <c r="N643" s="221"/>
    </row>
    <row r="644" spans="2:14" x14ac:dyDescent="0.25">
      <c r="B644" s="60">
        <v>4</v>
      </c>
      <c r="C644" s="60">
        <v>2</v>
      </c>
      <c r="D644" s="60">
        <v>2</v>
      </c>
      <c r="E644" s="60">
        <v>4</v>
      </c>
      <c r="F644" s="55">
        <v>0.1</v>
      </c>
      <c r="G644" s="108" t="s">
        <v>481</v>
      </c>
      <c r="H644" s="106"/>
      <c r="I644" s="107"/>
      <c r="J644" s="75"/>
      <c r="K644" s="75"/>
      <c r="L644" s="75"/>
      <c r="M644" s="82"/>
      <c r="N644" s="221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>
        <v>0.2</v>
      </c>
      <c r="G645" s="108" t="s">
        <v>482</v>
      </c>
      <c r="H645" s="106"/>
      <c r="I645" s="107"/>
      <c r="J645" s="75"/>
      <c r="K645" s="75"/>
      <c r="L645" s="75"/>
      <c r="M645" s="82"/>
      <c r="N645" s="221"/>
    </row>
    <row r="646" spans="2:14" x14ac:dyDescent="0.25">
      <c r="B646" s="59">
        <v>4</v>
      </c>
      <c r="C646" s="59">
        <v>2</v>
      </c>
      <c r="D646" s="59">
        <v>2</v>
      </c>
      <c r="E646" s="59">
        <v>5</v>
      </c>
      <c r="F646" s="54"/>
      <c r="G646" s="105" t="s">
        <v>483</v>
      </c>
      <c r="H646" s="106"/>
      <c r="I646" s="107"/>
      <c r="J646" s="75"/>
      <c r="K646" s="75"/>
      <c r="L646" s="75"/>
      <c r="M646" s="82"/>
      <c r="N646" s="221"/>
    </row>
    <row r="647" spans="2:14" x14ac:dyDescent="0.25">
      <c r="B647" s="60">
        <v>4</v>
      </c>
      <c r="C647" s="60">
        <v>2</v>
      </c>
      <c r="D647" s="60">
        <v>2</v>
      </c>
      <c r="E647" s="60">
        <v>5</v>
      </c>
      <c r="F647" s="55">
        <v>0.1</v>
      </c>
      <c r="G647" s="108" t="s">
        <v>484</v>
      </c>
      <c r="H647" s="106"/>
      <c r="I647" s="107"/>
      <c r="J647" s="75"/>
      <c r="K647" s="75"/>
      <c r="L647" s="75"/>
      <c r="M647" s="82"/>
      <c r="N647" s="221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>
        <v>0.2</v>
      </c>
      <c r="G648" s="108" t="s">
        <v>485</v>
      </c>
      <c r="H648" s="106"/>
      <c r="I648" s="107"/>
      <c r="J648" s="75"/>
      <c r="K648" s="75"/>
      <c r="L648" s="75"/>
      <c r="M648" s="82"/>
      <c r="N648" s="221"/>
    </row>
    <row r="649" spans="2:14" x14ac:dyDescent="0.25">
      <c r="B649" s="59">
        <v>4</v>
      </c>
      <c r="C649" s="59">
        <v>2</v>
      </c>
      <c r="D649" s="59">
        <v>2</v>
      </c>
      <c r="E649" s="59">
        <v>6</v>
      </c>
      <c r="F649" s="54"/>
      <c r="G649" s="105" t="s">
        <v>486</v>
      </c>
      <c r="H649" s="106"/>
      <c r="I649" s="107"/>
      <c r="J649" s="75"/>
      <c r="K649" s="75"/>
      <c r="L649" s="75"/>
      <c r="M649" s="82"/>
      <c r="N649" s="221"/>
    </row>
    <row r="650" spans="2:14" x14ac:dyDescent="0.25">
      <c r="B650" s="60">
        <v>4</v>
      </c>
      <c r="C650" s="60">
        <v>2</v>
      </c>
      <c r="D650" s="60">
        <v>2</v>
      </c>
      <c r="E650" s="60">
        <v>6</v>
      </c>
      <c r="F650" s="55">
        <v>0.1</v>
      </c>
      <c r="G650" s="108" t="s">
        <v>487</v>
      </c>
      <c r="H650" s="106"/>
      <c r="I650" s="107"/>
      <c r="J650" s="75"/>
      <c r="K650" s="75"/>
      <c r="L650" s="75"/>
      <c r="M650" s="82"/>
      <c r="N650" s="221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>
        <v>0.2</v>
      </c>
      <c r="G651" s="108" t="s">
        <v>488</v>
      </c>
      <c r="H651" s="106"/>
      <c r="I651" s="107"/>
      <c r="J651" s="75"/>
      <c r="K651" s="75"/>
      <c r="L651" s="75"/>
      <c r="M651" s="82"/>
      <c r="N651" s="221"/>
    </row>
    <row r="652" spans="2:14" x14ac:dyDescent="0.25">
      <c r="B652" s="59">
        <v>4</v>
      </c>
      <c r="C652" s="59">
        <v>2</v>
      </c>
      <c r="D652" s="59">
        <v>2</v>
      </c>
      <c r="E652" s="59">
        <v>9</v>
      </c>
      <c r="F652" s="54"/>
      <c r="G652" s="105" t="s">
        <v>489</v>
      </c>
      <c r="H652" s="106"/>
      <c r="I652" s="107"/>
      <c r="J652" s="75"/>
      <c r="K652" s="75"/>
      <c r="L652" s="75"/>
      <c r="M652" s="82"/>
      <c r="N652" s="221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0.1</v>
      </c>
      <c r="G653" s="108" t="s">
        <v>490</v>
      </c>
      <c r="H653" s="106"/>
      <c r="I653" s="107"/>
      <c r="J653" s="75"/>
      <c r="K653" s="75"/>
      <c r="L653" s="75"/>
      <c r="M653" s="82"/>
      <c r="N653" s="221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0.2</v>
      </c>
      <c r="G654" s="108" t="s">
        <v>491</v>
      </c>
      <c r="H654" s="106"/>
      <c r="I654" s="107"/>
      <c r="J654" s="75"/>
      <c r="K654" s="75"/>
      <c r="L654" s="75"/>
      <c r="M654" s="82"/>
      <c r="N654" s="221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0.3</v>
      </c>
      <c r="G655" s="108" t="s">
        <v>492</v>
      </c>
      <c r="H655" s="106"/>
      <c r="I655" s="107"/>
      <c r="J655" s="75"/>
      <c r="K655" s="75"/>
      <c r="L655" s="75"/>
      <c r="M655" s="82"/>
      <c r="N655" s="221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0.4</v>
      </c>
      <c r="G656" s="108" t="s">
        <v>483</v>
      </c>
      <c r="H656" s="106"/>
      <c r="I656" s="107"/>
      <c r="J656" s="75"/>
      <c r="K656" s="75"/>
      <c r="L656" s="75"/>
      <c r="M656" s="82"/>
      <c r="N656" s="221"/>
    </row>
    <row r="657" spans="2:14" x14ac:dyDescent="0.25">
      <c r="B657" s="60">
        <v>4</v>
      </c>
      <c r="C657" s="60">
        <v>3</v>
      </c>
      <c r="D657" s="60"/>
      <c r="E657" s="60"/>
      <c r="F657" s="55"/>
      <c r="G657" s="105" t="s">
        <v>658</v>
      </c>
      <c r="H657" s="106"/>
      <c r="I657" s="107"/>
      <c r="J657" s="75"/>
      <c r="K657" s="75"/>
      <c r="L657" s="75"/>
      <c r="M657" s="82"/>
      <c r="N657" s="221"/>
    </row>
    <row r="658" spans="2:14" x14ac:dyDescent="0.25">
      <c r="B658" s="60">
        <v>4</v>
      </c>
      <c r="C658" s="60">
        <v>3</v>
      </c>
      <c r="D658" s="60">
        <v>1</v>
      </c>
      <c r="E658" s="60"/>
      <c r="F658" s="55"/>
      <c r="G658" s="105" t="s">
        <v>493</v>
      </c>
      <c r="H658" s="106"/>
      <c r="I658" s="107"/>
      <c r="J658" s="75"/>
      <c r="K658" s="75"/>
      <c r="L658" s="75"/>
      <c r="M658" s="82"/>
      <c r="N658" s="221"/>
    </row>
    <row r="659" spans="2:14" x14ac:dyDescent="0.25">
      <c r="B659" s="60">
        <v>4</v>
      </c>
      <c r="C659" s="60">
        <v>3</v>
      </c>
      <c r="D659" s="60">
        <v>1</v>
      </c>
      <c r="E659" s="60">
        <v>1</v>
      </c>
      <c r="F659" s="55"/>
      <c r="G659" s="105" t="s">
        <v>494</v>
      </c>
      <c r="H659" s="106"/>
      <c r="I659" s="107"/>
      <c r="J659" s="75"/>
      <c r="K659" s="75"/>
      <c r="L659" s="75"/>
      <c r="M659" s="82"/>
      <c r="N659" s="221"/>
    </row>
    <row r="660" spans="2:14" x14ac:dyDescent="0.25">
      <c r="B660" s="60">
        <v>4</v>
      </c>
      <c r="C660" s="60">
        <v>3</v>
      </c>
      <c r="D660" s="60">
        <v>1</v>
      </c>
      <c r="E660" s="60">
        <v>1</v>
      </c>
      <c r="F660" s="55">
        <v>0.1</v>
      </c>
      <c r="G660" s="108" t="s">
        <v>494</v>
      </c>
      <c r="H660" s="106"/>
      <c r="I660" s="107"/>
      <c r="J660" s="75"/>
      <c r="K660" s="75"/>
      <c r="L660" s="75"/>
      <c r="M660" s="82"/>
      <c r="N660" s="221"/>
    </row>
    <row r="661" spans="2:14" x14ac:dyDescent="0.25">
      <c r="B661" s="59">
        <v>4</v>
      </c>
      <c r="C661" s="59">
        <v>3</v>
      </c>
      <c r="D661" s="59">
        <v>2</v>
      </c>
      <c r="E661" s="59"/>
      <c r="F661" s="54"/>
      <c r="G661" s="105" t="s">
        <v>495</v>
      </c>
      <c r="H661" s="106"/>
      <c r="I661" s="107"/>
      <c r="J661" s="75"/>
      <c r="K661" s="75"/>
      <c r="L661" s="75"/>
      <c r="M661" s="82"/>
      <c r="N661" s="221"/>
    </row>
    <row r="662" spans="2:14" x14ac:dyDescent="0.25">
      <c r="B662" s="59">
        <v>4</v>
      </c>
      <c r="C662" s="59">
        <v>3</v>
      </c>
      <c r="D662" s="59">
        <v>2</v>
      </c>
      <c r="E662" s="59">
        <v>1</v>
      </c>
      <c r="F662" s="54"/>
      <c r="G662" s="105" t="s">
        <v>495</v>
      </c>
      <c r="H662" s="106"/>
      <c r="I662" s="107"/>
      <c r="J662" s="75"/>
      <c r="K662" s="75"/>
      <c r="L662" s="75"/>
      <c r="M662" s="82"/>
      <c r="N662" s="221"/>
    </row>
    <row r="663" spans="2:14" x14ac:dyDescent="0.25">
      <c r="B663" s="60">
        <v>4</v>
      </c>
      <c r="C663" s="60">
        <v>3</v>
      </c>
      <c r="D663" s="60">
        <v>2</v>
      </c>
      <c r="E663" s="60">
        <v>1</v>
      </c>
      <c r="F663" s="55">
        <v>0.1</v>
      </c>
      <c r="G663" s="108" t="s">
        <v>495</v>
      </c>
      <c r="H663" s="106"/>
      <c r="I663" s="107"/>
      <c r="J663" s="75"/>
      <c r="K663" s="75"/>
      <c r="L663" s="75"/>
      <c r="M663" s="82"/>
      <c r="N663" s="221"/>
    </row>
    <row r="664" spans="2:14" x14ac:dyDescent="0.25">
      <c r="B664" s="59">
        <v>4</v>
      </c>
      <c r="C664" s="59">
        <v>3</v>
      </c>
      <c r="D664" s="59">
        <v>3</v>
      </c>
      <c r="E664" s="59"/>
      <c r="F664" s="54"/>
      <c r="G664" s="105" t="s">
        <v>496</v>
      </c>
      <c r="H664" s="106"/>
      <c r="I664" s="107"/>
      <c r="J664" s="75"/>
      <c r="K664" s="75"/>
      <c r="L664" s="75"/>
      <c r="M664" s="82"/>
      <c r="N664" s="221"/>
    </row>
    <row r="665" spans="2:14" x14ac:dyDescent="0.25">
      <c r="B665" s="59">
        <v>4</v>
      </c>
      <c r="C665" s="59">
        <v>3</v>
      </c>
      <c r="D665" s="59">
        <v>3</v>
      </c>
      <c r="E665" s="59">
        <v>1</v>
      </c>
      <c r="F665" s="54"/>
      <c r="G665" s="105" t="s">
        <v>497</v>
      </c>
      <c r="H665" s="106"/>
      <c r="I665" s="107"/>
      <c r="J665" s="75"/>
      <c r="K665" s="75"/>
      <c r="L665" s="75"/>
      <c r="M665" s="82"/>
      <c r="N665" s="221"/>
    </row>
    <row r="666" spans="2:14" x14ac:dyDescent="0.25">
      <c r="B666" s="60">
        <v>4</v>
      </c>
      <c r="C666" s="60">
        <v>3</v>
      </c>
      <c r="D666" s="60">
        <v>3</v>
      </c>
      <c r="E666" s="60">
        <v>1</v>
      </c>
      <c r="F666" s="55">
        <v>0.1</v>
      </c>
      <c r="G666" s="108" t="s">
        <v>497</v>
      </c>
      <c r="H666" s="106"/>
      <c r="I666" s="107"/>
      <c r="J666" s="75"/>
      <c r="K666" s="75"/>
      <c r="L666" s="75"/>
      <c r="M666" s="82"/>
      <c r="N666" s="221"/>
    </row>
    <row r="667" spans="2:14" x14ac:dyDescent="0.25">
      <c r="B667" s="59">
        <v>4</v>
      </c>
      <c r="C667" s="59">
        <v>3</v>
      </c>
      <c r="D667" s="59">
        <v>4</v>
      </c>
      <c r="E667" s="59"/>
      <c r="F667" s="54"/>
      <c r="G667" s="256" t="s">
        <v>498</v>
      </c>
      <c r="H667" s="257"/>
      <c r="I667" s="107"/>
      <c r="J667" s="75"/>
      <c r="K667" s="75"/>
      <c r="L667" s="75"/>
      <c r="M667" s="82"/>
      <c r="N667" s="221"/>
    </row>
    <row r="668" spans="2:14" x14ac:dyDescent="0.25">
      <c r="B668" s="59">
        <v>4</v>
      </c>
      <c r="C668" s="59">
        <v>3</v>
      </c>
      <c r="D668" s="59">
        <v>4</v>
      </c>
      <c r="E668" s="59">
        <v>1</v>
      </c>
      <c r="F668" s="54"/>
      <c r="G668" s="256" t="s">
        <v>498</v>
      </c>
      <c r="H668" s="257"/>
      <c r="I668" s="107"/>
      <c r="J668" s="75"/>
      <c r="K668" s="75"/>
      <c r="L668" s="75"/>
      <c r="M668" s="82"/>
      <c r="N668" s="221"/>
    </row>
    <row r="669" spans="2:14" x14ac:dyDescent="0.25">
      <c r="B669" s="60">
        <v>4</v>
      </c>
      <c r="C669" s="60">
        <v>3</v>
      </c>
      <c r="D669" s="60">
        <v>4</v>
      </c>
      <c r="E669" s="60">
        <v>1</v>
      </c>
      <c r="F669" s="55">
        <v>0.1</v>
      </c>
      <c r="G669" s="336" t="s">
        <v>498</v>
      </c>
      <c r="H669" s="337"/>
      <c r="I669" s="107"/>
      <c r="J669" s="75"/>
      <c r="K669" s="75"/>
      <c r="L669" s="75"/>
      <c r="M669" s="82"/>
      <c r="N669" s="221"/>
    </row>
    <row r="670" spans="2:14" x14ac:dyDescent="0.25">
      <c r="B670" s="59">
        <v>4</v>
      </c>
      <c r="C670" s="59">
        <v>3</v>
      </c>
      <c r="D670" s="59">
        <v>5</v>
      </c>
      <c r="E670" s="59"/>
      <c r="F670" s="54"/>
      <c r="G670" s="105" t="s">
        <v>499</v>
      </c>
      <c r="H670" s="106"/>
      <c r="I670" s="107"/>
      <c r="J670" s="75">
        <v>0</v>
      </c>
      <c r="K670" s="75"/>
      <c r="L670" s="75"/>
      <c r="M670" s="82"/>
      <c r="N670" s="221"/>
    </row>
    <row r="671" spans="2:14" x14ac:dyDescent="0.25">
      <c r="B671" s="59">
        <v>4</v>
      </c>
      <c r="C671" s="59">
        <v>3</v>
      </c>
      <c r="D671" s="59">
        <v>5</v>
      </c>
      <c r="E671" s="59">
        <v>1</v>
      </c>
      <c r="F671" s="54"/>
      <c r="G671" s="105" t="s">
        <v>499</v>
      </c>
      <c r="H671" s="106"/>
      <c r="I671" s="107"/>
      <c r="J671" s="75"/>
      <c r="K671" s="75"/>
      <c r="L671" s="75"/>
      <c r="M671" s="82"/>
      <c r="N671" s="221"/>
    </row>
    <row r="672" spans="2:14" x14ac:dyDescent="0.25">
      <c r="B672" s="60">
        <v>4</v>
      </c>
      <c r="C672" s="60">
        <v>3</v>
      </c>
      <c r="D672" s="60">
        <v>5</v>
      </c>
      <c r="E672" s="60">
        <v>1</v>
      </c>
      <c r="F672" s="55">
        <v>0.1</v>
      </c>
      <c r="G672" s="108" t="s">
        <v>500</v>
      </c>
      <c r="H672" s="106"/>
      <c r="I672" s="107"/>
      <c r="J672" s="75"/>
      <c r="K672" s="75"/>
      <c r="L672" s="75"/>
      <c r="M672" s="82"/>
      <c r="N672" s="221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>
        <v>99</v>
      </c>
      <c r="G673" s="108" t="s">
        <v>670</v>
      </c>
      <c r="H673" s="106"/>
      <c r="I673" s="107"/>
      <c r="J673" s="75"/>
      <c r="K673" s="75"/>
      <c r="L673" s="75"/>
      <c r="M673" s="82"/>
      <c r="N673" s="221"/>
    </row>
    <row r="674" spans="2:14" x14ac:dyDescent="0.25">
      <c r="B674" s="59">
        <v>4</v>
      </c>
      <c r="C674" s="59">
        <v>4</v>
      </c>
      <c r="D674" s="59"/>
      <c r="E674" s="59"/>
      <c r="F674" s="54"/>
      <c r="G674" s="105" t="s">
        <v>501</v>
      </c>
      <c r="H674" s="106"/>
      <c r="I674" s="107"/>
      <c r="J674" s="75"/>
      <c r="K674" s="75"/>
      <c r="L674" s="75"/>
      <c r="M674" s="82"/>
      <c r="N674" s="221"/>
    </row>
    <row r="675" spans="2:14" x14ac:dyDescent="0.25">
      <c r="B675" s="59">
        <v>4</v>
      </c>
      <c r="C675" s="59">
        <v>4</v>
      </c>
      <c r="D675" s="59">
        <v>1</v>
      </c>
      <c r="E675" s="59"/>
      <c r="F675" s="54"/>
      <c r="G675" s="105" t="s">
        <v>501</v>
      </c>
      <c r="H675" s="106"/>
      <c r="I675" s="107"/>
      <c r="J675" s="75">
        <f>M675</f>
        <v>0</v>
      </c>
      <c r="K675" s="75">
        <f>M675</f>
        <v>0</v>
      </c>
      <c r="L675" s="75">
        <f>M675</f>
        <v>0</v>
      </c>
      <c r="M675" s="82"/>
      <c r="N675" s="221"/>
    </row>
    <row r="676" spans="2:14" x14ac:dyDescent="0.25">
      <c r="B676" s="59">
        <v>4</v>
      </c>
      <c r="C676" s="59">
        <v>4</v>
      </c>
      <c r="D676" s="59">
        <v>1</v>
      </c>
      <c r="E676" s="59">
        <v>1</v>
      </c>
      <c r="F676" s="54"/>
      <c r="G676" s="105" t="s">
        <v>501</v>
      </c>
      <c r="H676" s="106"/>
      <c r="I676" s="107"/>
      <c r="J676" s="75"/>
      <c r="K676" s="75"/>
      <c r="L676" s="75"/>
      <c r="M676" s="82"/>
      <c r="N676" s="221"/>
    </row>
    <row r="677" spans="2:14" ht="15.75" thickBot="1" x14ac:dyDescent="0.3">
      <c r="B677" s="222">
        <v>4</v>
      </c>
      <c r="C677" s="222">
        <v>4</v>
      </c>
      <c r="D677" s="222">
        <v>1</v>
      </c>
      <c r="E677" s="222">
        <v>1</v>
      </c>
      <c r="F677" s="223">
        <v>0.1</v>
      </c>
      <c r="G677" s="224" t="s">
        <v>501</v>
      </c>
      <c r="H677" s="106"/>
      <c r="I677" s="107"/>
      <c r="J677" s="75">
        <f>M677</f>
        <v>0</v>
      </c>
      <c r="K677" s="75">
        <f>M677</f>
        <v>0</v>
      </c>
      <c r="L677" s="75">
        <f>M677</f>
        <v>0</v>
      </c>
      <c r="M677" s="225"/>
      <c r="N677" s="221"/>
    </row>
    <row r="678" spans="2:14" ht="15.75" thickBot="1" x14ac:dyDescent="0.3">
      <c r="B678" s="226"/>
      <c r="C678" s="227"/>
      <c r="D678" s="226"/>
      <c r="E678" s="227"/>
      <c r="F678" s="228"/>
      <c r="G678" s="261" t="s">
        <v>211</v>
      </c>
      <c r="H678" s="261"/>
      <c r="I678" s="261"/>
      <c r="J678" s="167">
        <f>M678</f>
        <v>0</v>
      </c>
      <c r="K678" s="109">
        <f>M678</f>
        <v>0</v>
      </c>
      <c r="L678" s="167">
        <f>M678</f>
        <v>0</v>
      </c>
      <c r="M678" s="229">
        <v>0</v>
      </c>
      <c r="N678" s="230"/>
    </row>
    <row r="679" spans="2:14" ht="15.75" thickBot="1" x14ac:dyDescent="0.3">
      <c r="B679" s="226"/>
      <c r="C679" s="227"/>
      <c r="D679" s="226"/>
      <c r="E679" s="227"/>
      <c r="F679" s="228"/>
      <c r="G679" s="262" t="s">
        <v>212</v>
      </c>
      <c r="H679" s="263"/>
      <c r="I679" s="264"/>
      <c r="J679" s="231">
        <f>SUM(J26:J678)</f>
        <v>57361277.599999987</v>
      </c>
      <c r="K679" s="231">
        <f>SUM(K26:K678)</f>
        <v>57361277.599999994</v>
      </c>
      <c r="L679" s="231">
        <f>SUM(L26:L678)</f>
        <v>57361277.600000001</v>
      </c>
      <c r="M679" s="232">
        <v>57361277.600000001</v>
      </c>
      <c r="N679" s="233"/>
    </row>
    <row r="680" spans="2:14" ht="15.75" thickBot="1" x14ac:dyDescent="0.3">
      <c r="B680" s="226"/>
      <c r="C680" s="227"/>
      <c r="D680" s="226"/>
      <c r="E680" s="227"/>
      <c r="F680" s="228"/>
      <c r="G680" s="338" t="s">
        <v>213</v>
      </c>
      <c r="H680" s="261"/>
      <c r="I680" s="339"/>
      <c r="J680" s="109">
        <v>0</v>
      </c>
      <c r="K680" s="167">
        <v>0</v>
      </c>
      <c r="L680" s="109">
        <f>L679-K679</f>
        <v>0</v>
      </c>
      <c r="M680" s="191">
        <v>0</v>
      </c>
      <c r="N680" s="233"/>
    </row>
    <row r="681" spans="2:14" x14ac:dyDescent="0.25">
      <c r="B681" s="45"/>
      <c r="C681" s="45"/>
      <c r="D681" s="45"/>
      <c r="E681" s="45"/>
      <c r="F681" s="19"/>
      <c r="G681" s="45"/>
      <c r="H681" s="162"/>
      <c r="I681" s="163"/>
      <c r="J681" s="163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162"/>
      <c r="I682" s="163"/>
      <c r="J682" s="163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162"/>
      <c r="I683" s="163"/>
      <c r="J683" s="163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7"/>
      <c r="I684" s="19"/>
      <c r="J684" s="19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7"/>
      <c r="I685" s="19"/>
      <c r="J685" s="19"/>
      <c r="K685" s="20"/>
      <c r="L685" s="49"/>
      <c r="M685" s="8"/>
      <c r="N685" s="21"/>
    </row>
    <row r="686" spans="2:14" x14ac:dyDescent="0.25">
      <c r="B686" s="45"/>
      <c r="G686" s="36"/>
      <c r="H686" s="246" t="s">
        <v>602</v>
      </c>
      <c r="I686" s="247"/>
      <c r="J686" s="247"/>
      <c r="L686" s="49"/>
    </row>
    <row r="687" spans="2:14" ht="15.75" x14ac:dyDescent="0.25">
      <c r="B687" s="45"/>
      <c r="G687" s="36"/>
      <c r="H687" s="248" t="s">
        <v>215</v>
      </c>
      <c r="I687" s="248"/>
      <c r="J687" s="248"/>
    </row>
    <row r="688" spans="2:14" x14ac:dyDescent="0.25">
      <c r="B688" s="45"/>
      <c r="G688" s="36"/>
      <c r="H688" s="249" t="s">
        <v>691</v>
      </c>
      <c r="I688" s="249"/>
      <c r="J688" s="249"/>
    </row>
    <row r="689" spans="2:11" ht="15.75" thickBot="1" x14ac:dyDescent="0.3">
      <c r="B689" s="45"/>
      <c r="G689" s="36"/>
      <c r="I689" s="62"/>
      <c r="J689" s="62"/>
    </row>
    <row r="690" spans="2:11" x14ac:dyDescent="0.25">
      <c r="B690" s="45"/>
      <c r="G690" s="36"/>
      <c r="H690" s="258" t="s">
        <v>223</v>
      </c>
      <c r="I690" s="259"/>
      <c r="J690" s="260"/>
    </row>
    <row r="691" spans="2:11" x14ac:dyDescent="0.25">
      <c r="B691" s="45"/>
      <c r="G691" s="130"/>
      <c r="H691" s="240" t="s">
        <v>601</v>
      </c>
      <c r="I691" s="241"/>
      <c r="J691" s="242"/>
    </row>
    <row r="692" spans="2:11" ht="15.75" thickBot="1" x14ac:dyDescent="0.3">
      <c r="B692" s="45"/>
      <c r="G692" s="130"/>
      <c r="H692" s="168"/>
      <c r="I692" s="169"/>
      <c r="J692" s="170"/>
    </row>
    <row r="693" spans="2:11" ht="15.75" thickBot="1" x14ac:dyDescent="0.3">
      <c r="B693" s="45"/>
      <c r="G693" s="130"/>
      <c r="H693" s="243" t="s">
        <v>216</v>
      </c>
      <c r="I693" s="244"/>
      <c r="J693" s="245"/>
    </row>
    <row r="694" spans="2:11" ht="15.75" hidden="1" thickBot="1" x14ac:dyDescent="0.3">
      <c r="B694" s="45"/>
      <c r="G694" s="130"/>
      <c r="H694" s="171"/>
      <c r="I694" s="131"/>
      <c r="J694" s="172"/>
    </row>
    <row r="695" spans="2:11" ht="16.5" thickBot="1" x14ac:dyDescent="0.3">
      <c r="B695" s="45"/>
      <c r="G695" s="133"/>
      <c r="H695" s="192" t="s">
        <v>621</v>
      </c>
      <c r="I695" s="193"/>
      <c r="J695" s="122">
        <v>389464.5</v>
      </c>
      <c r="K695" s="234"/>
    </row>
    <row r="696" spans="2:11" ht="15.75" x14ac:dyDescent="0.25">
      <c r="B696" s="45"/>
      <c r="G696" s="133"/>
      <c r="H696" s="127"/>
      <c r="I696" s="119"/>
      <c r="J696" s="134"/>
      <c r="K696" s="234"/>
    </row>
    <row r="697" spans="2:11" ht="15.75" x14ac:dyDescent="0.25">
      <c r="B697" s="45"/>
      <c r="G697" s="133"/>
      <c r="H697" s="118"/>
      <c r="I697" s="61"/>
      <c r="J697" s="135"/>
      <c r="K697" s="234"/>
    </row>
    <row r="698" spans="2:11" ht="15.75" x14ac:dyDescent="0.25">
      <c r="B698" s="45"/>
      <c r="G698" s="133"/>
      <c r="H698" s="117" t="s">
        <v>622</v>
      </c>
      <c r="I698" s="69"/>
      <c r="J698" s="136"/>
      <c r="K698" s="234"/>
    </row>
    <row r="699" spans="2:11" ht="15.75" x14ac:dyDescent="0.25">
      <c r="B699" s="45"/>
      <c r="G699" s="133"/>
      <c r="H699" s="114" t="s">
        <v>623</v>
      </c>
      <c r="I699" s="69">
        <v>16</v>
      </c>
      <c r="J699" s="136">
        <f>14*600+278.7+426.61</f>
        <v>9105.3100000000013</v>
      </c>
      <c r="K699" s="234"/>
    </row>
    <row r="700" spans="2:11" ht="15.75" x14ac:dyDescent="0.25">
      <c r="B700" s="45"/>
      <c r="G700" s="133"/>
      <c r="H700" s="114" t="s">
        <v>624</v>
      </c>
      <c r="I700" s="69">
        <v>1</v>
      </c>
      <c r="J700" s="136">
        <v>312.22000000000003</v>
      </c>
      <c r="K700" s="234"/>
    </row>
    <row r="701" spans="2:11" ht="15.75" x14ac:dyDescent="0.25">
      <c r="B701" s="45"/>
      <c r="G701" s="133"/>
      <c r="H701" s="114" t="s">
        <v>627</v>
      </c>
      <c r="I701" s="69">
        <v>17</v>
      </c>
      <c r="J701" s="136">
        <f>15*600+399.98+450+335.87</f>
        <v>10185.85</v>
      </c>
      <c r="K701" s="234"/>
    </row>
    <row r="702" spans="2:11" ht="15.75" x14ac:dyDescent="0.25">
      <c r="B702" s="45"/>
      <c r="G702" s="133"/>
      <c r="H702" s="114" t="s">
        <v>626</v>
      </c>
      <c r="I702" s="69">
        <v>2</v>
      </c>
      <c r="J702" s="136">
        <f>421.68+600</f>
        <v>1021.6800000000001</v>
      </c>
      <c r="K702" s="234"/>
    </row>
    <row r="703" spans="2:11" ht="15.75" x14ac:dyDescent="0.25">
      <c r="B703" s="45"/>
      <c r="G703" s="133"/>
      <c r="H703" s="114" t="s">
        <v>653</v>
      </c>
      <c r="I703" s="69">
        <v>11</v>
      </c>
      <c r="J703" s="136">
        <f>9*600+500+423.05+2*450</f>
        <v>7223.05</v>
      </c>
      <c r="K703" s="234"/>
    </row>
    <row r="704" spans="2:11" ht="15.75" x14ac:dyDescent="0.25">
      <c r="B704" s="45"/>
      <c r="G704" s="133"/>
      <c r="H704" s="114" t="s">
        <v>628</v>
      </c>
      <c r="I704" s="69">
        <v>13</v>
      </c>
      <c r="J704" s="136">
        <f>12*600+559.61</f>
        <v>7759.61</v>
      </c>
      <c r="K704" s="234"/>
    </row>
    <row r="705" spans="2:11" ht="15.75" x14ac:dyDescent="0.25">
      <c r="B705" s="45"/>
      <c r="G705" s="133"/>
      <c r="H705" s="114" t="s">
        <v>633</v>
      </c>
      <c r="I705" s="69">
        <v>2</v>
      </c>
      <c r="J705" s="136">
        <f>365.93+600</f>
        <v>965.93000000000006</v>
      </c>
      <c r="K705" s="234"/>
    </row>
    <row r="706" spans="2:11" ht="15.75" x14ac:dyDescent="0.25">
      <c r="B706" s="45"/>
      <c r="G706" s="133"/>
      <c r="H706" s="114" t="s">
        <v>630</v>
      </c>
      <c r="I706" s="69">
        <v>4</v>
      </c>
      <c r="J706" s="136">
        <f>3*600+260.65</f>
        <v>2060.65</v>
      </c>
      <c r="K706" s="234"/>
    </row>
    <row r="707" spans="2:11" ht="15.75" x14ac:dyDescent="0.25">
      <c r="B707" s="45"/>
      <c r="G707" s="133"/>
      <c r="H707" s="114" t="s">
        <v>660</v>
      </c>
      <c r="I707" s="69">
        <v>2</v>
      </c>
      <c r="J707" s="136">
        <f>2*600</f>
        <v>1200</v>
      </c>
      <c r="K707" s="234"/>
    </row>
    <row r="708" spans="2:11" ht="15.75" x14ac:dyDescent="0.25">
      <c r="B708" s="45"/>
      <c r="G708" s="133"/>
      <c r="H708" s="114" t="s">
        <v>625</v>
      </c>
      <c r="I708" s="69">
        <v>2</v>
      </c>
      <c r="J708" s="136">
        <f>5*600+192.17</f>
        <v>3192.17</v>
      </c>
      <c r="K708" s="234"/>
    </row>
    <row r="709" spans="2:11" ht="15.75" x14ac:dyDescent="0.25">
      <c r="B709" s="45"/>
      <c r="G709" s="133"/>
      <c r="H709" s="114" t="s">
        <v>632</v>
      </c>
      <c r="I709" s="69">
        <v>1</v>
      </c>
      <c r="J709" s="136">
        <v>500.74</v>
      </c>
      <c r="K709" s="234"/>
    </row>
    <row r="710" spans="2:11" ht="15.75" x14ac:dyDescent="0.25">
      <c r="B710" s="45"/>
      <c r="G710" s="133"/>
      <c r="H710" s="114" t="s">
        <v>629</v>
      </c>
      <c r="I710" s="69">
        <v>4</v>
      </c>
      <c r="J710" s="136">
        <f>3*600+426.1</f>
        <v>2226.1</v>
      </c>
      <c r="K710" s="234"/>
    </row>
    <row r="711" spans="2:11" ht="15.75" x14ac:dyDescent="0.25">
      <c r="B711" s="45"/>
      <c r="G711" s="133"/>
      <c r="H711" s="114" t="s">
        <v>631</v>
      </c>
      <c r="I711" s="69">
        <v>1</v>
      </c>
      <c r="J711" s="136">
        <f>1*600</f>
        <v>600</v>
      </c>
      <c r="K711" s="234"/>
    </row>
    <row r="712" spans="2:11" ht="15.75" x14ac:dyDescent="0.25">
      <c r="B712" s="45"/>
      <c r="G712" s="133"/>
      <c r="H712" s="114" t="s">
        <v>661</v>
      </c>
      <c r="I712" s="69">
        <v>1</v>
      </c>
      <c r="J712" s="136">
        <v>192.6</v>
      </c>
      <c r="K712" s="234"/>
    </row>
    <row r="713" spans="2:11" ht="15.75" x14ac:dyDescent="0.25">
      <c r="B713" s="45"/>
      <c r="G713" s="133"/>
      <c r="H713" s="114" t="s">
        <v>692</v>
      </c>
      <c r="I713" s="69">
        <v>4</v>
      </c>
      <c r="J713" s="136">
        <f>3*600+372.7</f>
        <v>2172.6999999999998</v>
      </c>
      <c r="K713" s="234"/>
    </row>
    <row r="714" spans="2:11" ht="15.75" x14ac:dyDescent="0.25">
      <c r="B714" s="45"/>
      <c r="G714" s="133"/>
      <c r="H714" s="114" t="s">
        <v>676</v>
      </c>
      <c r="I714" s="69">
        <v>1</v>
      </c>
      <c r="J714" s="136">
        <v>600</v>
      </c>
      <c r="K714" s="234"/>
    </row>
    <row r="715" spans="2:11" ht="15.75" x14ac:dyDescent="0.25">
      <c r="B715" s="45"/>
      <c r="G715" s="133"/>
      <c r="H715" s="114" t="s">
        <v>634</v>
      </c>
      <c r="I715" s="69">
        <v>4</v>
      </c>
      <c r="J715" s="136">
        <f>2*600+352.94+493.27</f>
        <v>2046.21</v>
      </c>
      <c r="K715" s="234"/>
    </row>
    <row r="716" spans="2:11" ht="15.75" x14ac:dyDescent="0.25">
      <c r="B716" s="45"/>
      <c r="G716" s="133"/>
      <c r="H716" s="116" t="s">
        <v>635</v>
      </c>
      <c r="I716" s="70"/>
      <c r="J716" s="135">
        <f>J699+J700+J701+J702+J703+J704+J705+J706+J707+J708+J709+J710+J711+J712+J713+J714+J715</f>
        <v>51364.819999999992</v>
      </c>
      <c r="K716" s="235"/>
    </row>
    <row r="717" spans="2:11" ht="15.75" x14ac:dyDescent="0.25">
      <c r="B717" s="45"/>
      <c r="G717" s="133"/>
      <c r="H717" s="116"/>
      <c r="I717" s="71"/>
      <c r="J717" s="137"/>
      <c r="K717" s="235"/>
    </row>
    <row r="718" spans="2:11" ht="15.75" x14ac:dyDescent="0.25">
      <c r="B718" s="45"/>
      <c r="G718" s="133"/>
      <c r="H718" s="116"/>
      <c r="I718" s="70"/>
      <c r="J718" s="137"/>
      <c r="K718" s="235"/>
    </row>
    <row r="719" spans="2:11" ht="15.75" x14ac:dyDescent="0.25">
      <c r="B719" s="45"/>
      <c r="G719" s="133"/>
      <c r="H719" s="116" t="s">
        <v>636</v>
      </c>
      <c r="I719" s="70"/>
      <c r="J719" s="137"/>
      <c r="K719" s="235"/>
    </row>
    <row r="720" spans="2:11" ht="15.75" x14ac:dyDescent="0.25">
      <c r="B720" s="45"/>
      <c r="G720" s="133"/>
      <c r="H720" s="114" t="s">
        <v>637</v>
      </c>
      <c r="I720" s="69">
        <v>8</v>
      </c>
      <c r="J720" s="136">
        <f>7*1500+959.35</f>
        <v>11459.35</v>
      </c>
      <c r="K720" s="235"/>
    </row>
    <row r="721" spans="2:11" ht="15.75" x14ac:dyDescent="0.25">
      <c r="B721" s="45"/>
      <c r="G721" s="132"/>
      <c r="H721" s="114" t="s">
        <v>638</v>
      </c>
      <c r="I721" s="69">
        <v>48</v>
      </c>
      <c r="J721" s="136">
        <f>46*1500+1100+500</f>
        <v>70600</v>
      </c>
      <c r="K721" s="235"/>
    </row>
    <row r="722" spans="2:11" ht="15.75" x14ac:dyDescent="0.25">
      <c r="B722" s="45"/>
      <c r="G722" s="132"/>
      <c r="H722" s="114" t="s">
        <v>639</v>
      </c>
      <c r="I722" s="69">
        <v>7</v>
      </c>
      <c r="J722" s="136">
        <f>6*1500+516.81</f>
        <v>9516.81</v>
      </c>
      <c r="K722" s="235"/>
    </row>
    <row r="723" spans="2:11" ht="15.75" x14ac:dyDescent="0.25">
      <c r="B723" s="45"/>
      <c r="G723" s="132"/>
      <c r="H723" s="114" t="s">
        <v>693</v>
      </c>
      <c r="I723" s="69">
        <v>4</v>
      </c>
      <c r="J723" s="136">
        <f>4500+1290+6700+7000</f>
        <v>19490</v>
      </c>
      <c r="K723" s="235"/>
    </row>
    <row r="724" spans="2:11" ht="15.75" x14ac:dyDescent="0.25">
      <c r="B724" s="45"/>
      <c r="G724" s="132"/>
      <c r="H724" s="114" t="s">
        <v>694</v>
      </c>
      <c r="I724" s="69">
        <v>1</v>
      </c>
      <c r="J724" s="136">
        <v>1617.75</v>
      </c>
      <c r="K724" s="235"/>
    </row>
    <row r="725" spans="2:11" ht="15.75" x14ac:dyDescent="0.25">
      <c r="B725" s="45"/>
      <c r="G725" s="132"/>
      <c r="H725" s="114" t="s">
        <v>695</v>
      </c>
      <c r="I725" s="69">
        <v>1</v>
      </c>
      <c r="J725" s="136">
        <v>3516.81</v>
      </c>
      <c r="K725" s="235"/>
    </row>
    <row r="726" spans="2:11" ht="15.75" x14ac:dyDescent="0.25">
      <c r="B726" s="45"/>
      <c r="G726" s="132"/>
      <c r="H726" s="114" t="s">
        <v>696</v>
      </c>
      <c r="I726" s="69">
        <v>2</v>
      </c>
      <c r="J726" s="136">
        <f>2000+7400</f>
        <v>9400</v>
      </c>
      <c r="K726" s="235"/>
    </row>
    <row r="727" spans="2:11" ht="15.75" x14ac:dyDescent="0.25">
      <c r="B727" s="45"/>
      <c r="G727" s="132"/>
      <c r="H727" s="114" t="s">
        <v>697</v>
      </c>
      <c r="I727" s="69">
        <v>1</v>
      </c>
      <c r="J727" s="136">
        <v>1500</v>
      </c>
      <c r="K727" s="235"/>
    </row>
    <row r="728" spans="2:11" ht="15.75" x14ac:dyDescent="0.25">
      <c r="B728" s="45"/>
      <c r="G728" s="132"/>
      <c r="H728" s="114" t="s">
        <v>698</v>
      </c>
      <c r="I728" s="69">
        <v>1</v>
      </c>
      <c r="J728" s="136">
        <v>2000</v>
      </c>
      <c r="K728" s="235"/>
    </row>
    <row r="729" spans="2:11" ht="15.75" x14ac:dyDescent="0.25">
      <c r="B729" s="45"/>
      <c r="G729" s="132"/>
      <c r="H729" s="114" t="s">
        <v>677</v>
      </c>
      <c r="I729" s="69">
        <v>3</v>
      </c>
      <c r="J729" s="136">
        <f>17200+12000+10000</f>
        <v>39200</v>
      </c>
      <c r="K729" s="235"/>
    </row>
    <row r="730" spans="2:11" ht="15.75" x14ac:dyDescent="0.25">
      <c r="B730" s="45"/>
      <c r="G730" s="132"/>
      <c r="H730" s="116" t="s">
        <v>635</v>
      </c>
      <c r="I730" s="70"/>
      <c r="J730" s="137">
        <f>J720+J721+J722+J723+J724+J725+J726+J727+J728+J729</f>
        <v>168300.72</v>
      </c>
      <c r="K730" s="235"/>
    </row>
    <row r="731" spans="2:11" ht="15.75" x14ac:dyDescent="0.25">
      <c r="B731" s="45"/>
      <c r="G731" s="132"/>
      <c r="H731" s="116"/>
      <c r="I731" s="70"/>
      <c r="J731" s="137"/>
      <c r="K731" s="235"/>
    </row>
    <row r="732" spans="2:11" ht="15.75" x14ac:dyDescent="0.25">
      <c r="B732" s="45"/>
      <c r="G732" s="132"/>
      <c r="H732" s="116"/>
      <c r="I732" s="70"/>
      <c r="J732" s="137"/>
      <c r="K732" s="235"/>
    </row>
    <row r="733" spans="2:11" ht="15.75" x14ac:dyDescent="0.25">
      <c r="B733" s="45"/>
      <c r="G733" s="132"/>
      <c r="H733" s="116" t="s">
        <v>662</v>
      </c>
      <c r="I733" s="70"/>
      <c r="J733" s="138"/>
      <c r="K733" s="235"/>
    </row>
    <row r="734" spans="2:11" ht="15.75" x14ac:dyDescent="0.25">
      <c r="B734" s="45"/>
      <c r="G734" s="132"/>
      <c r="H734" s="114" t="s">
        <v>699</v>
      </c>
      <c r="I734" s="70">
        <v>1</v>
      </c>
      <c r="J734" s="138">
        <v>478.78</v>
      </c>
      <c r="K734" s="235"/>
    </row>
    <row r="735" spans="2:11" ht="15.75" x14ac:dyDescent="0.25">
      <c r="B735" s="45"/>
      <c r="G735" s="132"/>
      <c r="H735" s="116" t="s">
        <v>635</v>
      </c>
      <c r="I735" s="70"/>
      <c r="J735" s="137">
        <f>J734</f>
        <v>478.78</v>
      </c>
      <c r="K735" s="235"/>
    </row>
    <row r="736" spans="2:11" ht="15.75" x14ac:dyDescent="0.25">
      <c r="B736" s="45"/>
      <c r="G736" s="132"/>
      <c r="H736" s="116"/>
      <c r="I736" s="70"/>
      <c r="J736" s="137"/>
      <c r="K736" s="235"/>
    </row>
    <row r="737" spans="2:11" ht="15.75" x14ac:dyDescent="0.25">
      <c r="B737" s="45"/>
      <c r="G737" s="132"/>
      <c r="H737" s="116" t="s">
        <v>683</v>
      </c>
      <c r="I737" s="70"/>
      <c r="J737" s="137"/>
      <c r="K737" s="235"/>
    </row>
    <row r="738" spans="2:11" ht="15.75" x14ac:dyDescent="0.25">
      <c r="B738" s="45"/>
      <c r="G738" s="132"/>
      <c r="H738" s="115" t="s">
        <v>684</v>
      </c>
      <c r="I738" s="70">
        <v>4</v>
      </c>
      <c r="J738" s="138">
        <f>2026.11+2*1412.4+1490</f>
        <v>6340.91</v>
      </c>
      <c r="K738" s="235"/>
    </row>
    <row r="739" spans="2:11" ht="15.75" x14ac:dyDescent="0.25">
      <c r="B739" s="45"/>
      <c r="G739" s="132"/>
      <c r="H739" s="116" t="s">
        <v>635</v>
      </c>
      <c r="I739" s="70"/>
      <c r="J739" s="137">
        <f>J738</f>
        <v>6340.91</v>
      </c>
      <c r="K739" s="235"/>
    </row>
    <row r="740" spans="2:11" ht="16.5" thickBot="1" x14ac:dyDescent="0.3">
      <c r="B740" s="45"/>
      <c r="G740" s="132"/>
      <c r="H740" s="139"/>
      <c r="I740" s="120"/>
      <c r="J740" s="140"/>
      <c r="K740" s="235"/>
    </row>
    <row r="741" spans="2:11" ht="16.5" thickBot="1" x14ac:dyDescent="0.3">
      <c r="B741" s="45"/>
      <c r="G741" s="132"/>
      <c r="H741" s="194" t="s">
        <v>640</v>
      </c>
      <c r="I741" s="195"/>
      <c r="J741" s="122">
        <f>J716+J730+J735+J739</f>
        <v>226485.22999999998</v>
      </c>
      <c r="K741" s="237"/>
    </row>
    <row r="742" spans="2:11" ht="15.75" x14ac:dyDescent="0.25">
      <c r="B742" s="45"/>
      <c r="G742" s="132"/>
      <c r="H742" s="141"/>
      <c r="I742" s="121"/>
      <c r="J742" s="134"/>
      <c r="K742" s="237"/>
    </row>
    <row r="743" spans="2:11" ht="15.75" x14ac:dyDescent="0.25">
      <c r="B743" s="45"/>
      <c r="G743" s="132"/>
      <c r="H743" s="114"/>
      <c r="I743" s="69"/>
      <c r="J743" s="136"/>
      <c r="K743" s="237"/>
    </row>
    <row r="744" spans="2:11" ht="15.75" x14ac:dyDescent="0.25">
      <c r="B744" s="45"/>
      <c r="G744" s="132"/>
      <c r="H744" s="116" t="s">
        <v>641</v>
      </c>
      <c r="I744" s="61"/>
      <c r="J744" s="135"/>
      <c r="K744" s="237"/>
    </row>
    <row r="745" spans="2:11" ht="15.75" x14ac:dyDescent="0.25">
      <c r="B745" s="45"/>
      <c r="G745" s="132"/>
      <c r="H745" s="114" t="s">
        <v>678</v>
      </c>
      <c r="I745" s="69">
        <v>6</v>
      </c>
      <c r="J745" s="136">
        <f>6*500</f>
        <v>3000</v>
      </c>
      <c r="K745" s="237"/>
    </row>
    <row r="746" spans="2:11" ht="15.75" x14ac:dyDescent="0.25">
      <c r="B746" s="45"/>
      <c r="G746" s="132"/>
      <c r="H746" s="114" t="s">
        <v>685</v>
      </c>
      <c r="I746" s="69">
        <v>1</v>
      </c>
      <c r="J746" s="136">
        <v>2500</v>
      </c>
      <c r="K746" s="237"/>
    </row>
    <row r="747" spans="2:11" ht="15.75" x14ac:dyDescent="0.25">
      <c r="B747" s="45"/>
      <c r="G747" s="132"/>
      <c r="H747" s="114" t="s">
        <v>642</v>
      </c>
      <c r="I747" s="69">
        <v>3</v>
      </c>
      <c r="J747" s="136">
        <f>3*800</f>
        <v>2400</v>
      </c>
      <c r="K747" s="235"/>
    </row>
    <row r="748" spans="2:11" ht="15.75" x14ac:dyDescent="0.25">
      <c r="B748" s="45"/>
      <c r="G748" s="132"/>
      <c r="H748" s="114" t="s">
        <v>700</v>
      </c>
      <c r="I748" s="69">
        <v>1</v>
      </c>
      <c r="J748" s="136">
        <v>500</v>
      </c>
      <c r="K748" s="235"/>
    </row>
    <row r="749" spans="2:11" ht="15.75" x14ac:dyDescent="0.25">
      <c r="B749" s="45"/>
      <c r="G749" s="132"/>
      <c r="H749" s="114" t="s">
        <v>686</v>
      </c>
      <c r="I749" s="69">
        <v>1</v>
      </c>
      <c r="J749" s="136">
        <v>800</v>
      </c>
      <c r="K749" s="235"/>
    </row>
    <row r="750" spans="2:11" ht="15.75" x14ac:dyDescent="0.25">
      <c r="B750" s="45"/>
      <c r="G750" s="132"/>
      <c r="H750" s="114" t="s">
        <v>701</v>
      </c>
      <c r="I750" s="69">
        <v>1</v>
      </c>
      <c r="J750" s="136">
        <v>2000</v>
      </c>
      <c r="K750" s="235"/>
    </row>
    <row r="751" spans="2:11" ht="15.75" x14ac:dyDescent="0.25">
      <c r="B751" s="45"/>
      <c r="G751" s="132"/>
      <c r="H751" s="114" t="s">
        <v>687</v>
      </c>
      <c r="I751" s="69">
        <v>3</v>
      </c>
      <c r="J751" s="136">
        <f>3*500</f>
        <v>1500</v>
      </c>
      <c r="K751" s="235"/>
    </row>
    <row r="752" spans="2:11" ht="15.75" x14ac:dyDescent="0.25">
      <c r="B752" s="45"/>
      <c r="G752" s="132"/>
      <c r="H752" s="114" t="s">
        <v>702</v>
      </c>
      <c r="I752" s="69">
        <v>1</v>
      </c>
      <c r="J752" s="136">
        <v>1000</v>
      </c>
      <c r="K752" s="235"/>
    </row>
    <row r="753" spans="2:11" ht="15.75" x14ac:dyDescent="0.25">
      <c r="B753" s="45"/>
      <c r="G753" s="132"/>
      <c r="H753" s="114" t="s">
        <v>703</v>
      </c>
      <c r="I753" s="69">
        <v>1</v>
      </c>
      <c r="J753" s="136">
        <v>500</v>
      </c>
      <c r="K753" s="235"/>
    </row>
    <row r="754" spans="2:11" ht="16.5" thickBot="1" x14ac:dyDescent="0.3">
      <c r="B754" s="45"/>
      <c r="G754" s="132"/>
      <c r="H754" s="114" t="s">
        <v>643</v>
      </c>
      <c r="I754" s="69">
        <v>26</v>
      </c>
      <c r="J754" s="136">
        <f>26*500</f>
        <v>13000</v>
      </c>
      <c r="K754" s="235"/>
    </row>
    <row r="755" spans="2:11" ht="16.5" thickBot="1" x14ac:dyDescent="0.3">
      <c r="B755" s="45"/>
      <c r="G755" s="132"/>
      <c r="H755" s="196" t="s">
        <v>635</v>
      </c>
      <c r="I755" s="197"/>
      <c r="J755" s="122">
        <f>J745+J746+J747+J748+J749+J750+J751+J752+J753+J754</f>
        <v>27200</v>
      </c>
      <c r="K755" s="235"/>
    </row>
    <row r="756" spans="2:11" ht="15.75" x14ac:dyDescent="0.25">
      <c r="B756" s="45"/>
      <c r="G756" s="132"/>
      <c r="H756" s="141"/>
      <c r="I756" s="121"/>
      <c r="J756" s="134"/>
      <c r="K756" s="235"/>
    </row>
    <row r="757" spans="2:11" ht="16.5" thickBot="1" x14ac:dyDescent="0.3">
      <c r="B757" s="45"/>
      <c r="G757" s="132"/>
      <c r="H757" s="139"/>
      <c r="I757" s="120"/>
      <c r="J757" s="140"/>
      <c r="K757" s="235"/>
    </row>
    <row r="758" spans="2:11" ht="16.5" thickBot="1" x14ac:dyDescent="0.3">
      <c r="B758" s="45"/>
      <c r="G758" s="132"/>
      <c r="H758" s="198" t="s">
        <v>673</v>
      </c>
      <c r="I758" s="199"/>
      <c r="J758" s="122">
        <v>1272</v>
      </c>
      <c r="K758" s="235"/>
    </row>
    <row r="759" spans="2:11" ht="15.75" x14ac:dyDescent="0.25">
      <c r="B759" s="45"/>
      <c r="G759" s="132"/>
      <c r="H759" s="141"/>
      <c r="I759" s="121"/>
      <c r="J759" s="134"/>
      <c r="K759" s="235"/>
    </row>
    <row r="760" spans="2:11" ht="16.5" thickBot="1" x14ac:dyDescent="0.3">
      <c r="B760" s="45"/>
      <c r="G760" s="132"/>
      <c r="H760" s="139"/>
      <c r="I760" s="120"/>
      <c r="J760" s="140"/>
      <c r="K760" s="235"/>
    </row>
    <row r="761" spans="2:11" ht="16.5" thickBot="1" x14ac:dyDescent="0.3">
      <c r="B761" s="45"/>
      <c r="G761" s="132"/>
      <c r="H761" s="194" t="s">
        <v>644</v>
      </c>
      <c r="I761" s="195"/>
      <c r="J761" s="122">
        <v>5848.13</v>
      </c>
      <c r="K761" s="235"/>
    </row>
    <row r="762" spans="2:11" ht="15.75" x14ac:dyDescent="0.25">
      <c r="B762" s="45"/>
      <c r="G762" s="132"/>
      <c r="H762" s="143"/>
      <c r="I762" s="119"/>
      <c r="J762" s="134"/>
      <c r="K762" s="235"/>
    </row>
    <row r="763" spans="2:11" ht="16.5" thickBot="1" x14ac:dyDescent="0.3">
      <c r="B763" s="45"/>
      <c r="G763" s="132"/>
      <c r="H763" s="144"/>
      <c r="I763" s="123"/>
      <c r="J763" s="140"/>
      <c r="K763" s="235"/>
    </row>
    <row r="764" spans="2:11" ht="16.5" thickBot="1" x14ac:dyDescent="0.3">
      <c r="B764" s="45"/>
      <c r="G764" s="132"/>
      <c r="H764" s="194" t="s">
        <v>645</v>
      </c>
      <c r="I764" s="145"/>
      <c r="J764" s="122">
        <v>67011.7</v>
      </c>
      <c r="K764" s="235"/>
    </row>
    <row r="765" spans="2:11" ht="15.75" x14ac:dyDescent="0.25">
      <c r="B765" s="45"/>
      <c r="G765" s="132"/>
      <c r="H765" s="146"/>
      <c r="I765" s="124"/>
      <c r="J765" s="134"/>
      <c r="K765" s="235"/>
    </row>
    <row r="766" spans="2:11" ht="16.5" thickBot="1" x14ac:dyDescent="0.3">
      <c r="B766" s="45"/>
      <c r="G766" s="132"/>
      <c r="H766" s="147"/>
      <c r="I766" s="123"/>
      <c r="J766" s="140"/>
      <c r="K766" s="235"/>
    </row>
    <row r="767" spans="2:11" ht="16.5" thickBot="1" x14ac:dyDescent="0.3">
      <c r="B767" s="45"/>
      <c r="G767" s="132"/>
      <c r="H767" s="196" t="s">
        <v>646</v>
      </c>
      <c r="I767" s="145"/>
      <c r="J767" s="122">
        <v>911545.81999999983</v>
      </c>
      <c r="K767" s="235"/>
    </row>
    <row r="768" spans="2:11" ht="15.75" x14ac:dyDescent="0.25">
      <c r="B768" s="45"/>
      <c r="G768" s="132"/>
      <c r="H768" s="141"/>
      <c r="I768" s="124"/>
      <c r="J768" s="134"/>
      <c r="K768" s="235"/>
    </row>
    <row r="769" spans="2:11" ht="16.5" thickBot="1" x14ac:dyDescent="0.3">
      <c r="B769" s="45"/>
      <c r="G769" s="132"/>
      <c r="H769" s="139"/>
      <c r="I769" s="125"/>
      <c r="J769" s="140"/>
      <c r="K769" s="235"/>
    </row>
    <row r="770" spans="2:11" ht="16.5" thickBot="1" x14ac:dyDescent="0.3">
      <c r="B770" s="45"/>
      <c r="G770" s="132"/>
      <c r="H770" s="194" t="s">
        <v>674</v>
      </c>
      <c r="I770" s="148"/>
      <c r="J770" s="122">
        <v>1200</v>
      </c>
      <c r="K770" s="235"/>
    </row>
    <row r="771" spans="2:11" ht="15.75" x14ac:dyDescent="0.25">
      <c r="B771" s="45"/>
      <c r="G771" s="132"/>
      <c r="H771" s="141"/>
      <c r="I771" s="124"/>
      <c r="J771" s="134"/>
      <c r="K771" s="235"/>
    </row>
    <row r="772" spans="2:11" ht="16.5" thickBot="1" x14ac:dyDescent="0.3">
      <c r="B772" s="45"/>
      <c r="G772" s="132"/>
      <c r="H772" s="139"/>
      <c r="I772" s="125"/>
      <c r="J772" s="140"/>
      <c r="K772" s="235"/>
    </row>
    <row r="773" spans="2:11" ht="16.5" thickBot="1" x14ac:dyDescent="0.3">
      <c r="B773" s="45"/>
      <c r="G773" s="132"/>
      <c r="H773" s="194" t="s">
        <v>679</v>
      </c>
      <c r="I773" s="148"/>
      <c r="J773" s="122">
        <v>4000</v>
      </c>
      <c r="K773" s="235"/>
    </row>
    <row r="774" spans="2:11" ht="15.75" x14ac:dyDescent="0.25">
      <c r="B774" s="45"/>
      <c r="G774" s="132"/>
      <c r="H774" s="141"/>
      <c r="I774" s="124"/>
      <c r="J774" s="134"/>
      <c r="K774" s="235"/>
    </row>
    <row r="775" spans="2:11" ht="16.5" thickBot="1" x14ac:dyDescent="0.3">
      <c r="B775" s="45"/>
      <c r="G775" s="132"/>
      <c r="H775" s="139"/>
      <c r="I775" s="125"/>
      <c r="J775" s="140"/>
      <c r="K775" s="235"/>
    </row>
    <row r="776" spans="2:11" ht="16.5" thickBot="1" x14ac:dyDescent="0.3">
      <c r="B776" s="45"/>
      <c r="G776" s="132"/>
      <c r="H776" s="194" t="s">
        <v>688</v>
      </c>
      <c r="I776" s="148"/>
      <c r="J776" s="122">
        <v>67200</v>
      </c>
      <c r="K776" s="235"/>
    </row>
    <row r="777" spans="2:11" ht="15.75" x14ac:dyDescent="0.25">
      <c r="B777" s="45"/>
      <c r="G777" s="132"/>
      <c r="H777" s="141"/>
      <c r="I777" s="124"/>
      <c r="J777" s="134"/>
      <c r="K777" s="235"/>
    </row>
    <row r="778" spans="2:11" ht="16.5" thickBot="1" x14ac:dyDescent="0.3">
      <c r="B778" s="45"/>
      <c r="G778" s="132"/>
      <c r="H778" s="139"/>
      <c r="I778" s="125"/>
      <c r="J778" s="140"/>
      <c r="K778" s="235"/>
    </row>
    <row r="779" spans="2:11" ht="16.5" thickBot="1" x14ac:dyDescent="0.3">
      <c r="B779" s="45"/>
      <c r="G779" s="132"/>
      <c r="H779" s="196" t="s">
        <v>647</v>
      </c>
      <c r="I779" s="145"/>
      <c r="J779" s="122">
        <v>134850</v>
      </c>
      <c r="K779" s="235"/>
    </row>
    <row r="780" spans="2:11" ht="15.75" x14ac:dyDescent="0.25">
      <c r="B780" s="45"/>
      <c r="G780" s="132"/>
      <c r="H780" s="146"/>
      <c r="I780" s="119"/>
      <c r="J780" s="134"/>
      <c r="K780" s="235"/>
    </row>
    <row r="781" spans="2:11" ht="16.5" thickBot="1" x14ac:dyDescent="0.3">
      <c r="B781" s="45"/>
      <c r="G781" s="132"/>
      <c r="H781" s="147"/>
      <c r="I781" s="123"/>
      <c r="J781" s="140"/>
      <c r="K781" s="235"/>
    </row>
    <row r="782" spans="2:11" ht="16.5" thickBot="1" x14ac:dyDescent="0.3">
      <c r="B782" s="45"/>
      <c r="G782" s="132"/>
      <c r="H782" s="196" t="s">
        <v>648</v>
      </c>
      <c r="I782" s="145"/>
      <c r="J782" s="122">
        <v>70900</v>
      </c>
      <c r="K782" s="235"/>
    </row>
    <row r="783" spans="2:11" ht="15.75" x14ac:dyDescent="0.25">
      <c r="B783" s="45"/>
      <c r="G783" s="132"/>
      <c r="H783" s="141"/>
      <c r="I783" s="119"/>
      <c r="J783" s="134"/>
      <c r="K783" s="235"/>
    </row>
    <row r="784" spans="2:11" ht="16.5" thickBot="1" x14ac:dyDescent="0.3">
      <c r="B784" s="45"/>
      <c r="G784" s="132"/>
      <c r="H784" s="139"/>
      <c r="I784" s="123"/>
      <c r="J784" s="140"/>
      <c r="K784" s="235"/>
    </row>
    <row r="785" spans="2:11" ht="16.5" thickBot="1" x14ac:dyDescent="0.3">
      <c r="B785" s="45"/>
      <c r="G785" s="132"/>
      <c r="H785" s="194" t="s">
        <v>704</v>
      </c>
      <c r="I785" s="145"/>
      <c r="J785" s="122">
        <v>500</v>
      </c>
      <c r="K785" s="235"/>
    </row>
    <row r="786" spans="2:11" ht="15.75" x14ac:dyDescent="0.25">
      <c r="B786" s="45"/>
      <c r="G786" s="132"/>
      <c r="H786" s="141"/>
      <c r="I786" s="119"/>
      <c r="J786" s="134"/>
      <c r="K786" s="235"/>
    </row>
    <row r="787" spans="2:11" ht="15.75" x14ac:dyDescent="0.25">
      <c r="B787" s="45"/>
      <c r="G787" s="132"/>
      <c r="H787" s="116"/>
      <c r="I787" s="61"/>
      <c r="J787" s="135"/>
      <c r="K787" s="235"/>
    </row>
    <row r="788" spans="2:11" ht="15.75" x14ac:dyDescent="0.25">
      <c r="B788" s="45"/>
      <c r="G788" s="132"/>
      <c r="H788" s="117" t="s">
        <v>705</v>
      </c>
      <c r="I788" s="69"/>
      <c r="J788" s="135"/>
      <c r="K788" s="235"/>
    </row>
    <row r="789" spans="2:11" ht="15.75" x14ac:dyDescent="0.25">
      <c r="B789" s="45"/>
      <c r="G789" s="132"/>
      <c r="H789" s="142" t="s">
        <v>706</v>
      </c>
      <c r="I789" s="125">
        <v>1</v>
      </c>
      <c r="J789" s="238">
        <v>3000</v>
      </c>
      <c r="K789" s="235"/>
    </row>
    <row r="790" spans="2:11" ht="15.75" x14ac:dyDescent="0.25">
      <c r="B790" s="45"/>
      <c r="G790" s="132"/>
      <c r="H790" s="142" t="s">
        <v>707</v>
      </c>
      <c r="I790" s="125">
        <v>1</v>
      </c>
      <c r="J790" s="238">
        <v>2500</v>
      </c>
      <c r="K790" s="235"/>
    </row>
    <row r="791" spans="2:11" ht="15.75" x14ac:dyDescent="0.25">
      <c r="B791" s="45"/>
      <c r="G791" s="132"/>
      <c r="H791" s="142" t="s">
        <v>708</v>
      </c>
      <c r="I791" s="125">
        <v>1</v>
      </c>
      <c r="J791" s="238">
        <v>3500</v>
      </c>
      <c r="K791" s="235"/>
    </row>
    <row r="792" spans="2:11" ht="16.5" thickBot="1" x14ac:dyDescent="0.3">
      <c r="B792" s="45"/>
      <c r="G792" s="132"/>
      <c r="H792" s="142" t="s">
        <v>709</v>
      </c>
      <c r="I792" s="125">
        <v>2</v>
      </c>
      <c r="J792" s="238">
        <f>4000+6800</f>
        <v>10800</v>
      </c>
      <c r="K792" s="235"/>
    </row>
    <row r="793" spans="2:11" ht="16.5" thickBot="1" x14ac:dyDescent="0.3">
      <c r="B793" s="45"/>
      <c r="G793" s="132"/>
      <c r="H793" s="194" t="s">
        <v>635</v>
      </c>
      <c r="I793" s="148"/>
      <c r="J793" s="122">
        <f>J789+J790+J791+J792</f>
        <v>19800</v>
      </c>
      <c r="K793" s="235"/>
    </row>
    <row r="794" spans="2:11" ht="15.75" x14ac:dyDescent="0.25">
      <c r="B794" s="45"/>
      <c r="G794" s="132"/>
      <c r="H794" s="141"/>
      <c r="I794" s="124"/>
      <c r="J794" s="134"/>
      <c r="K794" s="235"/>
    </row>
    <row r="795" spans="2:11" ht="16.5" thickBot="1" x14ac:dyDescent="0.3">
      <c r="B795" s="45"/>
      <c r="G795" s="132"/>
      <c r="H795" s="139"/>
      <c r="I795" s="125"/>
      <c r="J795" s="140"/>
      <c r="K795" s="235"/>
    </row>
    <row r="796" spans="2:11" ht="16.5" thickBot="1" x14ac:dyDescent="0.3">
      <c r="B796" s="45"/>
      <c r="G796" s="132"/>
      <c r="H796" s="194" t="s">
        <v>710</v>
      </c>
      <c r="I796" s="148"/>
      <c r="J796" s="122">
        <v>13800</v>
      </c>
      <c r="K796" s="235"/>
    </row>
    <row r="797" spans="2:11" ht="15.75" x14ac:dyDescent="0.25">
      <c r="B797" s="45"/>
      <c r="G797" s="132"/>
      <c r="H797" s="141"/>
      <c r="I797" s="124"/>
      <c r="J797" s="134"/>
      <c r="K797" s="235"/>
    </row>
    <row r="798" spans="2:11" ht="15.75" x14ac:dyDescent="0.25">
      <c r="B798" s="45"/>
      <c r="G798" s="132"/>
      <c r="H798" s="115"/>
      <c r="I798" s="69"/>
      <c r="J798" s="135"/>
      <c r="K798" s="235"/>
    </row>
    <row r="799" spans="2:11" ht="15.75" x14ac:dyDescent="0.25">
      <c r="B799" s="45"/>
      <c r="G799" s="132"/>
      <c r="H799" s="117" t="s">
        <v>654</v>
      </c>
      <c r="I799" s="69"/>
      <c r="J799" s="136"/>
      <c r="K799" s="235"/>
    </row>
    <row r="800" spans="2:11" ht="16.5" thickBot="1" x14ac:dyDescent="0.3">
      <c r="B800" s="45"/>
      <c r="G800" s="132"/>
      <c r="H800" s="114" t="s">
        <v>655</v>
      </c>
      <c r="I800" s="69">
        <v>3</v>
      </c>
      <c r="J800" s="136">
        <f>3*900</f>
        <v>2700</v>
      </c>
      <c r="K800" s="235"/>
    </row>
    <row r="801" spans="2:11" ht="16.5" thickBot="1" x14ac:dyDescent="0.3">
      <c r="B801" s="45"/>
      <c r="G801" s="132"/>
      <c r="H801" s="194" t="s">
        <v>635</v>
      </c>
      <c r="I801" s="148"/>
      <c r="J801" s="122">
        <f>J800</f>
        <v>2700</v>
      </c>
      <c r="K801" s="235"/>
    </row>
    <row r="802" spans="2:11" ht="15.75" x14ac:dyDescent="0.25">
      <c r="B802" s="45"/>
      <c r="G802" s="132"/>
      <c r="H802" s="141"/>
      <c r="I802" s="124"/>
      <c r="J802" s="134"/>
      <c r="K802" s="235"/>
    </row>
    <row r="803" spans="2:11" ht="15.75" x14ac:dyDescent="0.25">
      <c r="B803" s="45"/>
      <c r="G803" s="132"/>
      <c r="H803" s="115"/>
      <c r="I803" s="70"/>
      <c r="J803" s="136"/>
      <c r="K803" s="235"/>
    </row>
    <row r="804" spans="2:11" ht="15.75" x14ac:dyDescent="0.25">
      <c r="B804" s="45"/>
      <c r="G804" s="132"/>
      <c r="H804" s="116" t="s">
        <v>649</v>
      </c>
      <c r="I804" s="70"/>
      <c r="J804" s="135"/>
      <c r="K804" s="235"/>
    </row>
    <row r="805" spans="2:11" ht="15.75" x14ac:dyDescent="0.25">
      <c r="B805" s="45"/>
      <c r="G805" s="132"/>
      <c r="H805" s="115" t="s">
        <v>711</v>
      </c>
      <c r="I805" s="70">
        <v>1</v>
      </c>
      <c r="J805" s="136">
        <v>15000</v>
      </c>
      <c r="K805" s="235"/>
    </row>
    <row r="806" spans="2:11" ht="15.75" x14ac:dyDescent="0.25">
      <c r="B806" s="45"/>
      <c r="G806" s="132"/>
      <c r="H806" s="114" t="s">
        <v>712</v>
      </c>
      <c r="I806" s="69">
        <v>4</v>
      </c>
      <c r="J806" s="136">
        <f>4*500</f>
        <v>2000</v>
      </c>
      <c r="K806" s="235"/>
    </row>
    <row r="807" spans="2:11" ht="15.75" x14ac:dyDescent="0.25">
      <c r="B807" s="45"/>
      <c r="G807" s="133"/>
      <c r="H807" s="114" t="s">
        <v>713</v>
      </c>
      <c r="I807" s="69">
        <v>1</v>
      </c>
      <c r="J807" s="136">
        <v>1500</v>
      </c>
      <c r="K807" s="235"/>
    </row>
    <row r="808" spans="2:11" ht="15.75" x14ac:dyDescent="0.25">
      <c r="B808" s="45"/>
      <c r="G808" s="133"/>
      <c r="H808" s="114" t="s">
        <v>664</v>
      </c>
      <c r="I808" s="69">
        <v>1</v>
      </c>
      <c r="J808" s="136">
        <v>1500</v>
      </c>
      <c r="K808" s="234"/>
    </row>
    <row r="809" spans="2:11" ht="16.5" thickBot="1" x14ac:dyDescent="0.3">
      <c r="B809" s="45"/>
      <c r="G809" s="133"/>
      <c r="H809" s="114" t="s">
        <v>659</v>
      </c>
      <c r="I809" s="69">
        <v>3</v>
      </c>
      <c r="J809" s="136">
        <f>3*1500</f>
        <v>4500</v>
      </c>
      <c r="K809" s="234"/>
    </row>
    <row r="810" spans="2:11" ht="16.5" thickBot="1" x14ac:dyDescent="0.3">
      <c r="B810" s="45"/>
      <c r="G810" s="133"/>
      <c r="H810" s="149" t="s">
        <v>635</v>
      </c>
      <c r="I810" s="197"/>
      <c r="J810" s="122">
        <f>J805+J806+J807+J808+J809</f>
        <v>24500</v>
      </c>
      <c r="K810" s="234"/>
    </row>
    <row r="811" spans="2:11" ht="15.75" x14ac:dyDescent="0.25">
      <c r="B811" s="45"/>
      <c r="G811" s="133"/>
      <c r="H811" s="114"/>
      <c r="I811" s="124"/>
      <c r="J811" s="134"/>
      <c r="K811" s="234"/>
    </row>
    <row r="812" spans="2:11" ht="16.5" thickBot="1" x14ac:dyDescent="0.3">
      <c r="B812" s="45"/>
      <c r="G812" s="133"/>
      <c r="H812" s="142"/>
      <c r="I812" s="126"/>
      <c r="J812" s="150"/>
      <c r="K812" s="235"/>
    </row>
    <row r="813" spans="2:11" ht="16.5" thickBot="1" x14ac:dyDescent="0.3">
      <c r="B813" s="45"/>
      <c r="G813" s="133"/>
      <c r="H813" s="149" t="s">
        <v>663</v>
      </c>
      <c r="I813" s="148"/>
      <c r="J813" s="236">
        <v>4500</v>
      </c>
      <c r="K813" s="235"/>
    </row>
    <row r="814" spans="2:11" ht="15.75" x14ac:dyDescent="0.25">
      <c r="B814" s="45"/>
      <c r="G814" s="133"/>
      <c r="H814" s="151"/>
      <c r="I814" s="124"/>
      <c r="J814" s="134"/>
      <c r="K814" s="235"/>
    </row>
    <row r="815" spans="2:11" ht="16.5" thickBot="1" x14ac:dyDescent="0.3">
      <c r="B815" s="45"/>
      <c r="G815" s="132"/>
      <c r="H815" s="114"/>
      <c r="I815" s="69"/>
      <c r="J815" s="136"/>
      <c r="K815" s="235"/>
    </row>
    <row r="816" spans="2:11" ht="16.5" thickBot="1" x14ac:dyDescent="0.3">
      <c r="B816" s="45"/>
      <c r="G816" s="132"/>
      <c r="H816" s="152" t="s">
        <v>650</v>
      </c>
      <c r="I816" s="148"/>
      <c r="J816" s="122">
        <v>12948641.889999999</v>
      </c>
      <c r="K816" s="235"/>
    </row>
    <row r="817" spans="2:11" ht="15.75" x14ac:dyDescent="0.25">
      <c r="B817" s="45"/>
      <c r="G817" s="132"/>
      <c r="H817" s="153"/>
      <c r="I817" s="124"/>
      <c r="J817" s="134"/>
      <c r="K817" s="234"/>
    </row>
    <row r="818" spans="2:11" ht="16.5" thickBot="1" x14ac:dyDescent="0.3">
      <c r="B818" s="45"/>
      <c r="G818" s="132"/>
      <c r="H818" s="154"/>
      <c r="I818" s="125"/>
      <c r="J818" s="140"/>
      <c r="K818" s="234"/>
    </row>
    <row r="819" spans="2:11" ht="16.5" thickBot="1" x14ac:dyDescent="0.3">
      <c r="B819" s="45"/>
      <c r="G819" s="132"/>
      <c r="H819" s="152" t="s">
        <v>651</v>
      </c>
      <c r="I819" s="148"/>
      <c r="J819" s="122">
        <v>52553.66</v>
      </c>
      <c r="K819" s="234"/>
    </row>
    <row r="820" spans="2:11" ht="15.75" x14ac:dyDescent="0.25">
      <c r="B820" s="45"/>
      <c r="G820" s="133"/>
      <c r="H820" s="153"/>
      <c r="I820" s="124"/>
      <c r="J820" s="134"/>
      <c r="K820" s="235"/>
    </row>
    <row r="821" spans="2:11" ht="16.5" thickBot="1" x14ac:dyDescent="0.3">
      <c r="B821" s="45"/>
      <c r="G821" s="133"/>
      <c r="H821" s="154"/>
      <c r="I821" s="123"/>
      <c r="J821" s="155"/>
      <c r="K821" s="235"/>
    </row>
    <row r="822" spans="2:11" ht="16.5" thickBot="1" x14ac:dyDescent="0.3">
      <c r="B822" s="45"/>
      <c r="G822" s="133"/>
      <c r="H822" s="152" t="s">
        <v>714</v>
      </c>
      <c r="I822" s="145"/>
      <c r="J822" s="201">
        <v>-2177.9499999999998</v>
      </c>
      <c r="K822" s="235"/>
    </row>
    <row r="823" spans="2:11" ht="15.75" x14ac:dyDescent="0.25">
      <c r="B823" s="45"/>
      <c r="G823" s="132"/>
      <c r="H823" s="153"/>
      <c r="I823" s="119"/>
      <c r="J823" s="119"/>
      <c r="K823" s="235"/>
    </row>
    <row r="824" spans="2:11" ht="16.5" thickBot="1" x14ac:dyDescent="0.3">
      <c r="B824" s="45"/>
      <c r="G824" s="132"/>
      <c r="H824" s="154"/>
      <c r="I824" s="123"/>
      <c r="J824" s="200"/>
      <c r="K824" s="235"/>
    </row>
    <row r="825" spans="2:11" ht="16.5" thickBot="1" x14ac:dyDescent="0.3">
      <c r="B825" s="45"/>
      <c r="G825" s="132"/>
      <c r="H825" s="152" t="s">
        <v>671</v>
      </c>
      <c r="I825" s="145"/>
      <c r="J825" s="205">
        <v>1.0900000000000001</v>
      </c>
      <c r="K825" s="235"/>
    </row>
    <row r="826" spans="2:11" ht="15.75" x14ac:dyDescent="0.25">
      <c r="B826" s="45"/>
      <c r="G826" s="132"/>
      <c r="H826" s="153"/>
      <c r="I826" s="119"/>
      <c r="J826" s="156"/>
      <c r="K826" s="235"/>
    </row>
    <row r="827" spans="2:11" ht="16.5" thickBot="1" x14ac:dyDescent="0.3">
      <c r="B827" s="45"/>
      <c r="G827" s="132"/>
      <c r="H827" s="157"/>
      <c r="I827" s="123"/>
      <c r="J827" s="158"/>
      <c r="K827" s="235"/>
    </row>
    <row r="828" spans="2:11" ht="18.75" thickBot="1" x14ac:dyDescent="0.3">
      <c r="B828" s="45"/>
      <c r="G828" s="132"/>
      <c r="H828" s="180" t="s">
        <v>652</v>
      </c>
      <c r="I828" s="181"/>
      <c r="J828" s="239">
        <f>J695+J741+J755+J758+J761+J764+J767+J770+J773+J776+J779+J782+J785+J793+J796+J801+J810+J813+J816+J819+J822+J825</f>
        <v>14971796.07</v>
      </c>
      <c r="K828" s="235"/>
    </row>
    <row r="829" spans="2:11" ht="15.75" x14ac:dyDescent="0.25">
      <c r="B829" s="45"/>
      <c r="G829" s="132"/>
      <c r="H829" s="159"/>
      <c r="I829" s="160"/>
      <c r="J829" s="161"/>
    </row>
    <row r="830" spans="2:11" x14ac:dyDescent="0.25">
      <c r="B830" s="45"/>
    </row>
    <row r="831" spans="2:11" x14ac:dyDescent="0.25">
      <c r="B831" s="45"/>
    </row>
    <row r="832" spans="2:11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</sheetData>
  <mergeCells count="547"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1:J691"/>
    <mergeCell ref="H693:J693"/>
    <mergeCell ref="H686:J686"/>
    <mergeCell ref="H687:J687"/>
    <mergeCell ref="H688:J68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0:J690"/>
    <mergeCell ref="G678:I678"/>
    <mergeCell ref="G540:I540"/>
    <mergeCell ref="G668:H668"/>
    <mergeCell ref="G679:I679"/>
    <mergeCell ref="G541:I541"/>
    <mergeCell ref="B542:I542"/>
    <mergeCell ref="G543:I543"/>
    <mergeCell ref="G549:H549"/>
    <mergeCell ref="G669:H669"/>
    <mergeCell ref="G680:I680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2025-03-06T15:00:44Z</dcterms:modified>
</cp:coreProperties>
</file>