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20" yWindow="-120" windowWidth="19440" windowHeight="13140" tabRatio="599" activeTab="4"/>
  </bookViews>
  <sheets>
    <sheet name="PPNE1" sheetId="62" r:id="rId1"/>
    <sheet name="PPNE2" sheetId="55" r:id="rId2"/>
    <sheet name="Sheet1" sheetId="57" state="hidden" r:id="rId3"/>
    <sheet name="PPNE2.1" sheetId="56" r:id="rId4"/>
    <sheet name="PPNE3 " sheetId="58" r:id="rId5"/>
    <sheet name="PPNE4 " sheetId="59" r:id="rId6"/>
    <sheet name="PPNE5 " sheetId="60" r:id="rId7"/>
    <sheet name="Insumos" sheetId="54" state="hidden" r:id="rId8"/>
  </sheets>
  <externalReferences>
    <externalReference r:id="rId9"/>
    <externalReference r:id="rId10"/>
    <externalReference r:id="rId11"/>
    <externalReference r:id="rId12"/>
    <externalReference r:id="rId13"/>
  </externalReferences>
  <definedNames>
    <definedName name="_xlnm._FilterDatabase" localSheetId="7" hidden="1">Insumos!$A$1:$E$517</definedName>
    <definedName name="_xlnm._FilterDatabase" localSheetId="1" hidden="1">PPNE2!$A$8:$W$92</definedName>
    <definedName name="_xlnm._FilterDatabase" localSheetId="5" hidden="1">'PPNE4 '!$A$16:$O$328</definedName>
    <definedName name="_xlnm._FilterDatabase" localSheetId="6" hidden="1">'PPNE5 '!$A$16:$K$326</definedName>
    <definedName name="CodigoActividad">[1]!Tabla2[Código]</definedName>
    <definedName name="Insumos" localSheetId="1">[2]Insumos!$A$540:$A$583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5">'PPNE4 '!$16:$17</definedName>
    <definedName name="_xlnm.Print_Titles" localSheetId="6">'PPNE5 '!$16:$17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62" l="1"/>
  <c r="E18" i="62"/>
  <c r="E19" i="62"/>
  <c r="E20" i="62"/>
  <c r="E21" i="62"/>
  <c r="E22" i="62"/>
  <c r="E23" i="62"/>
  <c r="F31" i="62"/>
  <c r="D31" i="62"/>
  <c r="G31" i="62" s="1"/>
  <c r="F30" i="62"/>
  <c r="D30" i="62"/>
  <c r="G30" i="62" s="1"/>
  <c r="G29" i="62"/>
  <c r="F29" i="62"/>
  <c r="D29" i="62"/>
  <c r="D26" i="62"/>
  <c r="E26" i="62" s="1"/>
  <c r="E25" i="62"/>
  <c r="H25" i="62" s="1"/>
  <c r="D25" i="62"/>
  <c r="K24" i="62"/>
  <c r="C24" i="62"/>
  <c r="D23" i="62"/>
  <c r="D22" i="62"/>
  <c r="D21" i="62"/>
  <c r="D20" i="62"/>
  <c r="D19" i="62"/>
  <c r="D18" i="62"/>
  <c r="D17" i="62"/>
  <c r="E16" i="62"/>
  <c r="D16" i="62"/>
  <c r="K15" i="62"/>
  <c r="C15" i="62"/>
  <c r="D14" i="62"/>
  <c r="E14" i="62" s="1"/>
  <c r="K13" i="62"/>
  <c r="C13" i="62"/>
  <c r="E12" i="62"/>
  <c r="I12" i="62" s="1"/>
  <c r="D12" i="62"/>
  <c r="D11" i="62"/>
  <c r="E11" i="62" s="1"/>
  <c r="K10" i="62"/>
  <c r="D10" i="62"/>
  <c r="C10" i="62"/>
  <c r="D24" i="62" l="1"/>
  <c r="F25" i="62"/>
  <c r="G25" i="62"/>
  <c r="I25" i="62"/>
  <c r="F14" i="62"/>
  <c r="F13" i="62" s="1"/>
  <c r="E13" i="62"/>
  <c r="G14" i="62"/>
  <c r="G13" i="62" s="1"/>
  <c r="I14" i="62"/>
  <c r="I13" i="62" s="1"/>
  <c r="H14" i="62"/>
  <c r="H13" i="62" s="1"/>
  <c r="I26" i="62"/>
  <c r="H26" i="62"/>
  <c r="H24" i="62" s="1"/>
  <c r="G26" i="62"/>
  <c r="G24" i="62" s="1"/>
  <c r="F26" i="62"/>
  <c r="F24" i="62" s="1"/>
  <c r="E24" i="62"/>
  <c r="F17" i="62"/>
  <c r="G17" i="62"/>
  <c r="G15" i="62" s="1"/>
  <c r="I17" i="62"/>
  <c r="E15" i="62"/>
  <c r="H17" i="62"/>
  <c r="F23" i="62"/>
  <c r="I23" i="62"/>
  <c r="G23" i="62"/>
  <c r="H23" i="62"/>
  <c r="I24" i="62"/>
  <c r="G11" i="62"/>
  <c r="F11" i="62"/>
  <c r="F10" i="62" s="1"/>
  <c r="E10" i="62"/>
  <c r="I11" i="62"/>
  <c r="I10" i="62" s="1"/>
  <c r="H11" i="62"/>
  <c r="F12" i="62"/>
  <c r="G12" i="62"/>
  <c r="H12" i="62"/>
  <c r="D13" i="62"/>
  <c r="D15" i="62"/>
  <c r="H10" i="62" l="1"/>
  <c r="H15" i="62"/>
  <c r="G10" i="62"/>
  <c r="I15" i="62"/>
  <c r="F15" i="62"/>
  <c r="A1" i="60" l="1"/>
  <c r="A5" i="60"/>
  <c r="F6" i="60"/>
  <c r="F7" i="60"/>
  <c r="G11" i="60"/>
  <c r="G13" i="60"/>
  <c r="G21" i="60"/>
  <c r="H21" i="60"/>
  <c r="J23" i="60"/>
  <c r="J24" i="60"/>
  <c r="J25" i="60"/>
  <c r="G26" i="60"/>
  <c r="H26" i="60"/>
  <c r="I26" i="60"/>
  <c r="J27" i="60"/>
  <c r="J28" i="60"/>
  <c r="J29" i="60"/>
  <c r="J30" i="60"/>
  <c r="J31" i="60"/>
  <c r="J32" i="60"/>
  <c r="G33" i="60"/>
  <c r="H33" i="60"/>
  <c r="I33" i="60"/>
  <c r="J33" i="60"/>
  <c r="J34" i="60"/>
  <c r="G35" i="60"/>
  <c r="H35" i="60"/>
  <c r="I35" i="60"/>
  <c r="J36" i="60"/>
  <c r="J35" i="60" s="1"/>
  <c r="G37" i="60"/>
  <c r="I37" i="60"/>
  <c r="J38" i="60"/>
  <c r="J40" i="60"/>
  <c r="J41" i="60"/>
  <c r="G43" i="60"/>
  <c r="G42" i="60" s="1"/>
  <c r="H43" i="60"/>
  <c r="I43" i="60"/>
  <c r="J44" i="60"/>
  <c r="J43" i="60" s="1"/>
  <c r="G45" i="60"/>
  <c r="J46" i="60"/>
  <c r="J47" i="60"/>
  <c r="I48" i="60"/>
  <c r="I45" i="60" s="1"/>
  <c r="J50" i="60"/>
  <c r="J51" i="60"/>
  <c r="J52" i="60"/>
  <c r="J53" i="60"/>
  <c r="G55" i="60"/>
  <c r="G54" i="60" s="1"/>
  <c r="I55" i="60"/>
  <c r="I54" i="60" s="1"/>
  <c r="J57" i="60"/>
  <c r="G59" i="60"/>
  <c r="H59" i="60"/>
  <c r="I59" i="60"/>
  <c r="J60" i="60"/>
  <c r="G61" i="60"/>
  <c r="H61" i="60"/>
  <c r="H58" i="60" s="1"/>
  <c r="I61" i="60"/>
  <c r="J62" i="60"/>
  <c r="G63" i="60"/>
  <c r="H63" i="60"/>
  <c r="I63" i="60"/>
  <c r="J64" i="60"/>
  <c r="J63" i="60" s="1"/>
  <c r="G65" i="60"/>
  <c r="H65" i="60"/>
  <c r="I65" i="60"/>
  <c r="J66" i="60"/>
  <c r="J65" i="60" s="1"/>
  <c r="G69" i="60"/>
  <c r="H69" i="60"/>
  <c r="I69" i="60"/>
  <c r="J70" i="60"/>
  <c r="J69" i="60" s="1"/>
  <c r="G71" i="60"/>
  <c r="I71" i="60"/>
  <c r="G73" i="60"/>
  <c r="I73" i="60"/>
  <c r="G75" i="60"/>
  <c r="H75" i="60"/>
  <c r="I75" i="60"/>
  <c r="J76" i="60"/>
  <c r="J77" i="60"/>
  <c r="G78" i="60"/>
  <c r="H78" i="60"/>
  <c r="I78" i="60"/>
  <c r="J79" i="60"/>
  <c r="J78" i="60" s="1"/>
  <c r="G80" i="60"/>
  <c r="I80" i="60"/>
  <c r="G83" i="60"/>
  <c r="I83" i="60"/>
  <c r="G85" i="60"/>
  <c r="I85" i="60"/>
  <c r="G88" i="60"/>
  <c r="I88" i="60"/>
  <c r="G90" i="60"/>
  <c r="H90" i="60"/>
  <c r="I90" i="60"/>
  <c r="J91" i="60"/>
  <c r="G93" i="60"/>
  <c r="I93" i="60"/>
  <c r="I92" i="60" s="1"/>
  <c r="G95" i="60"/>
  <c r="H95" i="60"/>
  <c r="I95" i="60"/>
  <c r="J96" i="60"/>
  <c r="G97" i="60"/>
  <c r="H97" i="60"/>
  <c r="I97" i="60"/>
  <c r="J98" i="60"/>
  <c r="J97" i="60" s="1"/>
  <c r="G100" i="60"/>
  <c r="I100" i="60"/>
  <c r="G102" i="60"/>
  <c r="H102" i="60"/>
  <c r="I102" i="60"/>
  <c r="J103" i="60"/>
  <c r="J102" i="60" s="1"/>
  <c r="G104" i="60"/>
  <c r="I104" i="60"/>
  <c r="J105" i="60"/>
  <c r="J106" i="60"/>
  <c r="J107" i="60"/>
  <c r="J109" i="60"/>
  <c r="G110" i="60"/>
  <c r="I110" i="60"/>
  <c r="H111" i="60"/>
  <c r="H110" i="60" s="1"/>
  <c r="G112" i="60"/>
  <c r="I112" i="60"/>
  <c r="H113" i="60"/>
  <c r="H112" i="60" s="1"/>
  <c r="J113" i="60"/>
  <c r="J112" i="60" s="1"/>
  <c r="G114" i="60"/>
  <c r="I114" i="60"/>
  <c r="J114" i="60"/>
  <c r="H115" i="60"/>
  <c r="H114" i="60" s="1"/>
  <c r="J115" i="60"/>
  <c r="G117" i="60"/>
  <c r="H117" i="60"/>
  <c r="I117" i="60"/>
  <c r="J118" i="60"/>
  <c r="J117" i="60" s="1"/>
  <c r="G119" i="60"/>
  <c r="I119" i="60"/>
  <c r="H120" i="60"/>
  <c r="H119" i="60" s="1"/>
  <c r="J120" i="60"/>
  <c r="J119" i="60" s="1"/>
  <c r="G121" i="60"/>
  <c r="I121" i="60"/>
  <c r="H122" i="60"/>
  <c r="H121" i="60" s="1"/>
  <c r="G123" i="60"/>
  <c r="H123" i="60"/>
  <c r="I123" i="60"/>
  <c r="J124" i="60"/>
  <c r="J123" i="60" s="1"/>
  <c r="G126" i="60"/>
  <c r="I126" i="60"/>
  <c r="J128" i="60"/>
  <c r="H129" i="60"/>
  <c r="J129" i="60" s="1"/>
  <c r="J130" i="60"/>
  <c r="G131" i="60"/>
  <c r="I131" i="60"/>
  <c r="J132" i="60"/>
  <c r="J134" i="60"/>
  <c r="J135" i="60"/>
  <c r="J136" i="60"/>
  <c r="J137" i="60"/>
  <c r="H138" i="60"/>
  <c r="J138" i="60" s="1"/>
  <c r="J140" i="60"/>
  <c r="G141" i="60"/>
  <c r="H141" i="60"/>
  <c r="I141" i="60"/>
  <c r="J142" i="60"/>
  <c r="J141" i="60" s="1"/>
  <c r="G144" i="60"/>
  <c r="H144" i="60"/>
  <c r="I144" i="60"/>
  <c r="J145" i="60"/>
  <c r="J144" i="60" s="1"/>
  <c r="G146" i="60"/>
  <c r="H146" i="60"/>
  <c r="I146" i="60"/>
  <c r="J147" i="60"/>
  <c r="J146" i="60" s="1"/>
  <c r="G148" i="60"/>
  <c r="H148" i="60"/>
  <c r="I148" i="60"/>
  <c r="J149" i="60"/>
  <c r="J148" i="60" s="1"/>
  <c r="G150" i="60"/>
  <c r="I150" i="60"/>
  <c r="J151" i="60"/>
  <c r="J152" i="60"/>
  <c r="H153" i="60"/>
  <c r="J153" i="60" s="1"/>
  <c r="G154" i="60"/>
  <c r="H154" i="60"/>
  <c r="I154" i="60"/>
  <c r="J155" i="60"/>
  <c r="J156" i="60"/>
  <c r="G157" i="60"/>
  <c r="I157" i="60"/>
  <c r="H158" i="60"/>
  <c r="J158" i="60"/>
  <c r="H159" i="60"/>
  <c r="J159" i="60" s="1"/>
  <c r="J160" i="60"/>
  <c r="J161" i="60"/>
  <c r="J162" i="60"/>
  <c r="G164" i="60"/>
  <c r="H164" i="60"/>
  <c r="I164" i="60"/>
  <c r="J165" i="60"/>
  <c r="J166" i="60"/>
  <c r="G167" i="60"/>
  <c r="I167" i="60"/>
  <c r="H168" i="60"/>
  <c r="J168" i="60"/>
  <c r="H169" i="60"/>
  <c r="J169" i="60" s="1"/>
  <c r="G172" i="60"/>
  <c r="I172" i="60"/>
  <c r="G174" i="60"/>
  <c r="H174" i="60"/>
  <c r="I174" i="60"/>
  <c r="J175" i="60"/>
  <c r="J176" i="60"/>
  <c r="G177" i="60"/>
  <c r="H177" i="60"/>
  <c r="I177" i="60"/>
  <c r="J178" i="60"/>
  <c r="J177" i="60" s="1"/>
  <c r="G180" i="60"/>
  <c r="I180" i="60"/>
  <c r="G182" i="60"/>
  <c r="I182" i="60"/>
  <c r="G184" i="60"/>
  <c r="I184" i="60"/>
  <c r="G186" i="60"/>
  <c r="H186" i="60"/>
  <c r="I186" i="60"/>
  <c r="J186" i="60"/>
  <c r="J187" i="60"/>
  <c r="G189" i="60"/>
  <c r="G188" i="60" s="1"/>
  <c r="I189" i="60"/>
  <c r="G191" i="60"/>
  <c r="I191" i="60"/>
  <c r="G193" i="60"/>
  <c r="I193" i="60"/>
  <c r="G195" i="60"/>
  <c r="H195" i="60"/>
  <c r="I195" i="60"/>
  <c r="J196" i="60"/>
  <c r="J195" i="60" s="1"/>
  <c r="G198" i="60"/>
  <c r="G197" i="60" s="1"/>
  <c r="I198" i="60"/>
  <c r="I197" i="60" s="1"/>
  <c r="G201" i="60"/>
  <c r="H201" i="60"/>
  <c r="I201" i="60"/>
  <c r="J202" i="60"/>
  <c r="J201" i="60" s="1"/>
  <c r="G203" i="60"/>
  <c r="I203" i="60"/>
  <c r="H204" i="60"/>
  <c r="H203" i="60" s="1"/>
  <c r="G205" i="60"/>
  <c r="I205" i="60"/>
  <c r="H206" i="60"/>
  <c r="H205" i="60" s="1"/>
  <c r="G207" i="60"/>
  <c r="I207" i="60"/>
  <c r="G210" i="60"/>
  <c r="I210" i="60"/>
  <c r="J213" i="60"/>
  <c r="G214" i="60"/>
  <c r="I214" i="60"/>
  <c r="J217" i="60"/>
  <c r="G218" i="60"/>
  <c r="I218" i="60"/>
  <c r="J220" i="60"/>
  <c r="J221" i="60"/>
  <c r="G222" i="60"/>
  <c r="I222" i="60"/>
  <c r="G225" i="60"/>
  <c r="G224" i="60" s="1"/>
  <c r="I225" i="60"/>
  <c r="H226" i="60"/>
  <c r="J226" i="60"/>
  <c r="H227" i="60"/>
  <c r="J227" i="60" s="1"/>
  <c r="J228" i="60"/>
  <c r="H229" i="60"/>
  <c r="J229" i="60" s="1"/>
  <c r="H230" i="60"/>
  <c r="J230" i="60"/>
  <c r="J231" i="60"/>
  <c r="G232" i="60"/>
  <c r="I232" i="60"/>
  <c r="J233" i="60"/>
  <c r="J235" i="60"/>
  <c r="G238" i="60"/>
  <c r="I238" i="60"/>
  <c r="J240" i="60"/>
  <c r="G241" i="60"/>
  <c r="I241" i="60"/>
  <c r="J243" i="60"/>
  <c r="G244" i="60"/>
  <c r="I244" i="60"/>
  <c r="G246" i="60"/>
  <c r="I246" i="60"/>
  <c r="G248" i="60"/>
  <c r="I248" i="60"/>
  <c r="G250" i="60"/>
  <c r="I250" i="60"/>
  <c r="G252" i="60"/>
  <c r="H252" i="60"/>
  <c r="I252" i="60"/>
  <c r="J253" i="60"/>
  <c r="J252" i="60" s="1"/>
  <c r="G255" i="60"/>
  <c r="I255" i="60"/>
  <c r="J257" i="60"/>
  <c r="G258" i="60"/>
  <c r="H258" i="60"/>
  <c r="I258" i="60"/>
  <c r="J258" i="60"/>
  <c r="J259" i="60"/>
  <c r="G260" i="60"/>
  <c r="H260" i="60"/>
  <c r="I260" i="60"/>
  <c r="J261" i="60"/>
  <c r="G263" i="60"/>
  <c r="G262" i="60" s="1"/>
  <c r="H263" i="60"/>
  <c r="H262" i="60" s="1"/>
  <c r="I263" i="60"/>
  <c r="I262" i="60" s="1"/>
  <c r="J264" i="60"/>
  <c r="G266" i="60"/>
  <c r="G265" i="60" s="1"/>
  <c r="H266" i="60"/>
  <c r="I266" i="60"/>
  <c r="J267" i="60"/>
  <c r="G268" i="60"/>
  <c r="H268" i="60"/>
  <c r="I268" i="60"/>
  <c r="J269" i="60"/>
  <c r="J268" i="60" s="1"/>
  <c r="G272" i="60"/>
  <c r="I272" i="60"/>
  <c r="G274" i="60"/>
  <c r="H274" i="60"/>
  <c r="I274" i="60"/>
  <c r="J275" i="60"/>
  <c r="G276" i="60"/>
  <c r="I276" i="60"/>
  <c r="G278" i="60"/>
  <c r="I278" i="60"/>
  <c r="G280" i="60"/>
  <c r="I280" i="60"/>
  <c r="G283" i="60"/>
  <c r="H283" i="60"/>
  <c r="I283" i="60"/>
  <c r="J284" i="60"/>
  <c r="G285" i="60"/>
  <c r="I285" i="60"/>
  <c r="G287" i="60"/>
  <c r="H287" i="60"/>
  <c r="I287" i="60"/>
  <c r="J288" i="60"/>
  <c r="J287" i="60" s="1"/>
  <c r="G290" i="60"/>
  <c r="I290" i="60"/>
  <c r="I289" i="60" s="1"/>
  <c r="G292" i="60"/>
  <c r="I292" i="60"/>
  <c r="G295" i="60"/>
  <c r="H295" i="60"/>
  <c r="I295" i="60"/>
  <c r="J296" i="60"/>
  <c r="J295" i="60" s="1"/>
  <c r="G297" i="60"/>
  <c r="H297" i="60"/>
  <c r="H294" i="60" s="1"/>
  <c r="I297" i="60"/>
  <c r="J298" i="60"/>
  <c r="G299" i="60"/>
  <c r="H299" i="60"/>
  <c r="I299" i="60"/>
  <c r="J300" i="60"/>
  <c r="J299" i="60" s="1"/>
  <c r="G302" i="60"/>
  <c r="I302" i="60"/>
  <c r="G304" i="60"/>
  <c r="H304" i="60"/>
  <c r="I304" i="60"/>
  <c r="J305" i="60"/>
  <c r="J304" i="60" s="1"/>
  <c r="G306" i="60"/>
  <c r="I306" i="60"/>
  <c r="G308" i="60"/>
  <c r="I308" i="60"/>
  <c r="G311" i="60"/>
  <c r="G310" i="60" s="1"/>
  <c r="H311" i="60"/>
  <c r="H310" i="60" s="1"/>
  <c r="I311" i="60"/>
  <c r="I310" i="60" s="1"/>
  <c r="J312" i="60"/>
  <c r="J311" i="60" s="1"/>
  <c r="J310" i="60" s="1"/>
  <c r="G314" i="60"/>
  <c r="H314" i="60"/>
  <c r="I314" i="60"/>
  <c r="J315" i="60"/>
  <c r="J314" i="60" s="1"/>
  <c r="J316" i="60"/>
  <c r="G317" i="60"/>
  <c r="H317" i="60"/>
  <c r="I317" i="60"/>
  <c r="J318" i="60"/>
  <c r="G319" i="60"/>
  <c r="H319" i="60"/>
  <c r="I319" i="60"/>
  <c r="J320" i="60"/>
  <c r="J319" i="60" s="1"/>
  <c r="G321" i="60"/>
  <c r="H321" i="60"/>
  <c r="I321" i="60"/>
  <c r="J322" i="60"/>
  <c r="J321" i="60" s="1"/>
  <c r="G325" i="60"/>
  <c r="G324" i="60" s="1"/>
  <c r="G323" i="60" s="1"/>
  <c r="H325" i="60"/>
  <c r="H324" i="60" s="1"/>
  <c r="H323" i="60" s="1"/>
  <c r="I325" i="60"/>
  <c r="I324" i="60" s="1"/>
  <c r="I323" i="60" s="1"/>
  <c r="J326" i="60"/>
  <c r="J325" i="60" s="1"/>
  <c r="J324" i="60" s="1"/>
  <c r="J323" i="60" s="1"/>
  <c r="A1" i="59"/>
  <c r="A5" i="59"/>
  <c r="F6" i="59"/>
  <c r="F7" i="59"/>
  <c r="G11" i="59"/>
  <c r="G13" i="59"/>
  <c r="H21" i="59"/>
  <c r="J21" i="59"/>
  <c r="L21" i="59"/>
  <c r="G22" i="59"/>
  <c r="N22" i="59" s="1"/>
  <c r="I22" i="59"/>
  <c r="I21" i="59" s="1"/>
  <c r="K22" i="59"/>
  <c r="K21" i="59" s="1"/>
  <c r="M22" i="59"/>
  <c r="M21" i="59" s="1"/>
  <c r="N23" i="59"/>
  <c r="N24" i="59"/>
  <c r="N25" i="59"/>
  <c r="L26" i="59"/>
  <c r="N27" i="59"/>
  <c r="N28" i="59"/>
  <c r="N29" i="59"/>
  <c r="G30" i="59"/>
  <c r="H30" i="59"/>
  <c r="H26" i="59" s="1"/>
  <c r="I30" i="59"/>
  <c r="I26" i="59" s="1"/>
  <c r="J30" i="59"/>
  <c r="J26" i="59" s="1"/>
  <c r="K30" i="59"/>
  <c r="K26" i="59" s="1"/>
  <c r="M30" i="59"/>
  <c r="M26" i="59" s="1"/>
  <c r="N31" i="59"/>
  <c r="N32" i="59"/>
  <c r="G33" i="59"/>
  <c r="H33" i="59"/>
  <c r="I33" i="59"/>
  <c r="J33" i="59"/>
  <c r="K33" i="59"/>
  <c r="L33" i="59"/>
  <c r="M33" i="59"/>
  <c r="N34" i="59"/>
  <c r="L35" i="59"/>
  <c r="G36" i="59"/>
  <c r="G35" i="59" s="1"/>
  <c r="H36" i="59"/>
  <c r="H35" i="59" s="1"/>
  <c r="I36" i="59"/>
  <c r="I35" i="59" s="1"/>
  <c r="J36" i="59"/>
  <c r="J35" i="59" s="1"/>
  <c r="K36" i="59"/>
  <c r="K35" i="59" s="1"/>
  <c r="M36" i="59"/>
  <c r="M35" i="59" s="1"/>
  <c r="G37" i="59"/>
  <c r="H37" i="59"/>
  <c r="I37" i="59"/>
  <c r="J37" i="59"/>
  <c r="K37" i="59"/>
  <c r="L37" i="59"/>
  <c r="M37" i="59"/>
  <c r="N38" i="59"/>
  <c r="N39" i="59"/>
  <c r="H39" i="60" s="1"/>
  <c r="N40" i="59"/>
  <c r="N41" i="59"/>
  <c r="G43" i="59"/>
  <c r="H43" i="59"/>
  <c r="I43" i="59"/>
  <c r="J43" i="59"/>
  <c r="K43" i="59"/>
  <c r="L43" i="59"/>
  <c r="M43" i="59"/>
  <c r="N44" i="59"/>
  <c r="N43" i="59" s="1"/>
  <c r="H45" i="59"/>
  <c r="H42" i="59" s="1"/>
  <c r="I45" i="59"/>
  <c r="J45" i="59"/>
  <c r="K45" i="59"/>
  <c r="K42" i="59" s="1"/>
  <c r="L45" i="59"/>
  <c r="M45" i="59"/>
  <c r="N46" i="59"/>
  <c r="N47" i="59"/>
  <c r="N48" i="59"/>
  <c r="G49" i="59"/>
  <c r="G45" i="59" s="1"/>
  <c r="G42" i="59" s="1"/>
  <c r="N50" i="59"/>
  <c r="N51" i="59"/>
  <c r="N52" i="59"/>
  <c r="N53" i="59"/>
  <c r="M54" i="59"/>
  <c r="G55" i="59"/>
  <c r="G54" i="59" s="1"/>
  <c r="H55" i="59"/>
  <c r="H54" i="59" s="1"/>
  <c r="I55" i="59"/>
  <c r="I54" i="59" s="1"/>
  <c r="J55" i="59"/>
  <c r="J54" i="59" s="1"/>
  <c r="K55" i="59"/>
  <c r="K54" i="59" s="1"/>
  <c r="L55" i="59"/>
  <c r="L54" i="59" s="1"/>
  <c r="M55" i="59"/>
  <c r="N56" i="59"/>
  <c r="H56" i="60" s="1"/>
  <c r="H55" i="60" s="1"/>
  <c r="H54" i="60" s="1"/>
  <c r="N57" i="59"/>
  <c r="L59" i="59"/>
  <c r="G60" i="59"/>
  <c r="H60" i="59"/>
  <c r="H59" i="59" s="1"/>
  <c r="I60" i="59"/>
  <c r="I59" i="59" s="1"/>
  <c r="J60" i="59"/>
  <c r="J59" i="59" s="1"/>
  <c r="K60" i="59"/>
  <c r="K59" i="59" s="1"/>
  <c r="M60" i="59"/>
  <c r="M59" i="59" s="1"/>
  <c r="L61" i="59"/>
  <c r="G62" i="59"/>
  <c r="G61" i="59" s="1"/>
  <c r="H62" i="59"/>
  <c r="H61" i="59" s="1"/>
  <c r="I62" i="59"/>
  <c r="I61" i="59" s="1"/>
  <c r="J62" i="59"/>
  <c r="J61" i="59" s="1"/>
  <c r="K62" i="59"/>
  <c r="K61" i="59" s="1"/>
  <c r="M62" i="59"/>
  <c r="M61" i="59" s="1"/>
  <c r="L63" i="59"/>
  <c r="G64" i="59"/>
  <c r="H64" i="59"/>
  <c r="H63" i="59" s="1"/>
  <c r="I64" i="59"/>
  <c r="I63" i="59" s="1"/>
  <c r="J64" i="59"/>
  <c r="J63" i="59" s="1"/>
  <c r="K64" i="59"/>
  <c r="K63" i="59" s="1"/>
  <c r="M64" i="59"/>
  <c r="M63" i="59" s="1"/>
  <c r="G65" i="59"/>
  <c r="H65" i="59"/>
  <c r="I65" i="59"/>
  <c r="J65" i="59"/>
  <c r="K65" i="59"/>
  <c r="L65" i="59"/>
  <c r="M65" i="59"/>
  <c r="N66" i="59"/>
  <c r="G69" i="59"/>
  <c r="H69" i="59"/>
  <c r="I69" i="59"/>
  <c r="J69" i="59"/>
  <c r="K69" i="59"/>
  <c r="K68" i="59" s="1"/>
  <c r="L69" i="59"/>
  <c r="M69" i="59"/>
  <c r="N70" i="59"/>
  <c r="N69" i="59" s="1"/>
  <c r="G71" i="59"/>
  <c r="H71" i="59"/>
  <c r="I71" i="59"/>
  <c r="J71" i="59"/>
  <c r="K71" i="59"/>
  <c r="L71" i="59"/>
  <c r="M72" i="59"/>
  <c r="M71" i="59" s="1"/>
  <c r="G73" i="59"/>
  <c r="H73" i="59"/>
  <c r="I73" i="59"/>
  <c r="J73" i="59"/>
  <c r="K73" i="59"/>
  <c r="L73" i="59"/>
  <c r="M74" i="59"/>
  <c r="M73" i="59" s="1"/>
  <c r="G75" i="59"/>
  <c r="H75" i="59"/>
  <c r="I75" i="59"/>
  <c r="J75" i="59"/>
  <c r="K75" i="59"/>
  <c r="L75" i="59"/>
  <c r="M75" i="59"/>
  <c r="N76" i="59"/>
  <c r="N77" i="59"/>
  <c r="N75" i="59" s="1"/>
  <c r="G78" i="59"/>
  <c r="H78" i="59"/>
  <c r="I78" i="59"/>
  <c r="J78" i="59"/>
  <c r="K78" i="59"/>
  <c r="L78" i="59"/>
  <c r="M78" i="59"/>
  <c r="N79" i="59"/>
  <c r="N78" i="59" s="1"/>
  <c r="G80" i="59"/>
  <c r="H80" i="59"/>
  <c r="I80" i="59"/>
  <c r="J80" i="59"/>
  <c r="K80" i="59"/>
  <c r="L80" i="59"/>
  <c r="M81" i="59"/>
  <c r="M80" i="59" s="1"/>
  <c r="K82" i="59"/>
  <c r="G83" i="59"/>
  <c r="H83" i="59"/>
  <c r="I83" i="59"/>
  <c r="J83" i="59"/>
  <c r="J82" i="59" s="1"/>
  <c r="K83" i="59"/>
  <c r="L83" i="59"/>
  <c r="M83" i="59"/>
  <c r="N83" i="59"/>
  <c r="N84" i="59"/>
  <c r="H84" i="60" s="1"/>
  <c r="G85" i="59"/>
  <c r="G82" i="59" s="1"/>
  <c r="H85" i="59"/>
  <c r="I85" i="59"/>
  <c r="J85" i="59"/>
  <c r="K85" i="59"/>
  <c r="L85" i="59"/>
  <c r="L82" i="59" s="1"/>
  <c r="M86" i="59"/>
  <c r="M85" i="59" s="1"/>
  <c r="G88" i="59"/>
  <c r="H88" i="59"/>
  <c r="I88" i="59"/>
  <c r="J88" i="59"/>
  <c r="K88" i="59"/>
  <c r="L88" i="59"/>
  <c r="M88" i="59"/>
  <c r="N89" i="59"/>
  <c r="H89" i="60" s="1"/>
  <c r="G90" i="59"/>
  <c r="H90" i="59"/>
  <c r="H87" i="59" s="1"/>
  <c r="I90" i="59"/>
  <c r="J90" i="59"/>
  <c r="K90" i="59"/>
  <c r="L90" i="59"/>
  <c r="L87" i="59" s="1"/>
  <c r="M90" i="59"/>
  <c r="N91" i="59"/>
  <c r="G93" i="59"/>
  <c r="H93" i="59"/>
  <c r="I93" i="59"/>
  <c r="J93" i="59"/>
  <c r="J92" i="59" s="1"/>
  <c r="K93" i="59"/>
  <c r="L93" i="59"/>
  <c r="M94" i="59"/>
  <c r="M93" i="59" s="1"/>
  <c r="G95" i="59"/>
  <c r="H95" i="59"/>
  <c r="I95" i="59"/>
  <c r="J95" i="59"/>
  <c r="K95" i="59"/>
  <c r="L95" i="59"/>
  <c r="M95" i="59"/>
  <c r="N96" i="59"/>
  <c r="G97" i="59"/>
  <c r="H97" i="59"/>
  <c r="H92" i="59" s="1"/>
  <c r="I97" i="59"/>
  <c r="I92" i="59" s="1"/>
  <c r="J97" i="59"/>
  <c r="K97" i="59"/>
  <c r="L97" i="59"/>
  <c r="M97" i="59"/>
  <c r="N98" i="59"/>
  <c r="G100" i="59"/>
  <c r="H100" i="59"/>
  <c r="I100" i="59"/>
  <c r="J100" i="59"/>
  <c r="K100" i="59"/>
  <c r="L100" i="59"/>
  <c r="M100" i="59"/>
  <c r="N101" i="59"/>
  <c r="H101" i="60" s="1"/>
  <c r="G102" i="59"/>
  <c r="H102" i="59"/>
  <c r="I102" i="59"/>
  <c r="J102" i="59"/>
  <c r="K102" i="59"/>
  <c r="L102" i="59"/>
  <c r="M102" i="59"/>
  <c r="N103" i="59"/>
  <c r="N102" i="59" s="1"/>
  <c r="G104" i="59"/>
  <c r="H104" i="59"/>
  <c r="I104" i="59"/>
  <c r="J104" i="59"/>
  <c r="K104" i="59"/>
  <c r="L104" i="59"/>
  <c r="N105" i="59"/>
  <c r="N106" i="59"/>
  <c r="N107" i="59"/>
  <c r="M108" i="59"/>
  <c r="H108" i="60" s="1"/>
  <c r="N109" i="59"/>
  <c r="G110" i="59"/>
  <c r="H110" i="59"/>
  <c r="I110" i="59"/>
  <c r="J110" i="59"/>
  <c r="K110" i="59"/>
  <c r="L110" i="59"/>
  <c r="M110" i="59"/>
  <c r="N111" i="59"/>
  <c r="N110" i="59" s="1"/>
  <c r="G112" i="59"/>
  <c r="H112" i="59"/>
  <c r="I112" i="59"/>
  <c r="J112" i="59"/>
  <c r="K112" i="59"/>
  <c r="L112" i="59"/>
  <c r="M112" i="59"/>
  <c r="N113" i="59"/>
  <c r="G114" i="59"/>
  <c r="H114" i="59"/>
  <c r="I114" i="59"/>
  <c r="J114" i="59"/>
  <c r="K114" i="59"/>
  <c r="L114" i="59"/>
  <c r="M114" i="59"/>
  <c r="N115" i="59"/>
  <c r="G117" i="59"/>
  <c r="H117" i="59"/>
  <c r="I117" i="59"/>
  <c r="J117" i="59"/>
  <c r="K117" i="59"/>
  <c r="L117" i="59"/>
  <c r="M117" i="59"/>
  <c r="N118" i="59"/>
  <c r="G119" i="59"/>
  <c r="H119" i="59"/>
  <c r="I119" i="59"/>
  <c r="J119" i="59"/>
  <c r="K119" i="59"/>
  <c r="L119" i="59"/>
  <c r="M119" i="59"/>
  <c r="N120" i="59"/>
  <c r="N119" i="59" s="1"/>
  <c r="G121" i="59"/>
  <c r="H121" i="59"/>
  <c r="I121" i="59"/>
  <c r="J121" i="59"/>
  <c r="K121" i="59"/>
  <c r="L121" i="59"/>
  <c r="M121" i="59"/>
  <c r="N121" i="59"/>
  <c r="N122" i="59"/>
  <c r="G123" i="59"/>
  <c r="H123" i="59"/>
  <c r="I123" i="59"/>
  <c r="J123" i="59"/>
  <c r="K123" i="59"/>
  <c r="L123" i="59"/>
  <c r="M123" i="59"/>
  <c r="N124" i="59"/>
  <c r="G126" i="59"/>
  <c r="G125" i="59" s="1"/>
  <c r="H126" i="59"/>
  <c r="I126" i="59"/>
  <c r="J126" i="59"/>
  <c r="K126" i="59"/>
  <c r="L126" i="59"/>
  <c r="M127" i="59"/>
  <c r="H127" i="60" s="1"/>
  <c r="N128" i="59"/>
  <c r="N129" i="59"/>
  <c r="N130" i="59"/>
  <c r="G131" i="59"/>
  <c r="H131" i="59"/>
  <c r="I131" i="59"/>
  <c r="J131" i="59"/>
  <c r="K131" i="59"/>
  <c r="L131" i="59"/>
  <c r="M131" i="59"/>
  <c r="N132" i="59"/>
  <c r="N133" i="59"/>
  <c r="H133" i="60" s="1"/>
  <c r="N134" i="59"/>
  <c r="N135" i="59"/>
  <c r="N136" i="59"/>
  <c r="N137" i="59"/>
  <c r="N138" i="59"/>
  <c r="N139" i="59"/>
  <c r="H139" i="60" s="1"/>
  <c r="J139" i="60" s="1"/>
  <c r="N140" i="59"/>
  <c r="G141" i="59"/>
  <c r="H141" i="59"/>
  <c r="I141" i="59"/>
  <c r="J141" i="59"/>
  <c r="K141" i="59"/>
  <c r="L141" i="59"/>
  <c r="M141" i="59"/>
  <c r="N142" i="59"/>
  <c r="G144" i="59"/>
  <c r="H144" i="59"/>
  <c r="I144" i="59"/>
  <c r="I125" i="59" s="1"/>
  <c r="J144" i="59"/>
  <c r="K144" i="59"/>
  <c r="L144" i="59"/>
  <c r="M144" i="59"/>
  <c r="N145" i="59"/>
  <c r="G146" i="59"/>
  <c r="H146" i="59"/>
  <c r="I146" i="59"/>
  <c r="J146" i="59"/>
  <c r="K146" i="59"/>
  <c r="L146" i="59"/>
  <c r="M146" i="59"/>
  <c r="N147" i="59"/>
  <c r="N146" i="59" s="1"/>
  <c r="G148" i="59"/>
  <c r="H148" i="59"/>
  <c r="I148" i="59"/>
  <c r="J148" i="59"/>
  <c r="K148" i="59"/>
  <c r="L148" i="59"/>
  <c r="M148" i="59"/>
  <c r="N149" i="59"/>
  <c r="N148" i="59" s="1"/>
  <c r="G150" i="59"/>
  <c r="H150" i="59"/>
  <c r="I150" i="59"/>
  <c r="J150" i="59"/>
  <c r="K150" i="59"/>
  <c r="L150" i="59"/>
  <c r="M150" i="59"/>
  <c r="N151" i="59"/>
  <c r="N152" i="59"/>
  <c r="N153" i="59"/>
  <c r="G154" i="59"/>
  <c r="H154" i="59"/>
  <c r="I154" i="59"/>
  <c r="J154" i="59"/>
  <c r="K154" i="59"/>
  <c r="L154" i="59"/>
  <c r="M154" i="59"/>
  <c r="N155" i="59"/>
  <c r="N156" i="59"/>
  <c r="G157" i="59"/>
  <c r="H157" i="59"/>
  <c r="I157" i="59"/>
  <c r="J157" i="59"/>
  <c r="K157" i="59"/>
  <c r="L157" i="59"/>
  <c r="N158" i="59"/>
  <c r="N159" i="59"/>
  <c r="N160" i="59"/>
  <c r="N161" i="59"/>
  <c r="N162" i="59"/>
  <c r="M163" i="59"/>
  <c r="H163" i="60" s="1"/>
  <c r="J163" i="60" s="1"/>
  <c r="G164" i="59"/>
  <c r="H164" i="59"/>
  <c r="I164" i="59"/>
  <c r="J164" i="59"/>
  <c r="K164" i="59"/>
  <c r="L164" i="59"/>
  <c r="M164" i="59"/>
  <c r="N165" i="59"/>
  <c r="N166" i="59"/>
  <c r="N167" i="59"/>
  <c r="G168" i="59"/>
  <c r="H168" i="59"/>
  <c r="I168" i="59"/>
  <c r="J168" i="59"/>
  <c r="K168" i="59"/>
  <c r="L168" i="59"/>
  <c r="M168" i="59"/>
  <c r="N169" i="59"/>
  <c r="N170" i="59"/>
  <c r="L173" i="59"/>
  <c r="G174" i="59"/>
  <c r="G173" i="59" s="1"/>
  <c r="H174" i="59"/>
  <c r="H173" i="59" s="1"/>
  <c r="I174" i="59"/>
  <c r="I173" i="59" s="1"/>
  <c r="J174" i="59"/>
  <c r="J173" i="59" s="1"/>
  <c r="K174" i="59"/>
  <c r="K173" i="59" s="1"/>
  <c r="M174" i="59"/>
  <c r="M173" i="59" s="1"/>
  <c r="G175" i="59"/>
  <c r="H175" i="59"/>
  <c r="I175" i="59"/>
  <c r="J175" i="59"/>
  <c r="K175" i="59"/>
  <c r="L175" i="59"/>
  <c r="M175" i="59"/>
  <c r="N176" i="59"/>
  <c r="N177" i="59"/>
  <c r="N175" i="59" s="1"/>
  <c r="G178" i="59"/>
  <c r="H178" i="59"/>
  <c r="I178" i="59"/>
  <c r="J178" i="59"/>
  <c r="K178" i="59"/>
  <c r="L178" i="59"/>
  <c r="M178" i="59"/>
  <c r="N179" i="59"/>
  <c r="N178" i="59" s="1"/>
  <c r="G181" i="59"/>
  <c r="H181" i="59"/>
  <c r="I181" i="59"/>
  <c r="J181" i="59"/>
  <c r="K181" i="59"/>
  <c r="L181" i="59"/>
  <c r="M181" i="59"/>
  <c r="N182" i="59"/>
  <c r="N181" i="59" s="1"/>
  <c r="G183" i="59"/>
  <c r="H183" i="59"/>
  <c r="I183" i="59"/>
  <c r="J183" i="59"/>
  <c r="K183" i="59"/>
  <c r="L183" i="59"/>
  <c r="M183" i="59"/>
  <c r="N184" i="59"/>
  <c r="H183" i="60" s="1"/>
  <c r="G185" i="59"/>
  <c r="H185" i="59"/>
  <c r="I185" i="59"/>
  <c r="J185" i="59"/>
  <c r="K185" i="59"/>
  <c r="L185" i="59"/>
  <c r="M185" i="59"/>
  <c r="N186" i="59"/>
  <c r="N185" i="59" s="1"/>
  <c r="G187" i="59"/>
  <c r="H187" i="59"/>
  <c r="I187" i="59"/>
  <c r="J187" i="59"/>
  <c r="K187" i="59"/>
  <c r="L187" i="59"/>
  <c r="M187" i="59"/>
  <c r="N188" i="59"/>
  <c r="L190" i="59"/>
  <c r="G191" i="59"/>
  <c r="H191" i="59"/>
  <c r="H195" i="59" s="1"/>
  <c r="H194" i="59" s="1"/>
  <c r="I191" i="59"/>
  <c r="I190" i="59" s="1"/>
  <c r="J191" i="59"/>
  <c r="J190" i="59" s="1"/>
  <c r="K191" i="59"/>
  <c r="M191" i="59"/>
  <c r="M190" i="59" s="1"/>
  <c r="L192" i="59"/>
  <c r="G193" i="59"/>
  <c r="G192" i="59" s="1"/>
  <c r="H193" i="59"/>
  <c r="H192" i="59" s="1"/>
  <c r="I193" i="59"/>
  <c r="I192" i="59" s="1"/>
  <c r="J193" i="59"/>
  <c r="J192" i="59" s="1"/>
  <c r="K193" i="59"/>
  <c r="K192" i="59" s="1"/>
  <c r="M193" i="59"/>
  <c r="M192" i="59" s="1"/>
  <c r="L194" i="59"/>
  <c r="I195" i="59"/>
  <c r="I194" i="59" s="1"/>
  <c r="J195" i="59"/>
  <c r="J194" i="59" s="1"/>
  <c r="G196" i="59"/>
  <c r="H196" i="59"/>
  <c r="I196" i="59"/>
  <c r="J196" i="59"/>
  <c r="K196" i="59"/>
  <c r="L196" i="59"/>
  <c r="M196" i="59"/>
  <c r="N197" i="59"/>
  <c r="N196" i="59" s="1"/>
  <c r="L199" i="59"/>
  <c r="L198" i="59" s="1"/>
  <c r="M199" i="59"/>
  <c r="M198" i="59" s="1"/>
  <c r="G200" i="59"/>
  <c r="G199" i="59" s="1"/>
  <c r="G198" i="59" s="1"/>
  <c r="H200" i="59"/>
  <c r="H199" i="59" s="1"/>
  <c r="H198" i="59" s="1"/>
  <c r="I200" i="59"/>
  <c r="J200" i="59"/>
  <c r="J199" i="59" s="1"/>
  <c r="J198" i="59" s="1"/>
  <c r="K200" i="59"/>
  <c r="K199" i="59" s="1"/>
  <c r="K198" i="59" s="1"/>
  <c r="G202" i="59"/>
  <c r="H202" i="59"/>
  <c r="I202" i="59"/>
  <c r="J202" i="59"/>
  <c r="K202" i="59"/>
  <c r="L202" i="59"/>
  <c r="M202" i="59"/>
  <c r="N203" i="59"/>
  <c r="G204" i="59"/>
  <c r="H204" i="59"/>
  <c r="I204" i="59"/>
  <c r="J204" i="59"/>
  <c r="K204" i="59"/>
  <c r="L204" i="59"/>
  <c r="M204" i="59"/>
  <c r="N205" i="59"/>
  <c r="N204" i="59" s="1"/>
  <c r="G206" i="59"/>
  <c r="H206" i="59"/>
  <c r="I206" i="59"/>
  <c r="J206" i="59"/>
  <c r="K206" i="59"/>
  <c r="L206" i="59"/>
  <c r="M206" i="59"/>
  <c r="N207" i="59"/>
  <c r="N206" i="59" s="1"/>
  <c r="H208" i="59"/>
  <c r="L208" i="59"/>
  <c r="G209" i="59"/>
  <c r="G208" i="59" s="1"/>
  <c r="H209" i="59"/>
  <c r="I209" i="59"/>
  <c r="I208" i="59" s="1"/>
  <c r="J209" i="59"/>
  <c r="J208" i="59" s="1"/>
  <c r="K209" i="59"/>
  <c r="K208" i="59" s="1"/>
  <c r="M209" i="59"/>
  <c r="M208" i="59" s="1"/>
  <c r="G211" i="59"/>
  <c r="H211" i="59"/>
  <c r="I211" i="59"/>
  <c r="J211" i="59"/>
  <c r="K211" i="59"/>
  <c r="K210" i="59" s="1"/>
  <c r="L211" i="59"/>
  <c r="M211" i="59"/>
  <c r="N212" i="59"/>
  <c r="H211" i="60" s="1"/>
  <c r="J211" i="60" s="1"/>
  <c r="N213" i="59"/>
  <c r="H212" i="60" s="1"/>
  <c r="J212" i="60" s="1"/>
  <c r="N214" i="59"/>
  <c r="G215" i="59"/>
  <c r="H215" i="59"/>
  <c r="I215" i="59"/>
  <c r="J215" i="59"/>
  <c r="K215" i="59"/>
  <c r="L215" i="59"/>
  <c r="L210" i="59" s="1"/>
  <c r="M215" i="59"/>
  <c r="N216" i="59"/>
  <c r="H215" i="60" s="1"/>
  <c r="J215" i="60" s="1"/>
  <c r="N217" i="59"/>
  <c r="H216" i="60" s="1"/>
  <c r="N218" i="59"/>
  <c r="G219" i="59"/>
  <c r="H219" i="59"/>
  <c r="I219" i="59"/>
  <c r="J219" i="59"/>
  <c r="K219" i="59"/>
  <c r="L219" i="59"/>
  <c r="M219" i="59"/>
  <c r="N220" i="59"/>
  <c r="H219" i="60" s="1"/>
  <c r="H218" i="60" s="1"/>
  <c r="N221" i="59"/>
  <c r="N222" i="59"/>
  <c r="G223" i="59"/>
  <c r="H223" i="59"/>
  <c r="I223" i="59"/>
  <c r="J223" i="59"/>
  <c r="K223" i="59"/>
  <c r="L223" i="59"/>
  <c r="M223" i="59"/>
  <c r="N223" i="59"/>
  <c r="N224" i="59"/>
  <c r="H223" i="60" s="1"/>
  <c r="G225" i="59"/>
  <c r="G226" i="59"/>
  <c r="H226" i="59"/>
  <c r="I226" i="59"/>
  <c r="J226" i="59"/>
  <c r="K226" i="59"/>
  <c r="K225" i="59" s="1"/>
  <c r="L226" i="59"/>
  <c r="M226" i="59"/>
  <c r="N227" i="59"/>
  <c r="N228" i="59"/>
  <c r="N229" i="59"/>
  <c r="N230" i="59"/>
  <c r="N231" i="59"/>
  <c r="N232" i="59"/>
  <c r="G233" i="59"/>
  <c r="H233" i="59"/>
  <c r="I233" i="59"/>
  <c r="J233" i="59"/>
  <c r="K233" i="59"/>
  <c r="L233" i="59"/>
  <c r="M233" i="59"/>
  <c r="M225" i="59" s="1"/>
  <c r="N234" i="59"/>
  <c r="N235" i="59"/>
  <c r="N236" i="59"/>
  <c r="N237" i="59"/>
  <c r="H236" i="60" s="1"/>
  <c r="J236" i="60" s="1"/>
  <c r="G239" i="59"/>
  <c r="H239" i="59"/>
  <c r="I239" i="59"/>
  <c r="J239" i="59"/>
  <c r="K239" i="59"/>
  <c r="L239" i="59"/>
  <c r="M239" i="59"/>
  <c r="N240" i="59"/>
  <c r="H239" i="60" s="1"/>
  <c r="N241" i="59"/>
  <c r="L242" i="59"/>
  <c r="G243" i="59"/>
  <c r="G242" i="59" s="1"/>
  <c r="H243" i="59"/>
  <c r="H242" i="59" s="1"/>
  <c r="I243" i="59"/>
  <c r="I242" i="59" s="1"/>
  <c r="J243" i="59"/>
  <c r="J242" i="59" s="1"/>
  <c r="K243" i="59"/>
  <c r="K242" i="59" s="1"/>
  <c r="M243" i="59"/>
  <c r="M242" i="59" s="1"/>
  <c r="N244" i="59"/>
  <c r="I245" i="59"/>
  <c r="L245" i="59"/>
  <c r="L238" i="59" s="1"/>
  <c r="M245" i="59"/>
  <c r="G246" i="59"/>
  <c r="G245" i="59" s="1"/>
  <c r="H246" i="59"/>
  <c r="H245" i="59" s="1"/>
  <c r="J246" i="59"/>
  <c r="J245" i="59" s="1"/>
  <c r="K246" i="59"/>
  <c r="G247" i="59"/>
  <c r="H247" i="59"/>
  <c r="I247" i="59"/>
  <c r="J247" i="59"/>
  <c r="K247" i="59"/>
  <c r="L247" i="59"/>
  <c r="M247" i="59"/>
  <c r="N248" i="59"/>
  <c r="H247" i="60" s="1"/>
  <c r="I249" i="59"/>
  <c r="L249" i="59"/>
  <c r="G250" i="59"/>
  <c r="G249" i="59" s="1"/>
  <c r="H250" i="59"/>
  <c r="H249" i="59" s="1"/>
  <c r="J250" i="59"/>
  <c r="J249" i="59" s="1"/>
  <c r="K250" i="59"/>
  <c r="K249" i="59" s="1"/>
  <c r="M250" i="59"/>
  <c r="M249" i="59" s="1"/>
  <c r="G251" i="59"/>
  <c r="H251" i="59"/>
  <c r="I251" i="59"/>
  <c r="J251" i="59"/>
  <c r="K251" i="59"/>
  <c r="L251" i="59"/>
  <c r="M251" i="59"/>
  <c r="N252" i="59"/>
  <c r="N251" i="59" s="1"/>
  <c r="G253" i="59"/>
  <c r="H253" i="59"/>
  <c r="I253" i="59"/>
  <c r="J253" i="59"/>
  <c r="K253" i="59"/>
  <c r="L253" i="59"/>
  <c r="M253" i="59"/>
  <c r="N253" i="59"/>
  <c r="N254" i="59"/>
  <c r="G257" i="59"/>
  <c r="G256" i="59" s="1"/>
  <c r="H257" i="59"/>
  <c r="I257" i="59"/>
  <c r="J257" i="59"/>
  <c r="K257" i="59"/>
  <c r="K256" i="59" s="1"/>
  <c r="L257" i="59"/>
  <c r="M257" i="59"/>
  <c r="N258" i="59"/>
  <c r="H256" i="60" s="1"/>
  <c r="J256" i="60" s="1"/>
  <c r="N259" i="59"/>
  <c r="G260" i="59"/>
  <c r="H260" i="59"/>
  <c r="I260" i="59"/>
  <c r="J260" i="59"/>
  <c r="K260" i="59"/>
  <c r="L260" i="59"/>
  <c r="M260" i="59"/>
  <c r="N261" i="59"/>
  <c r="G262" i="59"/>
  <c r="H262" i="59"/>
  <c r="I262" i="59"/>
  <c r="J262" i="59"/>
  <c r="K262" i="59"/>
  <c r="L262" i="59"/>
  <c r="M262" i="59"/>
  <c r="N263" i="59"/>
  <c r="N262" i="59" s="1"/>
  <c r="G264" i="59"/>
  <c r="G265" i="59"/>
  <c r="H265" i="59"/>
  <c r="H264" i="59" s="1"/>
  <c r="I265" i="59"/>
  <c r="I264" i="59" s="1"/>
  <c r="J265" i="59"/>
  <c r="J264" i="59" s="1"/>
  <c r="K265" i="59"/>
  <c r="K264" i="59" s="1"/>
  <c r="L265" i="59"/>
  <c r="L264" i="59" s="1"/>
  <c r="M265" i="59"/>
  <c r="M264" i="59" s="1"/>
  <c r="N266" i="59"/>
  <c r="N265" i="59" s="1"/>
  <c r="N264" i="59" s="1"/>
  <c r="G268" i="59"/>
  <c r="H268" i="59"/>
  <c r="I268" i="59"/>
  <c r="J268" i="59"/>
  <c r="K268" i="59"/>
  <c r="L268" i="59"/>
  <c r="M268" i="59"/>
  <c r="N269" i="59"/>
  <c r="N268" i="59" s="1"/>
  <c r="G270" i="59"/>
  <c r="G267" i="59" s="1"/>
  <c r="H270" i="59"/>
  <c r="H267" i="59" s="1"/>
  <c r="I270" i="59"/>
  <c r="J270" i="59"/>
  <c r="J267" i="59" s="1"/>
  <c r="K270" i="59"/>
  <c r="L270" i="59"/>
  <c r="M270" i="59"/>
  <c r="N271" i="59"/>
  <c r="N270" i="59" s="1"/>
  <c r="N267" i="59" s="1"/>
  <c r="G274" i="59"/>
  <c r="H274" i="59"/>
  <c r="I274" i="59"/>
  <c r="J274" i="59"/>
  <c r="K274" i="59"/>
  <c r="L274" i="59"/>
  <c r="M274" i="59"/>
  <c r="N275" i="59"/>
  <c r="N274" i="59" s="1"/>
  <c r="G276" i="59"/>
  <c r="H276" i="59"/>
  <c r="I276" i="59"/>
  <c r="J276" i="59"/>
  <c r="K276" i="59"/>
  <c r="L276" i="59"/>
  <c r="M276" i="59"/>
  <c r="N276" i="59"/>
  <c r="N277" i="59"/>
  <c r="G278" i="59"/>
  <c r="H278" i="59"/>
  <c r="I278" i="59"/>
  <c r="J278" i="59"/>
  <c r="K278" i="59"/>
  <c r="L278" i="59"/>
  <c r="M278" i="59"/>
  <c r="N279" i="59"/>
  <c r="H277" i="60" s="1"/>
  <c r="G280" i="59"/>
  <c r="H280" i="59"/>
  <c r="I280" i="59"/>
  <c r="J280" i="59"/>
  <c r="K280" i="59"/>
  <c r="L280" i="59"/>
  <c r="M280" i="59"/>
  <c r="N281" i="59"/>
  <c r="H279" i="60" s="1"/>
  <c r="J279" i="60" s="1"/>
  <c r="G282" i="59"/>
  <c r="H282" i="59"/>
  <c r="I282" i="59"/>
  <c r="J282" i="59"/>
  <c r="K282" i="59"/>
  <c r="L282" i="59"/>
  <c r="M282" i="59"/>
  <c r="N283" i="59"/>
  <c r="H281" i="60" s="1"/>
  <c r="J281" i="60" s="1"/>
  <c r="G285" i="59"/>
  <c r="H285" i="59"/>
  <c r="I285" i="59"/>
  <c r="J285" i="59"/>
  <c r="K285" i="59"/>
  <c r="L285" i="59"/>
  <c r="M285" i="59"/>
  <c r="N285" i="59"/>
  <c r="N286" i="59"/>
  <c r="G287" i="59"/>
  <c r="N288" i="59"/>
  <c r="H286" i="60" s="1"/>
  <c r="J286" i="60" s="1"/>
  <c r="G289" i="59"/>
  <c r="H289" i="59"/>
  <c r="I289" i="59"/>
  <c r="J289" i="59"/>
  <c r="K289" i="59"/>
  <c r="L289" i="59"/>
  <c r="M289" i="59"/>
  <c r="N290" i="59"/>
  <c r="G292" i="59"/>
  <c r="H292" i="59"/>
  <c r="I292" i="59"/>
  <c r="J292" i="59"/>
  <c r="K292" i="59"/>
  <c r="L292" i="59"/>
  <c r="M292" i="59"/>
  <c r="N293" i="59"/>
  <c r="H291" i="60" s="1"/>
  <c r="J291" i="60" s="1"/>
  <c r="G294" i="59"/>
  <c r="H294" i="59"/>
  <c r="H291" i="59" s="1"/>
  <c r="I294" i="59"/>
  <c r="I291" i="59" s="1"/>
  <c r="J294" i="59"/>
  <c r="K294" i="59"/>
  <c r="L294" i="59"/>
  <c r="L291" i="59" s="1"/>
  <c r="M294" i="59"/>
  <c r="M291" i="59" s="1"/>
  <c r="N295" i="59"/>
  <c r="N294" i="59" s="1"/>
  <c r="G297" i="59"/>
  <c r="H297" i="59"/>
  <c r="I297" i="59"/>
  <c r="J297" i="59"/>
  <c r="K297" i="59"/>
  <c r="L297" i="59"/>
  <c r="M297" i="59"/>
  <c r="N298" i="59"/>
  <c r="N297" i="59" s="1"/>
  <c r="G299" i="59"/>
  <c r="H299" i="59"/>
  <c r="I299" i="59"/>
  <c r="J299" i="59"/>
  <c r="K299" i="59"/>
  <c r="L299" i="59"/>
  <c r="M299" i="59"/>
  <c r="N300" i="59"/>
  <c r="N299" i="59" s="1"/>
  <c r="G301" i="59"/>
  <c r="H301" i="59"/>
  <c r="I301" i="59"/>
  <c r="J301" i="59"/>
  <c r="K301" i="59"/>
  <c r="L301" i="59"/>
  <c r="M301" i="59"/>
  <c r="N302" i="59"/>
  <c r="G304" i="59"/>
  <c r="H304" i="59"/>
  <c r="I304" i="59"/>
  <c r="J304" i="59"/>
  <c r="K304" i="59"/>
  <c r="L304" i="59"/>
  <c r="M304" i="59"/>
  <c r="N305" i="59"/>
  <c r="H303" i="60" s="1"/>
  <c r="G306" i="59"/>
  <c r="H306" i="59"/>
  <c r="I306" i="59"/>
  <c r="J306" i="59"/>
  <c r="K306" i="59"/>
  <c r="L306" i="59"/>
  <c r="M306" i="59"/>
  <c r="N307" i="59"/>
  <c r="H308" i="59"/>
  <c r="J308" i="59"/>
  <c r="K308" i="59"/>
  <c r="L308" i="59"/>
  <c r="G309" i="59"/>
  <c r="G308" i="59" s="1"/>
  <c r="I309" i="59"/>
  <c r="I308" i="59" s="1"/>
  <c r="M309" i="59"/>
  <c r="M308" i="59" s="1"/>
  <c r="G310" i="59"/>
  <c r="H310" i="59"/>
  <c r="I310" i="59"/>
  <c r="J310" i="59"/>
  <c r="K310" i="59"/>
  <c r="L310" i="59"/>
  <c r="M310" i="59"/>
  <c r="N311" i="59"/>
  <c r="H309" i="60" s="1"/>
  <c r="H312" i="59"/>
  <c r="G313" i="59"/>
  <c r="G312" i="59" s="1"/>
  <c r="H313" i="59"/>
  <c r="I313" i="59"/>
  <c r="I312" i="59" s="1"/>
  <c r="J313" i="59"/>
  <c r="J312" i="59" s="1"/>
  <c r="K313" i="59"/>
  <c r="K312" i="59" s="1"/>
  <c r="L313" i="59"/>
  <c r="L312" i="59" s="1"/>
  <c r="M313" i="59"/>
  <c r="M312" i="59" s="1"/>
  <c r="N314" i="59"/>
  <c r="G316" i="59"/>
  <c r="H316" i="59"/>
  <c r="I316" i="59"/>
  <c r="J316" i="59"/>
  <c r="K316" i="59"/>
  <c r="L316" i="59"/>
  <c r="M316" i="59"/>
  <c r="N317" i="59"/>
  <c r="N318" i="59"/>
  <c r="G319" i="59"/>
  <c r="H319" i="59"/>
  <c r="I319" i="59"/>
  <c r="J319" i="59"/>
  <c r="K319" i="59"/>
  <c r="L319" i="59"/>
  <c r="M319" i="59"/>
  <c r="N320" i="59"/>
  <c r="N319" i="59" s="1"/>
  <c r="G321" i="59"/>
  <c r="H321" i="59"/>
  <c r="I321" i="59"/>
  <c r="J321" i="59"/>
  <c r="K321" i="59"/>
  <c r="L321" i="59"/>
  <c r="M321" i="59"/>
  <c r="N322" i="59"/>
  <c r="G323" i="59"/>
  <c r="H323" i="59"/>
  <c r="I323" i="59"/>
  <c r="J323" i="59"/>
  <c r="K323" i="59"/>
  <c r="L323" i="59"/>
  <c r="M323" i="59"/>
  <c r="N324" i="59"/>
  <c r="G327" i="59"/>
  <c r="G326" i="59" s="1"/>
  <c r="G325" i="59" s="1"/>
  <c r="H327" i="59"/>
  <c r="H326" i="59" s="1"/>
  <c r="H325" i="59" s="1"/>
  <c r="I327" i="59"/>
  <c r="I326" i="59" s="1"/>
  <c r="I325" i="59" s="1"/>
  <c r="J327" i="59"/>
  <c r="J326" i="59" s="1"/>
  <c r="J325" i="59" s="1"/>
  <c r="K327" i="59"/>
  <c r="K326" i="59" s="1"/>
  <c r="K325" i="59" s="1"/>
  <c r="L327" i="59"/>
  <c r="L326" i="59" s="1"/>
  <c r="L325" i="59" s="1"/>
  <c r="M327" i="59"/>
  <c r="M326" i="59" s="1"/>
  <c r="M325" i="59" s="1"/>
  <c r="N328" i="59"/>
  <c r="A1" i="58"/>
  <c r="A2" i="58"/>
  <c r="A3" i="58"/>
  <c r="A5" i="58"/>
  <c r="E6" i="58"/>
  <c r="E7" i="58"/>
  <c r="F11" i="58"/>
  <c r="F16" i="58"/>
  <c r="G9" i="59" s="1"/>
  <c r="F17" i="58"/>
  <c r="F21" i="58"/>
  <c r="F19" i="58" s="1"/>
  <c r="F27" i="58"/>
  <c r="F28" i="58"/>
  <c r="F29" i="58"/>
  <c r="F30" i="58"/>
  <c r="J273" i="59" l="1"/>
  <c r="J201" i="59"/>
  <c r="N183" i="59"/>
  <c r="I87" i="59"/>
  <c r="N60" i="59"/>
  <c r="N59" i="59" s="1"/>
  <c r="N30" i="59"/>
  <c r="G179" i="60"/>
  <c r="J75" i="60"/>
  <c r="J26" i="60"/>
  <c r="I267" i="59"/>
  <c r="H225" i="59"/>
  <c r="K172" i="59"/>
  <c r="M157" i="59"/>
  <c r="L125" i="59"/>
  <c r="G59" i="59"/>
  <c r="J42" i="59"/>
  <c r="J19" i="59" s="1"/>
  <c r="G282" i="60"/>
  <c r="F20" i="58"/>
  <c r="L172" i="59"/>
  <c r="N163" i="59"/>
  <c r="G171" i="60"/>
  <c r="I87" i="60"/>
  <c r="M143" i="59"/>
  <c r="M87" i="59"/>
  <c r="G294" i="60"/>
  <c r="I296" i="59"/>
  <c r="M267" i="59"/>
  <c r="J256" i="59"/>
  <c r="K201" i="59"/>
  <c r="I180" i="59"/>
  <c r="J58" i="59"/>
  <c r="I282" i="60"/>
  <c r="J167" i="60"/>
  <c r="L225" i="59"/>
  <c r="H210" i="59"/>
  <c r="H190" i="59"/>
  <c r="G172" i="59"/>
  <c r="I116" i="59"/>
  <c r="K87" i="59"/>
  <c r="J206" i="60"/>
  <c r="J205" i="60" s="1"/>
  <c r="J174" i="60"/>
  <c r="H131" i="60"/>
  <c r="J133" i="60"/>
  <c r="J131" i="60" s="1"/>
  <c r="H182" i="60"/>
  <c r="J183" i="60"/>
  <c r="H222" i="60"/>
  <c r="J223" i="60"/>
  <c r="J222" i="60" s="1"/>
  <c r="H308" i="60"/>
  <c r="J309" i="60"/>
  <c r="J308" i="60" s="1"/>
  <c r="H302" i="60"/>
  <c r="J303" i="60"/>
  <c r="J302" i="60" s="1"/>
  <c r="J39" i="60"/>
  <c r="H37" i="60"/>
  <c r="H246" i="60"/>
  <c r="J247" i="60"/>
  <c r="H276" i="60"/>
  <c r="J277" i="60"/>
  <c r="J276" i="60" s="1"/>
  <c r="J89" i="60"/>
  <c r="H88" i="60"/>
  <c r="N21" i="59"/>
  <c r="I22" i="60"/>
  <c r="H214" i="60"/>
  <c r="J216" i="60"/>
  <c r="H126" i="60"/>
  <c r="J127" i="60"/>
  <c r="J126" i="60" s="1"/>
  <c r="H83" i="60"/>
  <c r="J84" i="60"/>
  <c r="H238" i="60"/>
  <c r="J239" i="60"/>
  <c r="J238" i="60" s="1"/>
  <c r="H100" i="60"/>
  <c r="J101" i="60"/>
  <c r="G315" i="59"/>
  <c r="K303" i="59"/>
  <c r="N287" i="59"/>
  <c r="N257" i="59"/>
  <c r="N246" i="59"/>
  <c r="H245" i="60" s="1"/>
  <c r="I225" i="59"/>
  <c r="N150" i="59"/>
  <c r="L116" i="59"/>
  <c r="J87" i="59"/>
  <c r="K58" i="59"/>
  <c r="G21" i="59"/>
  <c r="G313" i="60"/>
  <c r="I200" i="60"/>
  <c r="G92" i="60"/>
  <c r="F26" i="58"/>
  <c r="F25" i="58" s="1"/>
  <c r="L315" i="59"/>
  <c r="J303" i="59"/>
  <c r="L267" i="59"/>
  <c r="L201" i="59"/>
  <c r="J180" i="59"/>
  <c r="K116" i="59"/>
  <c r="I99" i="59"/>
  <c r="H167" i="60"/>
  <c r="H157" i="60"/>
  <c r="I143" i="60"/>
  <c r="G87" i="60"/>
  <c r="G68" i="60"/>
  <c r="I315" i="59"/>
  <c r="M303" i="59"/>
  <c r="L303" i="59"/>
  <c r="F14" i="58"/>
  <c r="M315" i="59"/>
  <c r="I303" i="59"/>
  <c r="J296" i="59"/>
  <c r="K291" i="59"/>
  <c r="K267" i="59"/>
  <c r="K255" i="59" s="1"/>
  <c r="L256" i="59"/>
  <c r="N243" i="59"/>
  <c r="H242" i="60" s="1"/>
  <c r="H241" i="60" s="1"/>
  <c r="N233" i="59"/>
  <c r="G210" i="59"/>
  <c r="J116" i="59"/>
  <c r="H99" i="59"/>
  <c r="G87" i="59"/>
  <c r="H82" i="59"/>
  <c r="I82" i="59"/>
  <c r="L42" i="59"/>
  <c r="M42" i="59"/>
  <c r="J20" i="59"/>
  <c r="H293" i="60"/>
  <c r="J293" i="60" s="1"/>
  <c r="H273" i="60"/>
  <c r="H234" i="60"/>
  <c r="J204" i="60"/>
  <c r="J203" i="60" s="1"/>
  <c r="G200" i="60"/>
  <c r="H185" i="60"/>
  <c r="J122" i="60"/>
  <c r="J121" i="60" s="1"/>
  <c r="J111" i="60"/>
  <c r="J110" i="60" s="1"/>
  <c r="G82" i="60"/>
  <c r="G58" i="60"/>
  <c r="H303" i="59"/>
  <c r="J291" i="59"/>
  <c r="J287" i="59" s="1"/>
  <c r="J284" i="59" s="1"/>
  <c r="H68" i="59"/>
  <c r="I68" i="59"/>
  <c r="G26" i="59"/>
  <c r="I301" i="60"/>
  <c r="H181" i="60"/>
  <c r="I125" i="60"/>
  <c r="H72" i="60"/>
  <c r="H71" i="60" s="1"/>
  <c r="G9" i="60"/>
  <c r="F13" i="58"/>
  <c r="F12" i="58" s="1"/>
  <c r="J315" i="59"/>
  <c r="K315" i="59"/>
  <c r="G303" i="59"/>
  <c r="N282" i="59"/>
  <c r="J225" i="59"/>
  <c r="H116" i="59"/>
  <c r="M92" i="59"/>
  <c r="N88" i="59"/>
  <c r="G68" i="59"/>
  <c r="N49" i="59"/>
  <c r="H49" i="60" s="1"/>
  <c r="H45" i="60" s="1"/>
  <c r="H42" i="60" s="1"/>
  <c r="G301" i="60"/>
  <c r="I271" i="60"/>
  <c r="I270" i="60" s="1"/>
  <c r="H265" i="60"/>
  <c r="I237" i="60"/>
  <c r="G125" i="60"/>
  <c r="I99" i="60"/>
  <c r="H172" i="59"/>
  <c r="G116" i="59"/>
  <c r="I58" i="59"/>
  <c r="H251" i="60"/>
  <c r="J251" i="60" s="1"/>
  <c r="J250" i="60" s="1"/>
  <c r="G237" i="60"/>
  <c r="I116" i="60"/>
  <c r="G99" i="60"/>
  <c r="H20" i="60"/>
  <c r="H19" i="60" s="1"/>
  <c r="G291" i="59"/>
  <c r="G255" i="59"/>
  <c r="H256" i="59"/>
  <c r="H255" i="59" s="1"/>
  <c r="N250" i="59"/>
  <c r="H249" i="60" s="1"/>
  <c r="H238" i="59"/>
  <c r="I238" i="59"/>
  <c r="N219" i="59"/>
  <c r="I189" i="59"/>
  <c r="N164" i="59"/>
  <c r="J143" i="59"/>
  <c r="L99" i="59"/>
  <c r="L92" i="59"/>
  <c r="L58" i="59"/>
  <c r="I42" i="59"/>
  <c r="I313" i="60"/>
  <c r="H116" i="60"/>
  <c r="H94" i="60"/>
  <c r="J94" i="60" s="1"/>
  <c r="H315" i="59"/>
  <c r="M296" i="59"/>
  <c r="N226" i="59"/>
  <c r="N225" i="59" s="1"/>
  <c r="M180" i="59"/>
  <c r="I143" i="59"/>
  <c r="K125" i="59"/>
  <c r="M116" i="59"/>
  <c r="L68" i="59"/>
  <c r="H313" i="60"/>
  <c r="I294" i="60"/>
  <c r="I265" i="60"/>
  <c r="I254" i="60" s="1"/>
  <c r="H225" i="60"/>
  <c r="I209" i="60"/>
  <c r="G116" i="60"/>
  <c r="I68" i="60"/>
  <c r="J280" i="60"/>
  <c r="J290" i="60"/>
  <c r="J292" i="60"/>
  <c r="J255" i="60"/>
  <c r="J210" i="60"/>
  <c r="J285" i="60"/>
  <c r="J278" i="60"/>
  <c r="H290" i="60"/>
  <c r="J283" i="60"/>
  <c r="G289" i="60"/>
  <c r="J266" i="60"/>
  <c r="J265" i="60" s="1"/>
  <c r="J225" i="60"/>
  <c r="J154" i="60"/>
  <c r="H150" i="60"/>
  <c r="H143" i="60" s="1"/>
  <c r="J37" i="60"/>
  <c r="J297" i="60"/>
  <c r="J294" i="60" s="1"/>
  <c r="H285" i="60"/>
  <c r="H282" i="60" s="1"/>
  <c r="H280" i="60"/>
  <c r="J274" i="60"/>
  <c r="J246" i="60"/>
  <c r="I224" i="60"/>
  <c r="I179" i="60"/>
  <c r="H87" i="60"/>
  <c r="J317" i="60"/>
  <c r="J313" i="60" s="1"/>
  <c r="H278" i="60"/>
  <c r="G271" i="60"/>
  <c r="G270" i="60" s="1"/>
  <c r="J260" i="60"/>
  <c r="H255" i="60"/>
  <c r="J214" i="60"/>
  <c r="H210" i="60"/>
  <c r="I188" i="60"/>
  <c r="J182" i="60"/>
  <c r="J116" i="60"/>
  <c r="I82" i="60"/>
  <c r="J61" i="60"/>
  <c r="J263" i="60"/>
  <c r="J262" i="60" s="1"/>
  <c r="G254" i="60"/>
  <c r="G209" i="60"/>
  <c r="I171" i="60"/>
  <c r="J95" i="60"/>
  <c r="H93" i="60"/>
  <c r="H92" i="60" s="1"/>
  <c r="J219" i="60"/>
  <c r="G143" i="60"/>
  <c r="J90" i="60"/>
  <c r="J88" i="60"/>
  <c r="I58" i="60"/>
  <c r="G20" i="60"/>
  <c r="J157" i="60"/>
  <c r="J150" i="60"/>
  <c r="J108" i="60"/>
  <c r="H104" i="60"/>
  <c r="H99" i="60" s="1"/>
  <c r="J100" i="60"/>
  <c r="J83" i="60"/>
  <c r="I42" i="60"/>
  <c r="J164" i="60"/>
  <c r="J72" i="60"/>
  <c r="J59" i="60"/>
  <c r="J56" i="60"/>
  <c r="J48" i="60"/>
  <c r="J49" i="60"/>
  <c r="K296" i="59"/>
  <c r="G296" i="59"/>
  <c r="L273" i="59"/>
  <c r="H273" i="59"/>
  <c r="N247" i="59"/>
  <c r="N202" i="59"/>
  <c r="I199" i="59"/>
  <c r="I198" i="59" s="1"/>
  <c r="N200" i="59"/>
  <c r="H199" i="60" s="1"/>
  <c r="N327" i="59"/>
  <c r="N326" i="59" s="1"/>
  <c r="N325" i="59" s="1"/>
  <c r="N321" i="59"/>
  <c r="N316" i="59"/>
  <c r="N313" i="59"/>
  <c r="N312" i="59" s="1"/>
  <c r="N310" i="59"/>
  <c r="N304" i="59"/>
  <c r="N301" i="59"/>
  <c r="N296" i="59" s="1"/>
  <c r="M287" i="59"/>
  <c r="M284" i="59" s="1"/>
  <c r="I287" i="59"/>
  <c r="I284" i="59" s="1"/>
  <c r="M256" i="59"/>
  <c r="M255" i="59" s="1"/>
  <c r="I256" i="59"/>
  <c r="I255" i="59" s="1"/>
  <c r="M238" i="59"/>
  <c r="N215" i="59"/>
  <c r="J210" i="59"/>
  <c r="G201" i="59"/>
  <c r="M201" i="59"/>
  <c r="I201" i="59"/>
  <c r="N323" i="59"/>
  <c r="N309" i="59"/>
  <c r="H307" i="60" s="1"/>
  <c r="J307" i="60" s="1"/>
  <c r="J306" i="60" s="1"/>
  <c r="J301" i="60" s="1"/>
  <c r="N306" i="59"/>
  <c r="N292" i="59"/>
  <c r="N291" i="59" s="1"/>
  <c r="L287" i="59"/>
  <c r="L284" i="59" s="1"/>
  <c r="H287" i="59"/>
  <c r="H284" i="59" s="1"/>
  <c r="N280" i="59"/>
  <c r="N260" i="59"/>
  <c r="N256" i="59" s="1"/>
  <c r="N255" i="59" s="1"/>
  <c r="J255" i="59"/>
  <c r="J238" i="59"/>
  <c r="M210" i="59"/>
  <c r="I210" i="59"/>
  <c r="N154" i="59"/>
  <c r="L296" i="59"/>
  <c r="H296" i="59"/>
  <c r="N289" i="59"/>
  <c r="N284" i="59" s="1"/>
  <c r="K287" i="59"/>
  <c r="K284" i="59" s="1"/>
  <c r="G284" i="59"/>
  <c r="K273" i="59"/>
  <c r="G273" i="59"/>
  <c r="M273" i="59"/>
  <c r="I273" i="59"/>
  <c r="K245" i="59"/>
  <c r="K238" i="59" s="1"/>
  <c r="N242" i="59"/>
  <c r="G238" i="59"/>
  <c r="N209" i="59"/>
  <c r="H208" i="60" s="1"/>
  <c r="K190" i="59"/>
  <c r="K195" i="59"/>
  <c r="K194" i="59" s="1"/>
  <c r="N191" i="59"/>
  <c r="H190" i="60" s="1"/>
  <c r="G190" i="59"/>
  <c r="G195" i="59"/>
  <c r="N168" i="59"/>
  <c r="N278" i="59"/>
  <c r="N239" i="59"/>
  <c r="N211" i="59"/>
  <c r="N210" i="59" s="1"/>
  <c r="N193" i="59"/>
  <c r="H192" i="60" s="1"/>
  <c r="L189" i="59"/>
  <c r="K180" i="59"/>
  <c r="G180" i="59"/>
  <c r="M172" i="59"/>
  <c r="L143" i="59"/>
  <c r="H125" i="59"/>
  <c r="H143" i="59"/>
  <c r="N141" i="59"/>
  <c r="K92" i="59"/>
  <c r="G92" i="59"/>
  <c r="J189" i="59"/>
  <c r="N187" i="59"/>
  <c r="N180" i="59" s="1"/>
  <c r="L180" i="59"/>
  <c r="L171" i="59" s="1"/>
  <c r="H180" i="59"/>
  <c r="N174" i="59"/>
  <c r="H173" i="60" s="1"/>
  <c r="I172" i="59"/>
  <c r="N157" i="59"/>
  <c r="K143" i="59"/>
  <c r="G143" i="59"/>
  <c r="M126" i="59"/>
  <c r="M125" i="59" s="1"/>
  <c r="N127" i="59"/>
  <c r="N64" i="59"/>
  <c r="G63" i="59"/>
  <c r="G58" i="59" s="1"/>
  <c r="H201" i="59"/>
  <c r="H189" i="59"/>
  <c r="J172" i="59"/>
  <c r="N144" i="59"/>
  <c r="N131" i="59"/>
  <c r="N97" i="59"/>
  <c r="N33" i="59"/>
  <c r="M195" i="59"/>
  <c r="M194" i="59" s="1"/>
  <c r="M189" i="59" s="1"/>
  <c r="J125" i="59"/>
  <c r="N114" i="59"/>
  <c r="M104" i="59"/>
  <c r="M99" i="59" s="1"/>
  <c r="N108" i="59"/>
  <c r="N104" i="59" s="1"/>
  <c r="K99" i="59"/>
  <c r="G99" i="59"/>
  <c r="J68" i="59"/>
  <c r="N45" i="59"/>
  <c r="N42" i="59" s="1"/>
  <c r="M20" i="59"/>
  <c r="G20" i="59"/>
  <c r="J99" i="59"/>
  <c r="N100" i="59"/>
  <c r="M82" i="59"/>
  <c r="M68" i="59"/>
  <c r="N55" i="59"/>
  <c r="N54" i="59" s="1"/>
  <c r="N37" i="59"/>
  <c r="L20" i="59"/>
  <c r="L19" i="59" s="1"/>
  <c r="K20" i="59"/>
  <c r="N117" i="59"/>
  <c r="M58" i="59"/>
  <c r="H58" i="59"/>
  <c r="H20" i="59"/>
  <c r="I20" i="59"/>
  <c r="I19" i="59" s="1"/>
  <c r="N62" i="59"/>
  <c r="N36" i="59"/>
  <c r="N123" i="59"/>
  <c r="N112" i="59"/>
  <c r="N95" i="59"/>
  <c r="N90" i="59"/>
  <c r="N87" i="59" s="1"/>
  <c r="N65" i="59"/>
  <c r="N26" i="59"/>
  <c r="N94" i="59"/>
  <c r="N86" i="59"/>
  <c r="H86" i="60" s="1"/>
  <c r="N81" i="59"/>
  <c r="H81" i="60" s="1"/>
  <c r="H80" i="60" s="1"/>
  <c r="N74" i="59"/>
  <c r="H74" i="60" s="1"/>
  <c r="H73" i="60" s="1"/>
  <c r="H68" i="60" s="1"/>
  <c r="N72" i="59"/>
  <c r="F10" i="58"/>
  <c r="F9" i="58" s="1"/>
  <c r="J74" i="60" l="1"/>
  <c r="N249" i="59"/>
  <c r="J282" i="60"/>
  <c r="G67" i="59"/>
  <c r="I67" i="59"/>
  <c r="J87" i="60"/>
  <c r="I67" i="60"/>
  <c r="G170" i="60"/>
  <c r="H250" i="60"/>
  <c r="G67" i="60"/>
  <c r="H125" i="60"/>
  <c r="K189" i="59"/>
  <c r="K171" i="59" s="1"/>
  <c r="J272" i="59"/>
  <c r="H306" i="60"/>
  <c r="H301" i="60" s="1"/>
  <c r="H207" i="60"/>
  <c r="H200" i="60" s="1"/>
  <c r="J208" i="60"/>
  <c r="J207" i="60" s="1"/>
  <c r="J200" i="60" s="1"/>
  <c r="H180" i="60"/>
  <c r="J181" i="60"/>
  <c r="J180" i="60" s="1"/>
  <c r="N116" i="59"/>
  <c r="L67" i="59"/>
  <c r="N273" i="59"/>
  <c r="J81" i="60"/>
  <c r="J80" i="60" s="1"/>
  <c r="J143" i="60"/>
  <c r="H209" i="60"/>
  <c r="J289" i="60"/>
  <c r="H172" i="60"/>
  <c r="H171" i="60" s="1"/>
  <c r="J173" i="60"/>
  <c r="J172" i="60" s="1"/>
  <c r="J171" i="60" s="1"/>
  <c r="H198" i="60"/>
  <c r="H197" i="60" s="1"/>
  <c r="J199" i="60"/>
  <c r="J198" i="60" s="1"/>
  <c r="J197" i="60" s="1"/>
  <c r="H67" i="59"/>
  <c r="K19" i="59"/>
  <c r="N245" i="59"/>
  <c r="H292" i="60"/>
  <c r="F24" i="58"/>
  <c r="F23" i="58" s="1"/>
  <c r="F31" i="58" s="1"/>
  <c r="G11" i="58" s="1"/>
  <c r="G10" i="58" s="1"/>
  <c r="G9" i="58" s="1"/>
  <c r="G10" i="59"/>
  <c r="G10" i="60"/>
  <c r="H184" i="60"/>
  <c r="J185" i="60"/>
  <c r="J184" i="60" s="1"/>
  <c r="J179" i="60" s="1"/>
  <c r="M19" i="59"/>
  <c r="G19" i="60"/>
  <c r="H254" i="60"/>
  <c r="L255" i="59"/>
  <c r="J245" i="60"/>
  <c r="J244" i="60" s="1"/>
  <c r="H244" i="60"/>
  <c r="I21" i="60"/>
  <c r="I20" i="60" s="1"/>
  <c r="I19" i="60" s="1"/>
  <c r="J22" i="60"/>
  <c r="J21" i="60" s="1"/>
  <c r="G12" i="59"/>
  <c r="G12" i="60"/>
  <c r="K67" i="59"/>
  <c r="H189" i="60"/>
  <c r="J190" i="60"/>
  <c r="J189" i="60" s="1"/>
  <c r="J242" i="60"/>
  <c r="J241" i="60" s="1"/>
  <c r="G14" i="60"/>
  <c r="H85" i="60"/>
  <c r="H82" i="60" s="1"/>
  <c r="H67" i="60" s="1"/>
  <c r="J86" i="60"/>
  <c r="J85" i="60" s="1"/>
  <c r="J82" i="60" s="1"/>
  <c r="I171" i="59"/>
  <c r="H191" i="60"/>
  <c r="J192" i="60"/>
  <c r="J191" i="60" s="1"/>
  <c r="M272" i="59"/>
  <c r="H232" i="60"/>
  <c r="H224" i="60" s="1"/>
  <c r="J234" i="60"/>
  <c r="J232" i="60" s="1"/>
  <c r="J224" i="60" s="1"/>
  <c r="J273" i="60"/>
  <c r="J272" i="60" s="1"/>
  <c r="J271" i="60" s="1"/>
  <c r="H272" i="60"/>
  <c r="H271" i="60" s="1"/>
  <c r="H171" i="59"/>
  <c r="K272" i="59"/>
  <c r="H248" i="60"/>
  <c r="J249" i="60"/>
  <c r="J248" i="60" s="1"/>
  <c r="J71" i="60"/>
  <c r="J73" i="60"/>
  <c r="J93" i="60"/>
  <c r="J92" i="60" s="1"/>
  <c r="J254" i="60"/>
  <c r="J55" i="60"/>
  <c r="J54" i="60" s="1"/>
  <c r="I170" i="60"/>
  <c r="H289" i="60"/>
  <c r="J270" i="60"/>
  <c r="J125" i="60"/>
  <c r="J58" i="60"/>
  <c r="G18" i="60"/>
  <c r="J218" i="60"/>
  <c r="J209" i="60" s="1"/>
  <c r="J104" i="60"/>
  <c r="J99" i="60" s="1"/>
  <c r="J45" i="60"/>
  <c r="J42" i="60" s="1"/>
  <c r="N73" i="59"/>
  <c r="N63" i="59"/>
  <c r="N190" i="59"/>
  <c r="N199" i="59"/>
  <c r="N198" i="59" s="1"/>
  <c r="N80" i="59"/>
  <c r="G19" i="59"/>
  <c r="J67" i="59"/>
  <c r="N143" i="59"/>
  <c r="J171" i="59"/>
  <c r="N126" i="59"/>
  <c r="N125" i="59" s="1"/>
  <c r="N173" i="59"/>
  <c r="N172" i="59" s="1"/>
  <c r="N238" i="59"/>
  <c r="G272" i="59"/>
  <c r="N308" i="59"/>
  <c r="N303" i="59" s="1"/>
  <c r="H272" i="59"/>
  <c r="N61" i="59"/>
  <c r="N58" i="59" s="1"/>
  <c r="N85" i="59"/>
  <c r="N82" i="59" s="1"/>
  <c r="G194" i="59"/>
  <c r="N195" i="59"/>
  <c r="H194" i="60" s="1"/>
  <c r="L272" i="59"/>
  <c r="N99" i="59"/>
  <c r="N71" i="59"/>
  <c r="N93" i="59"/>
  <c r="N92" i="59" s="1"/>
  <c r="N35" i="59"/>
  <c r="N20" i="59" s="1"/>
  <c r="H19" i="59"/>
  <c r="M67" i="59"/>
  <c r="M171" i="59"/>
  <c r="N192" i="59"/>
  <c r="G189" i="59"/>
  <c r="G171" i="59" s="1"/>
  <c r="N208" i="59"/>
  <c r="N201" i="59" s="1"/>
  <c r="I272" i="59"/>
  <c r="N315" i="59"/>
  <c r="G16" i="58"/>
  <c r="G21" i="58"/>
  <c r="G15" i="58"/>
  <c r="G30" i="58"/>
  <c r="J18" i="59" l="1"/>
  <c r="J237" i="60"/>
  <c r="H237" i="60"/>
  <c r="N68" i="59"/>
  <c r="K18" i="59"/>
  <c r="M18" i="59"/>
  <c r="H270" i="60"/>
  <c r="N67" i="59"/>
  <c r="G29" i="58"/>
  <c r="N272" i="59"/>
  <c r="G27" i="58"/>
  <c r="L18" i="59"/>
  <c r="G14" i="59"/>
  <c r="I18" i="60"/>
  <c r="G28" i="58"/>
  <c r="G18" i="58"/>
  <c r="H193" i="60"/>
  <c r="H188" i="60" s="1"/>
  <c r="J194" i="60"/>
  <c r="J193" i="60" s="1"/>
  <c r="J188" i="60" s="1"/>
  <c r="J170" i="60" s="1"/>
  <c r="H179" i="60"/>
  <c r="G22" i="58"/>
  <c r="H18" i="59"/>
  <c r="G17" i="58"/>
  <c r="I18" i="59"/>
  <c r="J68" i="60"/>
  <c r="J67" i="60" s="1"/>
  <c r="J20" i="60"/>
  <c r="J19" i="60" s="1"/>
  <c r="N19" i="59"/>
  <c r="N194" i="59"/>
  <c r="N189" i="59" s="1"/>
  <c r="N171" i="59" s="1"/>
  <c r="G18" i="59"/>
  <c r="G20" i="58"/>
  <c r="G19" i="58"/>
  <c r="G13" i="58"/>
  <c r="G12" i="58" s="1"/>
  <c r="G14" i="58" l="1"/>
  <c r="H170" i="60"/>
  <c r="G26" i="58"/>
  <c r="G25" i="58" s="1"/>
  <c r="G24" i="58" s="1"/>
  <c r="G23" i="58" s="1"/>
  <c r="H18" i="60"/>
  <c r="J18" i="60"/>
  <c r="N18" i="59"/>
  <c r="G31" i="58"/>
  <c r="K27" i="60" l="1"/>
  <c r="K29" i="60"/>
  <c r="K31" i="60"/>
  <c r="K36" i="60"/>
  <c r="K35" i="60" s="1"/>
  <c r="K40" i="60"/>
  <c r="K57" i="60"/>
  <c r="K149" i="60"/>
  <c r="K148" i="60" s="1"/>
  <c r="K161" i="60"/>
  <c r="K105" i="60"/>
  <c r="K107" i="60"/>
  <c r="K124" i="60"/>
  <c r="K123" i="60" s="1"/>
  <c r="K130" i="60"/>
  <c r="K134" i="60"/>
  <c r="K136" i="60"/>
  <c r="K147" i="60"/>
  <c r="K146" i="60" s="1"/>
  <c r="K152" i="60"/>
  <c r="K156" i="60"/>
  <c r="K41" i="60"/>
  <c r="K64" i="60"/>
  <c r="K63" i="60" s="1"/>
  <c r="K111" i="60"/>
  <c r="K110" i="60" s="1"/>
  <c r="K115" i="60"/>
  <c r="K114" i="60" s="1"/>
  <c r="K120" i="60"/>
  <c r="K119" i="60" s="1"/>
  <c r="K138" i="60"/>
  <c r="K32" i="60"/>
  <c r="K39" i="60"/>
  <c r="K70" i="60"/>
  <c r="K69" i="60" s="1"/>
  <c r="K103" i="60"/>
  <c r="K102" i="60" s="1"/>
  <c r="K145" i="60"/>
  <c r="K144" i="60" s="1"/>
  <c r="K168" i="60"/>
  <c r="K175" i="60"/>
  <c r="K213" i="60"/>
  <c r="K28" i="60"/>
  <c r="K113" i="60"/>
  <c r="K160" i="60"/>
  <c r="K187" i="60"/>
  <c r="K186" i="60" s="1"/>
  <c r="K234" i="60"/>
  <c r="K98" i="60"/>
  <c r="K97" i="60" s="1"/>
  <c r="K109" i="60"/>
  <c r="K122" i="60"/>
  <c r="K121" i="60" s="1"/>
  <c r="K178" i="60"/>
  <c r="K177" i="60" s="1"/>
  <c r="K217" i="60"/>
  <c r="K223" i="60"/>
  <c r="K222" i="60" s="1"/>
  <c r="K240" i="60"/>
  <c r="K316" i="60"/>
  <c r="K322" i="60"/>
  <c r="K321" i="60" s="1"/>
  <c r="K315" i="60"/>
  <c r="K326" i="60"/>
  <c r="K325" i="60" s="1"/>
  <c r="K324" i="60" s="1"/>
  <c r="K323" i="60" s="1"/>
  <c r="K118" i="60"/>
  <c r="K117" i="60" s="1"/>
  <c r="K142" i="60"/>
  <c r="K141" i="60" s="1"/>
  <c r="K181" i="60"/>
  <c r="K180" i="60" s="1"/>
  <c r="K185" i="60"/>
  <c r="K184" i="60" s="1"/>
  <c r="K221" i="60"/>
  <c r="K226" i="60"/>
  <c r="K257" i="60"/>
  <c r="K288" i="60"/>
  <c r="K287" i="60" s="1"/>
  <c r="K296" i="60"/>
  <c r="K295" i="60" s="1"/>
  <c r="K294" i="60" s="1"/>
  <c r="K30" i="60"/>
  <c r="K44" i="60"/>
  <c r="K43" i="60" s="1"/>
  <c r="K79" i="60"/>
  <c r="K78" i="60" s="1"/>
  <c r="K127" i="60"/>
  <c r="K162" i="60"/>
  <c r="K166" i="60"/>
  <c r="K173" i="60"/>
  <c r="K172" i="60" s="1"/>
  <c r="K176" i="60"/>
  <c r="K192" i="60"/>
  <c r="K191" i="60" s="1"/>
  <c r="K196" i="60"/>
  <c r="K195" i="60" s="1"/>
  <c r="K202" i="60"/>
  <c r="K201" i="60" s="1"/>
  <c r="K206" i="60"/>
  <c r="K205" i="60" s="1"/>
  <c r="K212" i="60"/>
  <c r="K230" i="60"/>
  <c r="K300" i="60"/>
  <c r="K299" i="60" s="1"/>
  <c r="K305" i="60"/>
  <c r="K304" i="60" s="1"/>
  <c r="K309" i="60"/>
  <c r="K308" i="60" s="1"/>
  <c r="K312" i="60"/>
  <c r="K311" i="60" s="1"/>
  <c r="K310" i="60" s="1"/>
  <c r="K320" i="60"/>
  <c r="K319" i="60" s="1"/>
  <c r="K318" i="60"/>
  <c r="K317" i="60" s="1"/>
  <c r="K291" i="60"/>
  <c r="K290" i="60" s="1"/>
  <c r="K236" i="60"/>
  <c r="K204" i="60"/>
  <c r="K203" i="60" s="1"/>
  <c r="K245" i="60"/>
  <c r="K244" i="60" s="1"/>
  <c r="K279" i="60"/>
  <c r="K278" i="60" s="1"/>
  <c r="K199" i="60"/>
  <c r="K198" i="60" s="1"/>
  <c r="K197" i="60" s="1"/>
  <c r="K239" i="60"/>
  <c r="K238" i="60" s="1"/>
  <c r="K155" i="60"/>
  <c r="K154" i="60" s="1"/>
  <c r="K135" i="60"/>
  <c r="K247" i="60"/>
  <c r="K246" i="60" s="1"/>
  <c r="K273" i="60"/>
  <c r="K272" i="60" s="1"/>
  <c r="K228" i="60"/>
  <c r="K140" i="60"/>
  <c r="K60" i="60"/>
  <c r="K59" i="60" s="1"/>
  <c r="K269" i="60"/>
  <c r="K268" i="60" s="1"/>
  <c r="K259" i="60"/>
  <c r="K258" i="60" s="1"/>
  <c r="K96" i="60"/>
  <c r="K95" i="60" s="1"/>
  <c r="K139" i="60"/>
  <c r="K89" i="60"/>
  <c r="K88" i="60" s="1"/>
  <c r="K53" i="60"/>
  <c r="K151" i="60"/>
  <c r="K86" i="60"/>
  <c r="K85" i="60" s="1"/>
  <c r="K52" i="60"/>
  <c r="K158" i="60"/>
  <c r="K216" i="60"/>
  <c r="K261" i="60"/>
  <c r="K260" i="60" s="1"/>
  <c r="K215" i="60"/>
  <c r="K62" i="60"/>
  <c r="K61" i="60" s="1"/>
  <c r="K159" i="60"/>
  <c r="K25" i="60"/>
  <c r="K227" i="60"/>
  <c r="K256" i="60"/>
  <c r="K211" i="60"/>
  <c r="K47" i="60"/>
  <c r="K169" i="60"/>
  <c r="K22" i="60"/>
  <c r="K76" i="60"/>
  <c r="K307" i="60"/>
  <c r="K306" i="60" s="1"/>
  <c r="K293" i="60"/>
  <c r="K292" i="60" s="1"/>
  <c r="K229" i="60"/>
  <c r="K190" i="60"/>
  <c r="K189" i="60" s="1"/>
  <c r="K208" i="60"/>
  <c r="K207" i="60" s="1"/>
  <c r="K132" i="60"/>
  <c r="K275" i="60"/>
  <c r="K274" i="60" s="1"/>
  <c r="K129" i="60"/>
  <c r="K303" i="60"/>
  <c r="K302" i="60" s="1"/>
  <c r="K253" i="60"/>
  <c r="K252" i="60" s="1"/>
  <c r="K50" i="60"/>
  <c r="K264" i="60"/>
  <c r="K263" i="60" s="1"/>
  <c r="K262" i="60" s="1"/>
  <c r="K243" i="60"/>
  <c r="K220" i="60"/>
  <c r="K23" i="60"/>
  <c r="K165" i="60"/>
  <c r="K137" i="60"/>
  <c r="K91" i="60"/>
  <c r="K90" i="60" s="1"/>
  <c r="K77" i="60"/>
  <c r="K46" i="60"/>
  <c r="K281" i="60"/>
  <c r="K280" i="60" s="1"/>
  <c r="K298" i="60"/>
  <c r="K297" i="60" s="1"/>
  <c r="K251" i="60"/>
  <c r="K250" i="60" s="1"/>
  <c r="K183" i="60"/>
  <c r="K182" i="60" s="1"/>
  <c r="K286" i="60"/>
  <c r="K285" i="60" s="1"/>
  <c r="K194" i="60"/>
  <c r="K193" i="60" s="1"/>
  <c r="K233" i="60"/>
  <c r="K284" i="60"/>
  <c r="K283" i="60" s="1"/>
  <c r="K277" i="60"/>
  <c r="K276" i="60" s="1"/>
  <c r="K249" i="60"/>
  <c r="K248" i="60" s="1"/>
  <c r="K153" i="60"/>
  <c r="K51" i="60"/>
  <c r="K34" i="60"/>
  <c r="K33" i="60" s="1"/>
  <c r="K112" i="60"/>
  <c r="K24" i="60"/>
  <c r="K133" i="60"/>
  <c r="K66" i="60"/>
  <c r="K65" i="60" s="1"/>
  <c r="K163" i="60"/>
  <c r="K128" i="60"/>
  <c r="K101" i="60"/>
  <c r="K100" i="60" s="1"/>
  <c r="K84" i="60"/>
  <c r="K83" i="60" s="1"/>
  <c r="K82" i="60" s="1"/>
  <c r="K267" i="60"/>
  <c r="K266" i="60" s="1"/>
  <c r="K265" i="60" s="1"/>
  <c r="K38" i="60"/>
  <c r="K37" i="60" s="1"/>
  <c r="K235" i="60"/>
  <c r="K106" i="60"/>
  <c r="K231" i="60"/>
  <c r="K48" i="60"/>
  <c r="K242" i="60"/>
  <c r="K74" i="60"/>
  <c r="K73" i="60" s="1"/>
  <c r="K81" i="60"/>
  <c r="K80" i="60" s="1"/>
  <c r="K49" i="60"/>
  <c r="K72" i="60"/>
  <c r="K71" i="60" s="1"/>
  <c r="K56" i="60"/>
  <c r="K55" i="60" s="1"/>
  <c r="K54" i="60" s="1"/>
  <c r="K108" i="60"/>
  <c r="K94" i="60"/>
  <c r="K93" i="60" s="1"/>
  <c r="K92" i="60" s="1"/>
  <c r="K219" i="60"/>
  <c r="O39" i="59"/>
  <c r="O41" i="59"/>
  <c r="O44" i="59"/>
  <c r="O43" i="59" s="1"/>
  <c r="O50" i="59"/>
  <c r="O52" i="59"/>
  <c r="O57" i="59"/>
  <c r="O70" i="59"/>
  <c r="O69" i="59" s="1"/>
  <c r="O79" i="59"/>
  <c r="O78" i="59" s="1"/>
  <c r="O84" i="59"/>
  <c r="O83" i="59" s="1"/>
  <c r="O89" i="59"/>
  <c r="O88" i="59" s="1"/>
  <c r="O105" i="59"/>
  <c r="O107" i="59"/>
  <c r="O111" i="59"/>
  <c r="O110" i="59" s="1"/>
  <c r="O122" i="59"/>
  <c r="O121" i="59" s="1"/>
  <c r="O109" i="59"/>
  <c r="O129" i="59"/>
  <c r="O28" i="59"/>
  <c r="O138" i="59"/>
  <c r="O140" i="59"/>
  <c r="O151" i="59"/>
  <c r="O153" i="59"/>
  <c r="O158" i="59"/>
  <c r="O160" i="59"/>
  <c r="O162" i="59"/>
  <c r="O166" i="59"/>
  <c r="O186" i="59"/>
  <c r="O185" i="59" s="1"/>
  <c r="O31" i="59"/>
  <c r="O77" i="59"/>
  <c r="O120" i="59"/>
  <c r="O119" i="59" s="1"/>
  <c r="O197" i="59"/>
  <c r="O47" i="59"/>
  <c r="O139" i="59"/>
  <c r="O167" i="59"/>
  <c r="O103" i="59"/>
  <c r="O102" i="59" s="1"/>
  <c r="O147" i="59"/>
  <c r="O146" i="59" s="1"/>
  <c r="O152" i="59"/>
  <c r="O161" i="59"/>
  <c r="O165" i="59"/>
  <c r="O164" i="59" s="1"/>
  <c r="O277" i="59"/>
  <c r="O276" i="59" s="1"/>
  <c r="O159" i="59"/>
  <c r="O179" i="59"/>
  <c r="O178" i="59" s="1"/>
  <c r="O222" i="59"/>
  <c r="O236" i="59"/>
  <c r="O258" i="59"/>
  <c r="O134" i="59"/>
  <c r="O205" i="59"/>
  <c r="O204" i="59" s="1"/>
  <c r="O213" i="59"/>
  <c r="O220" i="59"/>
  <c r="O234" i="59"/>
  <c r="O318" i="59"/>
  <c r="O182" i="59"/>
  <c r="O181" i="59" s="1"/>
  <c r="O241" i="59"/>
  <c r="O252" i="59"/>
  <c r="O251" i="59" s="1"/>
  <c r="O263" i="59"/>
  <c r="O262" i="59" s="1"/>
  <c r="O266" i="59"/>
  <c r="O265" i="59" s="1"/>
  <c r="O264" i="59" s="1"/>
  <c r="O269" i="59"/>
  <c r="O268" i="59" s="1"/>
  <c r="O275" i="59"/>
  <c r="O274" i="59" s="1"/>
  <c r="O283" i="59"/>
  <c r="O282" i="59" s="1"/>
  <c r="O286" i="59"/>
  <c r="O285" i="59" s="1"/>
  <c r="O298" i="59"/>
  <c r="O297" i="59" s="1"/>
  <c r="O322" i="59"/>
  <c r="O324" i="59"/>
  <c r="O307" i="59"/>
  <c r="O306" i="59" s="1"/>
  <c r="O231" i="59"/>
  <c r="O203" i="59"/>
  <c r="O202" i="59" s="1"/>
  <c r="O216" i="59"/>
  <c r="O149" i="59"/>
  <c r="O148" i="59" s="1"/>
  <c r="O293" i="59"/>
  <c r="O292" i="59" s="1"/>
  <c r="O291" i="59" s="1"/>
  <c r="O281" i="59"/>
  <c r="O280" i="59" s="1"/>
  <c r="O244" i="59"/>
  <c r="O137" i="59"/>
  <c r="O259" i="59"/>
  <c r="O163" i="59"/>
  <c r="O136" i="59"/>
  <c r="O184" i="59"/>
  <c r="O183" i="59" s="1"/>
  <c r="O156" i="59"/>
  <c r="O96" i="59"/>
  <c r="O95" i="59" s="1"/>
  <c r="O34" i="59"/>
  <c r="O33" i="59" s="1"/>
  <c r="O49" i="59"/>
  <c r="O25" i="59"/>
  <c r="O60" i="59"/>
  <c r="O59" i="59" s="1"/>
  <c r="O118" i="59"/>
  <c r="O117" i="59" s="1"/>
  <c r="O38" i="59"/>
  <c r="O135" i="59"/>
  <c r="O218" i="59"/>
  <c r="O207" i="59"/>
  <c r="O206" i="59" s="1"/>
  <c r="O53" i="59"/>
  <c r="O133" i="59"/>
  <c r="O66" i="59"/>
  <c r="O65" i="59" s="1"/>
  <c r="O24" i="59"/>
  <c r="O48" i="59"/>
  <c r="O328" i="59"/>
  <c r="O327" i="59" s="1"/>
  <c r="O326" i="59" s="1"/>
  <c r="O325" i="59" s="1"/>
  <c r="O320" i="59"/>
  <c r="O305" i="59"/>
  <c r="O304" i="59" s="1"/>
  <c r="O246" i="59"/>
  <c r="O245" i="59" s="1"/>
  <c r="O227" i="59"/>
  <c r="O295" i="59"/>
  <c r="O294" i="59" s="1"/>
  <c r="O237" i="59"/>
  <c r="O271" i="59"/>
  <c r="O270" i="59" s="1"/>
  <c r="O232" i="59"/>
  <c r="O128" i="59"/>
  <c r="O235" i="59"/>
  <c r="O188" i="59"/>
  <c r="O187" i="59" s="1"/>
  <c r="O177" i="59"/>
  <c r="O30" i="59"/>
  <c r="O176" i="59"/>
  <c r="O145" i="59"/>
  <c r="O144" i="59" s="1"/>
  <c r="O130" i="59"/>
  <c r="O32" i="59"/>
  <c r="O115" i="59"/>
  <c r="O114" i="59" s="1"/>
  <c r="O106" i="59"/>
  <c r="O23" i="59"/>
  <c r="O22" i="59"/>
  <c r="O261" i="59"/>
  <c r="O260" i="59" s="1"/>
  <c r="O27" i="59"/>
  <c r="O132" i="59"/>
  <c r="O29" i="59"/>
  <c r="O46" i="59"/>
  <c r="O76" i="59"/>
  <c r="O75" i="59" s="1"/>
  <c r="O319" i="59"/>
  <c r="O317" i="59"/>
  <c r="O302" i="59"/>
  <c r="O301" i="59" s="1"/>
  <c r="O288" i="59"/>
  <c r="O217" i="59"/>
  <c r="O279" i="59"/>
  <c r="O278" i="59" s="1"/>
  <c r="O229" i="59"/>
  <c r="O254" i="59"/>
  <c r="O253" i="59" s="1"/>
  <c r="O240" i="59"/>
  <c r="O228" i="59"/>
  <c r="O170" i="59"/>
  <c r="O169" i="59"/>
  <c r="O168" i="59" s="1"/>
  <c r="O142" i="59"/>
  <c r="O141" i="59" s="1"/>
  <c r="O221" i="59"/>
  <c r="O40" i="59"/>
  <c r="O113" i="59"/>
  <c r="O112" i="59" s="1"/>
  <c r="O101" i="59"/>
  <c r="O100" i="59" s="1"/>
  <c r="O56" i="59"/>
  <c r="O124" i="59"/>
  <c r="O123" i="59" s="1"/>
  <c r="O91" i="59"/>
  <c r="O90" i="59" s="1"/>
  <c r="O51" i="59"/>
  <c r="O311" i="59"/>
  <c r="O310" i="59" s="1"/>
  <c r="O314" i="59"/>
  <c r="O313" i="59" s="1"/>
  <c r="O312" i="59" s="1"/>
  <c r="O300" i="59"/>
  <c r="O299" i="59" s="1"/>
  <c r="O248" i="59"/>
  <c r="O247" i="59" s="1"/>
  <c r="O243" i="59"/>
  <c r="O212" i="59"/>
  <c r="O230" i="59"/>
  <c r="O214" i="59"/>
  <c r="O250" i="59"/>
  <c r="O249" i="59" s="1"/>
  <c r="O224" i="59"/>
  <c r="O223" i="59" s="1"/>
  <c r="O155" i="59"/>
  <c r="O154" i="59" s="1"/>
  <c r="O290" i="59"/>
  <c r="O289" i="59" s="1"/>
  <c r="O98" i="59"/>
  <c r="O97" i="59" s="1"/>
  <c r="O64" i="59"/>
  <c r="O63" i="59" s="1"/>
  <c r="O321" i="59"/>
  <c r="O174" i="59"/>
  <c r="O173" i="59" s="1"/>
  <c r="O309" i="59"/>
  <c r="O308" i="59" s="1"/>
  <c r="O72" i="59"/>
  <c r="O71" i="59" s="1"/>
  <c r="O108" i="59"/>
  <c r="O81" i="59"/>
  <c r="O80" i="59" s="1"/>
  <c r="O127" i="59"/>
  <c r="O86" i="59"/>
  <c r="O85" i="59" s="1"/>
  <c r="O323" i="59"/>
  <c r="O74" i="59"/>
  <c r="O73" i="59" s="1"/>
  <c r="O191" i="59"/>
  <c r="O190" i="59" s="1"/>
  <c r="O200" i="59"/>
  <c r="O199" i="59" s="1"/>
  <c r="O198" i="59" s="1"/>
  <c r="O62" i="59"/>
  <c r="O61" i="59" s="1"/>
  <c r="O94" i="59"/>
  <c r="O93" i="59" s="1"/>
  <c r="O209" i="59"/>
  <c r="O208" i="59" s="1"/>
  <c r="O36" i="59"/>
  <c r="O35" i="59" s="1"/>
  <c r="O193" i="59"/>
  <c r="O195" i="59"/>
  <c r="O194" i="59" s="1"/>
  <c r="K157" i="60" l="1"/>
  <c r="O37" i="59"/>
  <c r="O242" i="59"/>
  <c r="O287" i="59"/>
  <c r="O55" i="59"/>
  <c r="O54" i="59" s="1"/>
  <c r="K116" i="60"/>
  <c r="K131" i="60"/>
  <c r="K214" i="60"/>
  <c r="K255" i="60"/>
  <c r="O26" i="59"/>
  <c r="K232" i="60"/>
  <c r="O126" i="59"/>
  <c r="O125" i="59" s="1"/>
  <c r="O316" i="59"/>
  <c r="O192" i="59"/>
  <c r="O189" i="59" s="1"/>
  <c r="O92" i="59"/>
  <c r="O239" i="59"/>
  <c r="O238" i="59" s="1"/>
  <c r="K241" i="60"/>
  <c r="K164" i="60"/>
  <c r="K126" i="60"/>
  <c r="K87" i="60"/>
  <c r="K237" i="60"/>
  <c r="K200" i="60"/>
  <c r="K301" i="60"/>
  <c r="K58" i="60"/>
  <c r="K179" i="60"/>
  <c r="K314" i="60"/>
  <c r="K313" i="60" s="1"/>
  <c r="K174" i="60"/>
  <c r="K21" i="60"/>
  <c r="K271" i="60"/>
  <c r="K171" i="60"/>
  <c r="K218" i="60"/>
  <c r="K282" i="60"/>
  <c r="K45" i="60"/>
  <c r="K42" i="60" s="1"/>
  <c r="K254" i="60"/>
  <c r="K188" i="60"/>
  <c r="K75" i="60"/>
  <c r="K68" i="60" s="1"/>
  <c r="K210" i="60"/>
  <c r="K150" i="60"/>
  <c r="K143" i="60" s="1"/>
  <c r="K289" i="60"/>
  <c r="K225" i="60"/>
  <c r="K167" i="60"/>
  <c r="K104" i="60"/>
  <c r="K99" i="60" s="1"/>
  <c r="K26" i="60"/>
  <c r="O284" i="59"/>
  <c r="O211" i="59"/>
  <c r="O45" i="59"/>
  <c r="O42" i="59" s="1"/>
  <c r="O175" i="59"/>
  <c r="O172" i="59" s="1"/>
  <c r="O303" i="59"/>
  <c r="O116" i="59"/>
  <c r="O215" i="59"/>
  <c r="O196" i="59"/>
  <c r="O157" i="59"/>
  <c r="O87" i="59"/>
  <c r="O68" i="59"/>
  <c r="O315" i="59"/>
  <c r="O21" i="59"/>
  <c r="O20" i="59" s="1"/>
  <c r="O58" i="59"/>
  <c r="O201" i="59"/>
  <c r="O273" i="59"/>
  <c r="O233" i="59"/>
  <c r="O82" i="59"/>
  <c r="O180" i="59"/>
  <c r="O104" i="59"/>
  <c r="O99" i="59" s="1"/>
  <c r="O131" i="59"/>
  <c r="O226" i="59"/>
  <c r="O225" i="59" s="1"/>
  <c r="O296" i="59"/>
  <c r="O267" i="59"/>
  <c r="O219" i="59"/>
  <c r="O257" i="59"/>
  <c r="O256" i="59" s="1"/>
  <c r="O255" i="59" s="1"/>
  <c r="O150" i="59"/>
  <c r="O143" i="59" l="1"/>
  <c r="O272" i="59"/>
  <c r="K125" i="60"/>
  <c r="K67" i="60" s="1"/>
  <c r="K224" i="60"/>
  <c r="K170" i="60" s="1"/>
  <c r="K209" i="60"/>
  <c r="K270" i="60"/>
  <c r="K20" i="60"/>
  <c r="K19" i="60" s="1"/>
  <c r="O19" i="59"/>
  <c r="O210" i="59"/>
  <c r="O171" i="59" s="1"/>
  <c r="O67" i="59"/>
  <c r="K18" i="60" l="1"/>
  <c r="O18" i="59"/>
  <c r="L19" i="56" l="1"/>
  <c r="L16" i="56"/>
  <c r="L8" i="56"/>
  <c r="L9" i="56"/>
  <c r="L10" i="56"/>
  <c r="L11" i="56"/>
  <c r="L12" i="56"/>
  <c r="L13" i="56"/>
  <c r="L14" i="56"/>
  <c r="L15" i="56"/>
  <c r="L17" i="56"/>
  <c r="L18" i="56"/>
  <c r="J5" i="56" l="1"/>
  <c r="G92" i="55" l="1"/>
  <c r="H92" i="55"/>
  <c r="I92" i="55"/>
  <c r="J92" i="55"/>
  <c r="K92" i="55"/>
  <c r="L92" i="55"/>
  <c r="M92" i="55"/>
  <c r="N92" i="55"/>
  <c r="O92" i="55"/>
  <c r="P92" i="55"/>
  <c r="Q92" i="55"/>
  <c r="F92" i="55"/>
  <c r="F214" i="56"/>
  <c r="E214" i="56"/>
  <c r="D214" i="56"/>
  <c r="C214" i="56"/>
  <c r="B214" i="56"/>
  <c r="F213" i="56"/>
  <c r="E213" i="56"/>
  <c r="D213" i="56"/>
  <c r="C213" i="56"/>
  <c r="B213" i="56"/>
  <c r="F212" i="56"/>
  <c r="E212" i="56"/>
  <c r="D212" i="56"/>
  <c r="C212" i="56"/>
  <c r="B212" i="56"/>
  <c r="F211" i="56"/>
  <c r="E211" i="56"/>
  <c r="D211" i="56"/>
  <c r="C211" i="56"/>
  <c r="B211" i="56"/>
  <c r="F210" i="56"/>
  <c r="E210" i="56"/>
  <c r="D210" i="56"/>
  <c r="C210" i="56"/>
  <c r="B210" i="56"/>
  <c r="F209" i="56"/>
  <c r="E209" i="56"/>
  <c r="D209" i="56"/>
  <c r="C209" i="56"/>
  <c r="B209" i="56"/>
  <c r="F208" i="56"/>
  <c r="E208" i="56"/>
  <c r="D208" i="56"/>
  <c r="C208" i="56"/>
  <c r="B208" i="56"/>
  <c r="F207" i="56"/>
  <c r="E207" i="56"/>
  <c r="D207" i="56"/>
  <c r="C207" i="56"/>
  <c r="B207" i="56"/>
  <c r="F206" i="56"/>
  <c r="E206" i="56"/>
  <c r="D206" i="56"/>
  <c r="C206" i="56"/>
  <c r="B206" i="56"/>
  <c r="F205" i="56"/>
  <c r="E205" i="56"/>
  <c r="D205" i="56"/>
  <c r="C205" i="56"/>
  <c r="B205" i="56"/>
  <c r="F204" i="56"/>
  <c r="E204" i="56"/>
  <c r="D204" i="56"/>
  <c r="C204" i="56"/>
  <c r="B204" i="56"/>
  <c r="F203" i="56"/>
  <c r="E203" i="56"/>
  <c r="D203" i="56"/>
  <c r="C203" i="56"/>
  <c r="B203" i="56"/>
  <c r="F202" i="56"/>
  <c r="E202" i="56"/>
  <c r="D202" i="56"/>
  <c r="C202" i="56"/>
  <c r="B202" i="56"/>
  <c r="F201" i="56"/>
  <c r="E201" i="56"/>
  <c r="D201" i="56"/>
  <c r="C201" i="56"/>
  <c r="B201" i="56"/>
  <c r="F200" i="56"/>
  <c r="E200" i="56"/>
  <c r="D200" i="56"/>
  <c r="C200" i="56"/>
  <c r="B200" i="56"/>
  <c r="F199" i="56"/>
  <c r="E199" i="56"/>
  <c r="D199" i="56"/>
  <c r="C199" i="56"/>
  <c r="B199" i="56"/>
  <c r="F198" i="56"/>
  <c r="E198" i="56"/>
  <c r="D198" i="56"/>
  <c r="C198" i="56"/>
  <c r="B198" i="56"/>
  <c r="F197" i="56"/>
  <c r="E197" i="56"/>
  <c r="D197" i="56"/>
  <c r="C197" i="56"/>
  <c r="B197" i="56"/>
  <c r="F196" i="56"/>
  <c r="E196" i="56"/>
  <c r="D196" i="56"/>
  <c r="C196" i="56"/>
  <c r="B196" i="56"/>
  <c r="F195" i="56"/>
  <c r="E195" i="56"/>
  <c r="D195" i="56"/>
  <c r="C195" i="56"/>
  <c r="B195" i="56"/>
  <c r="F194" i="56"/>
  <c r="E194" i="56"/>
  <c r="D194" i="56"/>
  <c r="C194" i="56"/>
  <c r="B194" i="56"/>
  <c r="F193" i="56"/>
  <c r="E193" i="56"/>
  <c r="D193" i="56"/>
  <c r="C193" i="56"/>
  <c r="B193" i="56"/>
  <c r="F192" i="56"/>
  <c r="E192" i="56"/>
  <c r="D192" i="56"/>
  <c r="C192" i="56"/>
  <c r="B192" i="56"/>
  <c r="F191" i="56"/>
  <c r="E191" i="56"/>
  <c r="D191" i="56"/>
  <c r="C191" i="56"/>
  <c r="B191" i="56"/>
  <c r="F190" i="56"/>
  <c r="E190" i="56"/>
  <c r="D190" i="56"/>
  <c r="C190" i="56"/>
  <c r="B190" i="56"/>
  <c r="F189" i="56"/>
  <c r="E189" i="56"/>
  <c r="D189" i="56"/>
  <c r="C189" i="56"/>
  <c r="B189" i="56"/>
  <c r="F188" i="56"/>
  <c r="E188" i="56"/>
  <c r="D188" i="56"/>
  <c r="C188" i="56"/>
  <c r="B188" i="56"/>
  <c r="F187" i="56"/>
  <c r="E187" i="56"/>
  <c r="D187" i="56"/>
  <c r="C187" i="56"/>
  <c r="B187" i="56"/>
  <c r="F186" i="56"/>
  <c r="E186" i="56"/>
  <c r="D186" i="56"/>
  <c r="C186" i="56"/>
  <c r="B186" i="56"/>
  <c r="F185" i="56"/>
  <c r="E185" i="56"/>
  <c r="D185" i="56"/>
  <c r="C185" i="56"/>
  <c r="B185" i="56"/>
  <c r="F184" i="56"/>
  <c r="E184" i="56"/>
  <c r="D184" i="56"/>
  <c r="C184" i="56"/>
  <c r="B184" i="56"/>
  <c r="F183" i="56"/>
  <c r="E183" i="56"/>
  <c r="D183" i="56"/>
  <c r="C183" i="56"/>
  <c r="B183" i="56"/>
  <c r="F182" i="56"/>
  <c r="E182" i="56"/>
  <c r="D182" i="56"/>
  <c r="C182" i="56"/>
  <c r="B182" i="56"/>
  <c r="F181" i="56"/>
  <c r="E181" i="56"/>
  <c r="D181" i="56"/>
  <c r="C181" i="56"/>
  <c r="B181" i="56"/>
  <c r="F180" i="56"/>
  <c r="E180" i="56"/>
  <c r="D180" i="56"/>
  <c r="C180" i="56"/>
  <c r="B180" i="56"/>
  <c r="F179" i="56"/>
  <c r="E179" i="56"/>
  <c r="D179" i="56"/>
  <c r="C179" i="56"/>
  <c r="B179" i="56"/>
  <c r="F178" i="56"/>
  <c r="E178" i="56"/>
  <c r="D178" i="56"/>
  <c r="C178" i="56"/>
  <c r="B178" i="56"/>
  <c r="F177" i="56"/>
  <c r="E177" i="56"/>
  <c r="D177" i="56"/>
  <c r="C177" i="56"/>
  <c r="B177" i="56"/>
  <c r="F176" i="56"/>
  <c r="E176" i="56"/>
  <c r="D176" i="56"/>
  <c r="C176" i="56"/>
  <c r="B176" i="56"/>
  <c r="F175" i="56"/>
  <c r="E175" i="56"/>
  <c r="D175" i="56"/>
  <c r="C175" i="56"/>
  <c r="B175" i="56"/>
  <c r="F174" i="56"/>
  <c r="E174" i="56"/>
  <c r="D174" i="56"/>
  <c r="C174" i="56"/>
  <c r="B174" i="56"/>
  <c r="F173" i="56"/>
  <c r="E173" i="56"/>
  <c r="D173" i="56"/>
  <c r="C173" i="56"/>
  <c r="B173" i="56"/>
  <c r="F172" i="56"/>
  <c r="E172" i="56"/>
  <c r="D172" i="56"/>
  <c r="C172" i="56"/>
  <c r="B172" i="56"/>
  <c r="F171" i="56"/>
  <c r="E171" i="56"/>
  <c r="D171" i="56"/>
  <c r="C171" i="56"/>
  <c r="B171" i="56"/>
  <c r="F170" i="56"/>
  <c r="E170" i="56"/>
  <c r="D170" i="56"/>
  <c r="C170" i="56"/>
  <c r="B170" i="56"/>
  <c r="F169" i="56"/>
  <c r="E169" i="56"/>
  <c r="D169" i="56"/>
  <c r="C169" i="56"/>
  <c r="B169" i="56"/>
  <c r="F168" i="56"/>
  <c r="E168" i="56"/>
  <c r="D168" i="56"/>
  <c r="C168" i="56"/>
  <c r="B168" i="56"/>
  <c r="F167" i="56"/>
  <c r="E167" i="56"/>
  <c r="D167" i="56"/>
  <c r="C167" i="56"/>
  <c r="B167" i="56"/>
  <c r="F166" i="56"/>
  <c r="E166" i="56"/>
  <c r="D166" i="56"/>
  <c r="C166" i="56"/>
  <c r="B166" i="56"/>
  <c r="F165" i="56"/>
  <c r="E165" i="56"/>
  <c r="D165" i="56"/>
  <c r="C165" i="56"/>
  <c r="B165" i="56"/>
  <c r="F164" i="56"/>
  <c r="E164" i="56"/>
  <c r="D164" i="56"/>
  <c r="C164" i="56"/>
  <c r="B164" i="56"/>
  <c r="F163" i="56"/>
  <c r="E163" i="56"/>
  <c r="D163" i="56"/>
  <c r="C163" i="56"/>
  <c r="B163" i="56"/>
  <c r="F162" i="56"/>
  <c r="E162" i="56"/>
  <c r="D162" i="56"/>
  <c r="C162" i="56"/>
  <c r="B162" i="56"/>
  <c r="F161" i="56"/>
  <c r="E161" i="56"/>
  <c r="D161" i="56"/>
  <c r="C161" i="56"/>
  <c r="B161" i="56"/>
  <c r="F160" i="56"/>
  <c r="E160" i="56"/>
  <c r="D160" i="56"/>
  <c r="C160" i="56"/>
  <c r="B160" i="56"/>
  <c r="F159" i="56"/>
  <c r="E159" i="56"/>
  <c r="D159" i="56"/>
  <c r="C159" i="56"/>
  <c r="B159" i="56"/>
  <c r="F158" i="56"/>
  <c r="E158" i="56"/>
  <c r="D158" i="56"/>
  <c r="C158" i="56"/>
  <c r="B158" i="56"/>
  <c r="F157" i="56"/>
  <c r="E157" i="56"/>
  <c r="D157" i="56"/>
  <c r="C157" i="56"/>
  <c r="B157" i="56"/>
  <c r="F156" i="56"/>
  <c r="E156" i="56"/>
  <c r="D156" i="56"/>
  <c r="C156" i="56"/>
  <c r="B156" i="56"/>
  <c r="F155" i="56"/>
  <c r="E155" i="56"/>
  <c r="D155" i="56"/>
  <c r="C155" i="56"/>
  <c r="B155" i="56"/>
  <c r="F154" i="56"/>
  <c r="E154" i="56"/>
  <c r="D154" i="56"/>
  <c r="C154" i="56"/>
  <c r="B154" i="56"/>
  <c r="F153" i="56"/>
  <c r="E153" i="56"/>
  <c r="D153" i="56"/>
  <c r="C153" i="56"/>
  <c r="B153" i="56"/>
  <c r="F152" i="56"/>
  <c r="E152" i="56"/>
  <c r="D152" i="56"/>
  <c r="C152" i="56"/>
  <c r="B152" i="56"/>
  <c r="F151" i="56"/>
  <c r="E151" i="56"/>
  <c r="D151" i="56"/>
  <c r="C151" i="56"/>
  <c r="B151" i="56"/>
  <c r="F150" i="56"/>
  <c r="E150" i="56"/>
  <c r="D150" i="56"/>
  <c r="C150" i="56"/>
  <c r="B150" i="56"/>
  <c r="F149" i="56"/>
  <c r="E149" i="56"/>
  <c r="D149" i="56"/>
  <c r="C149" i="56"/>
  <c r="B149" i="56"/>
  <c r="F148" i="56"/>
  <c r="E148" i="56"/>
  <c r="D148" i="56"/>
  <c r="C148" i="56"/>
  <c r="B148" i="56"/>
  <c r="F147" i="56"/>
  <c r="E147" i="56"/>
  <c r="D147" i="56"/>
  <c r="C147" i="56"/>
  <c r="B147" i="56"/>
  <c r="F146" i="56"/>
  <c r="E146" i="56"/>
  <c r="D146" i="56"/>
  <c r="C146" i="56"/>
  <c r="B146" i="56"/>
  <c r="F145" i="56"/>
  <c r="E145" i="56"/>
  <c r="D145" i="56"/>
  <c r="C145" i="56"/>
  <c r="B145" i="56"/>
  <c r="F144" i="56"/>
  <c r="E144" i="56"/>
  <c r="D144" i="56"/>
  <c r="C144" i="56"/>
  <c r="B144" i="56"/>
  <c r="F143" i="56"/>
  <c r="E143" i="56"/>
  <c r="D143" i="56"/>
  <c r="C143" i="56"/>
  <c r="B143" i="56"/>
  <c r="F142" i="56"/>
  <c r="E142" i="56"/>
  <c r="D142" i="56"/>
  <c r="C142" i="56"/>
  <c r="B142" i="56"/>
  <c r="F141" i="56"/>
  <c r="E141" i="56"/>
  <c r="D141" i="56"/>
  <c r="C141" i="56"/>
  <c r="B141" i="56"/>
  <c r="F140" i="56"/>
  <c r="E140" i="56"/>
  <c r="D140" i="56"/>
  <c r="C140" i="56"/>
  <c r="B140" i="56"/>
  <c r="F139" i="56"/>
  <c r="E139" i="56"/>
  <c r="D139" i="56"/>
  <c r="C139" i="56"/>
  <c r="B139" i="56"/>
  <c r="F138" i="56"/>
  <c r="E138" i="56"/>
  <c r="D138" i="56"/>
  <c r="C138" i="56"/>
  <c r="B138" i="56"/>
  <c r="F137" i="56"/>
  <c r="E137" i="56"/>
  <c r="D137" i="56"/>
  <c r="C137" i="56"/>
  <c r="B137" i="56"/>
  <c r="F136" i="56"/>
  <c r="E136" i="56"/>
  <c r="D136" i="56"/>
  <c r="C136" i="56"/>
  <c r="B136" i="56"/>
  <c r="F135" i="56"/>
  <c r="E135" i="56"/>
  <c r="D135" i="56"/>
  <c r="C135" i="56"/>
  <c r="B135" i="56"/>
  <c r="F134" i="56"/>
  <c r="E134" i="56"/>
  <c r="D134" i="56"/>
  <c r="C134" i="56"/>
  <c r="B134" i="56"/>
  <c r="F133" i="56"/>
  <c r="E133" i="56"/>
  <c r="D133" i="56"/>
  <c r="C133" i="56"/>
  <c r="B133" i="56"/>
  <c r="F132" i="56"/>
  <c r="E132" i="56"/>
  <c r="D132" i="56"/>
  <c r="C132" i="56"/>
  <c r="B132" i="56"/>
  <c r="F131" i="56"/>
  <c r="E131" i="56"/>
  <c r="D131" i="56"/>
  <c r="C131" i="56"/>
  <c r="B131" i="56"/>
  <c r="F130" i="56"/>
  <c r="E130" i="56"/>
  <c r="D130" i="56"/>
  <c r="C130" i="56"/>
  <c r="B130" i="56"/>
  <c r="F129" i="56"/>
  <c r="E129" i="56"/>
  <c r="D129" i="56"/>
  <c r="C129" i="56"/>
  <c r="B129" i="56"/>
  <c r="F128" i="56"/>
  <c r="E128" i="56"/>
  <c r="D128" i="56"/>
  <c r="C128" i="56"/>
  <c r="B128" i="56"/>
  <c r="F127" i="56"/>
  <c r="E127" i="56"/>
  <c r="D127" i="56"/>
  <c r="C127" i="56"/>
  <c r="B127" i="56"/>
  <c r="F126" i="56"/>
  <c r="E126" i="56"/>
  <c r="D126" i="56"/>
  <c r="C126" i="56"/>
  <c r="B126" i="56"/>
  <c r="F125" i="56"/>
  <c r="E125" i="56"/>
  <c r="D125" i="56"/>
  <c r="C125" i="56"/>
  <c r="B125" i="56"/>
  <c r="F124" i="56"/>
  <c r="E124" i="56"/>
  <c r="D124" i="56"/>
  <c r="C124" i="56"/>
  <c r="B124" i="56"/>
  <c r="F123" i="56"/>
  <c r="E123" i="56"/>
  <c r="D123" i="56"/>
  <c r="C123" i="56"/>
  <c r="B123" i="56"/>
  <c r="F122" i="56"/>
  <c r="E122" i="56"/>
  <c r="D122" i="56"/>
  <c r="C122" i="56"/>
  <c r="B122" i="56"/>
  <c r="F121" i="56"/>
  <c r="E121" i="56"/>
  <c r="D121" i="56"/>
  <c r="C121" i="56"/>
  <c r="B121" i="56"/>
  <c r="F120" i="56"/>
  <c r="E120" i="56"/>
  <c r="D120" i="56"/>
  <c r="C120" i="56"/>
  <c r="B120" i="56"/>
  <c r="F119" i="56"/>
  <c r="E119" i="56"/>
  <c r="D119" i="56"/>
  <c r="C119" i="56"/>
  <c r="B119" i="56"/>
  <c r="F118" i="56"/>
  <c r="E118" i="56"/>
  <c r="D118" i="56"/>
  <c r="C118" i="56"/>
  <c r="B118" i="56"/>
  <c r="F117" i="56"/>
  <c r="E117" i="56"/>
  <c r="D117" i="56"/>
  <c r="C117" i="56"/>
  <c r="B117" i="56"/>
  <c r="F116" i="56"/>
  <c r="E116" i="56"/>
  <c r="D116" i="56"/>
  <c r="C116" i="56"/>
  <c r="B116" i="56"/>
  <c r="F115" i="56"/>
  <c r="E115" i="56"/>
  <c r="D115" i="56"/>
  <c r="C115" i="56"/>
  <c r="B115" i="56"/>
  <c r="F114" i="56"/>
  <c r="E114" i="56"/>
  <c r="D114" i="56"/>
  <c r="C114" i="56"/>
  <c r="B114" i="56"/>
  <c r="F113" i="56"/>
  <c r="E113" i="56"/>
  <c r="D113" i="56"/>
  <c r="C113" i="56"/>
  <c r="B113" i="56"/>
  <c r="F112" i="56"/>
  <c r="E112" i="56"/>
  <c r="D112" i="56"/>
  <c r="C112" i="56"/>
  <c r="B112" i="56"/>
  <c r="F111" i="56"/>
  <c r="E111" i="56"/>
  <c r="D111" i="56"/>
  <c r="C111" i="56"/>
  <c r="B111" i="56"/>
  <c r="F110" i="56"/>
  <c r="E110" i="56"/>
  <c r="D110" i="56"/>
  <c r="C110" i="56"/>
  <c r="B110" i="56"/>
  <c r="F109" i="56"/>
  <c r="E109" i="56"/>
  <c r="D109" i="56"/>
  <c r="C109" i="56"/>
  <c r="B109" i="56"/>
  <c r="F108" i="56"/>
  <c r="E108" i="56"/>
  <c r="D108" i="56"/>
  <c r="C108" i="56"/>
  <c r="B108" i="56"/>
  <c r="F107" i="56"/>
  <c r="E107" i="56"/>
  <c r="D107" i="56"/>
  <c r="C107" i="56"/>
  <c r="B107" i="56"/>
  <c r="F106" i="56"/>
  <c r="E106" i="56"/>
  <c r="D106" i="56"/>
  <c r="C106" i="56"/>
  <c r="B106" i="56"/>
  <c r="F105" i="56"/>
  <c r="E105" i="56"/>
  <c r="D105" i="56"/>
  <c r="C105" i="56"/>
  <c r="B105" i="56"/>
  <c r="F104" i="56"/>
  <c r="E104" i="56"/>
  <c r="D104" i="56"/>
  <c r="C104" i="56"/>
  <c r="B104" i="56"/>
  <c r="F103" i="56"/>
  <c r="E103" i="56"/>
  <c r="D103" i="56"/>
  <c r="C103" i="56"/>
  <c r="B103" i="56"/>
  <c r="F102" i="56"/>
  <c r="E102" i="56"/>
  <c r="D102" i="56"/>
  <c r="C102" i="56"/>
  <c r="B102" i="56"/>
  <c r="F101" i="56"/>
  <c r="E101" i="56"/>
  <c r="D101" i="56"/>
  <c r="C101" i="56"/>
  <c r="B101" i="56"/>
  <c r="F100" i="56"/>
  <c r="E100" i="56"/>
  <c r="D100" i="56"/>
  <c r="C100" i="56"/>
  <c r="B100" i="56"/>
  <c r="F99" i="56"/>
  <c r="E99" i="56"/>
  <c r="D99" i="56"/>
  <c r="C99" i="56"/>
  <c r="B99" i="56"/>
  <c r="F98" i="56"/>
  <c r="E98" i="56"/>
  <c r="D98" i="56"/>
  <c r="C98" i="56"/>
  <c r="B98" i="56"/>
  <c r="F97" i="56"/>
  <c r="E97" i="56"/>
  <c r="D97" i="56"/>
  <c r="C97" i="56"/>
  <c r="B97" i="56"/>
  <c r="F96" i="56"/>
  <c r="E96" i="56"/>
  <c r="D96" i="56"/>
  <c r="C96" i="56"/>
  <c r="B96" i="56"/>
  <c r="F95" i="56"/>
  <c r="E95" i="56"/>
  <c r="D95" i="56"/>
  <c r="C95" i="56"/>
  <c r="B95" i="56"/>
  <c r="F94" i="56"/>
  <c r="E94" i="56"/>
  <c r="D94" i="56"/>
  <c r="C94" i="56"/>
  <c r="B94" i="56"/>
  <c r="F93" i="56"/>
  <c r="E93" i="56"/>
  <c r="D93" i="56"/>
  <c r="C93" i="56"/>
  <c r="B93" i="56"/>
  <c r="F92" i="56"/>
  <c r="E92" i="56"/>
  <c r="D92" i="56"/>
  <c r="C92" i="56"/>
  <c r="B92" i="56"/>
  <c r="F91" i="56"/>
  <c r="E91" i="56"/>
  <c r="D91" i="56"/>
  <c r="C91" i="56"/>
  <c r="B91" i="56"/>
  <c r="F90" i="56"/>
  <c r="E90" i="56"/>
  <c r="D90" i="56"/>
  <c r="C90" i="56"/>
  <c r="B90" i="56"/>
  <c r="F89" i="56"/>
  <c r="E89" i="56"/>
  <c r="D89" i="56"/>
  <c r="C89" i="56"/>
  <c r="B89" i="56"/>
  <c r="F88" i="56"/>
  <c r="E88" i="56"/>
  <c r="D88" i="56"/>
  <c r="C88" i="56"/>
  <c r="B88" i="56"/>
  <c r="F87" i="56"/>
  <c r="E87" i="56"/>
  <c r="D87" i="56"/>
  <c r="C87" i="56"/>
  <c r="B87" i="56"/>
  <c r="F86" i="56"/>
  <c r="E86" i="56"/>
  <c r="D86" i="56"/>
  <c r="C86" i="56"/>
  <c r="B86" i="56"/>
  <c r="F85" i="56"/>
  <c r="E85" i="56"/>
  <c r="D85" i="56"/>
  <c r="C85" i="56"/>
  <c r="B85" i="56"/>
  <c r="F84" i="56"/>
  <c r="E84" i="56"/>
  <c r="D84" i="56"/>
  <c r="C84" i="56"/>
  <c r="B84" i="56"/>
  <c r="F83" i="56"/>
  <c r="E83" i="56"/>
  <c r="D83" i="56"/>
  <c r="C83" i="56"/>
  <c r="B83" i="56"/>
  <c r="F82" i="56"/>
  <c r="E82" i="56"/>
  <c r="D82" i="56"/>
  <c r="C82" i="56"/>
  <c r="B82" i="56"/>
  <c r="F81" i="56"/>
  <c r="E81" i="56"/>
  <c r="D81" i="56"/>
  <c r="C81" i="56"/>
  <c r="B81" i="56"/>
  <c r="F80" i="56"/>
  <c r="E80" i="56"/>
  <c r="D80" i="56"/>
  <c r="C80" i="56"/>
  <c r="B80" i="56"/>
  <c r="F79" i="56"/>
  <c r="E79" i="56"/>
  <c r="D79" i="56"/>
  <c r="C79" i="56"/>
  <c r="B79" i="56"/>
  <c r="F78" i="56"/>
  <c r="E78" i="56"/>
  <c r="D78" i="56"/>
  <c r="C78" i="56"/>
  <c r="B78" i="56"/>
  <c r="F77" i="56"/>
  <c r="E77" i="56"/>
  <c r="D77" i="56"/>
  <c r="C77" i="56"/>
  <c r="B77" i="56"/>
  <c r="F76" i="56"/>
  <c r="E76" i="56"/>
  <c r="D76" i="56"/>
  <c r="C76" i="56"/>
  <c r="B76" i="56"/>
  <c r="F75" i="56"/>
  <c r="E75" i="56"/>
  <c r="D75" i="56"/>
  <c r="C75" i="56"/>
  <c r="B75" i="56"/>
  <c r="F74" i="56"/>
  <c r="E74" i="56"/>
  <c r="D74" i="56"/>
  <c r="C74" i="56"/>
  <c r="B74" i="56"/>
  <c r="F73" i="56"/>
  <c r="E73" i="56"/>
  <c r="D73" i="56"/>
  <c r="C73" i="56"/>
  <c r="B73" i="56"/>
  <c r="F72" i="56"/>
  <c r="E72" i="56"/>
  <c r="D72" i="56"/>
  <c r="C72" i="56"/>
  <c r="B72" i="56"/>
  <c r="F71" i="56"/>
  <c r="E71" i="56"/>
  <c r="D71" i="56"/>
  <c r="C71" i="56"/>
  <c r="B71" i="56"/>
  <c r="F70" i="56"/>
  <c r="E70" i="56"/>
  <c r="D70" i="56"/>
  <c r="C70" i="56"/>
  <c r="B70" i="56"/>
  <c r="F69" i="56"/>
  <c r="E69" i="56"/>
  <c r="D69" i="56"/>
  <c r="C69" i="56"/>
  <c r="B69" i="56"/>
  <c r="F68" i="56"/>
  <c r="E68" i="56"/>
  <c r="D68" i="56"/>
  <c r="C68" i="56"/>
  <c r="B68" i="56"/>
  <c r="F67" i="56"/>
  <c r="E67" i="56"/>
  <c r="D67" i="56"/>
  <c r="C67" i="56"/>
  <c r="B67" i="56"/>
  <c r="F66" i="56"/>
  <c r="E66" i="56"/>
  <c r="D66" i="56"/>
  <c r="C66" i="56"/>
  <c r="B66" i="56"/>
  <c r="F65" i="56"/>
  <c r="E65" i="56"/>
  <c r="D65" i="56"/>
  <c r="C65" i="56"/>
  <c r="B65" i="56"/>
  <c r="F64" i="56"/>
  <c r="E64" i="56"/>
  <c r="D64" i="56"/>
  <c r="C64" i="56"/>
  <c r="B64" i="56"/>
  <c r="F63" i="56"/>
  <c r="E63" i="56"/>
  <c r="D63" i="56"/>
  <c r="C63" i="56"/>
  <c r="B63" i="56"/>
  <c r="F62" i="56"/>
  <c r="E62" i="56"/>
  <c r="D62" i="56"/>
  <c r="C62" i="56"/>
  <c r="B62" i="56"/>
  <c r="F61" i="56"/>
  <c r="E61" i="56"/>
  <c r="D61" i="56"/>
  <c r="C61" i="56"/>
  <c r="B61" i="56"/>
  <c r="F60" i="56"/>
  <c r="E60" i="56"/>
  <c r="D60" i="56"/>
  <c r="C60" i="56"/>
  <c r="B60" i="56"/>
  <c r="F59" i="56"/>
  <c r="E59" i="56"/>
  <c r="D59" i="56"/>
  <c r="C59" i="56"/>
  <c r="B59" i="56"/>
  <c r="F58" i="56"/>
  <c r="E58" i="56"/>
  <c r="D58" i="56"/>
  <c r="C58" i="56"/>
  <c r="B58" i="56"/>
  <c r="F57" i="56"/>
  <c r="E57" i="56"/>
  <c r="D57" i="56"/>
  <c r="C57" i="56"/>
  <c r="B57" i="56"/>
  <c r="F56" i="56"/>
  <c r="E56" i="56"/>
  <c r="D56" i="56"/>
  <c r="C56" i="56"/>
  <c r="B56" i="56"/>
  <c r="F55" i="56"/>
  <c r="E55" i="56"/>
  <c r="D55" i="56"/>
  <c r="C55" i="56"/>
  <c r="B55" i="56"/>
  <c r="F54" i="56"/>
  <c r="E54" i="56"/>
  <c r="D54" i="56"/>
  <c r="C54" i="56"/>
  <c r="B54" i="56"/>
  <c r="F53" i="56"/>
  <c r="E53" i="56"/>
  <c r="D53" i="56"/>
  <c r="C53" i="56"/>
  <c r="B53" i="56"/>
  <c r="F52" i="56"/>
  <c r="E52" i="56"/>
  <c r="D52" i="56"/>
  <c r="C52" i="56"/>
  <c r="B52" i="56"/>
  <c r="F51" i="56"/>
  <c r="E51" i="56"/>
  <c r="D51" i="56"/>
  <c r="C51" i="56"/>
  <c r="B51" i="56"/>
  <c r="F50" i="56"/>
  <c r="E50" i="56"/>
  <c r="D50" i="56"/>
  <c r="C50" i="56"/>
  <c r="B50" i="56"/>
  <c r="F49" i="56"/>
  <c r="E49" i="56"/>
  <c r="D49" i="56"/>
  <c r="C49" i="56"/>
  <c r="B49" i="56"/>
  <c r="F48" i="56"/>
  <c r="E48" i="56"/>
  <c r="D48" i="56"/>
  <c r="C48" i="56"/>
  <c r="B48" i="56"/>
  <c r="F47" i="56"/>
  <c r="E47" i="56"/>
  <c r="D47" i="56"/>
  <c r="C47" i="56"/>
  <c r="B47" i="56"/>
  <c r="F46" i="56"/>
  <c r="E46" i="56"/>
  <c r="D46" i="56"/>
  <c r="C46" i="56"/>
  <c r="B46" i="56"/>
  <c r="F45" i="56"/>
  <c r="E45" i="56"/>
  <c r="D45" i="56"/>
  <c r="C45" i="56"/>
  <c r="B45" i="56"/>
  <c r="F44" i="56"/>
  <c r="E44" i="56"/>
  <c r="D44" i="56"/>
  <c r="C44" i="56"/>
  <c r="B44" i="56"/>
  <c r="F43" i="56"/>
  <c r="E43" i="56"/>
  <c r="D43" i="56"/>
  <c r="C43" i="56"/>
  <c r="B43" i="56"/>
  <c r="F42" i="56"/>
  <c r="E42" i="56"/>
  <c r="D42" i="56"/>
  <c r="C42" i="56"/>
  <c r="B42" i="56"/>
  <c r="F41" i="56"/>
  <c r="E41" i="56"/>
  <c r="D41" i="56"/>
  <c r="C41" i="56"/>
  <c r="B41" i="56"/>
  <c r="F40" i="56"/>
  <c r="E40" i="56"/>
  <c r="D40" i="56"/>
  <c r="C40" i="56"/>
  <c r="B40" i="56"/>
  <c r="F39" i="56"/>
  <c r="E39" i="56"/>
  <c r="D39" i="56"/>
  <c r="C39" i="56"/>
  <c r="B39" i="56"/>
  <c r="F38" i="56"/>
  <c r="E38" i="56"/>
  <c r="D38" i="56"/>
  <c r="C38" i="56"/>
  <c r="B38" i="56"/>
  <c r="F37" i="56"/>
  <c r="E37" i="56"/>
  <c r="D37" i="56"/>
  <c r="C37" i="56"/>
  <c r="B37" i="56"/>
  <c r="F36" i="56"/>
  <c r="E36" i="56"/>
  <c r="D36" i="56"/>
  <c r="C36" i="56"/>
  <c r="B36" i="56"/>
  <c r="F35" i="56"/>
  <c r="E35" i="56"/>
  <c r="D35" i="56"/>
  <c r="C35" i="56"/>
  <c r="B35" i="56"/>
  <c r="F34" i="56"/>
  <c r="E34" i="56"/>
  <c r="D34" i="56"/>
  <c r="C34" i="56"/>
  <c r="B34" i="56"/>
  <c r="F33" i="56"/>
  <c r="E33" i="56"/>
  <c r="D33" i="56"/>
  <c r="C33" i="56"/>
  <c r="B33" i="56"/>
  <c r="F32" i="56"/>
  <c r="E32" i="56"/>
  <c r="D32" i="56"/>
  <c r="C32" i="56"/>
  <c r="B32" i="56"/>
  <c r="F31" i="56"/>
  <c r="E31" i="56"/>
  <c r="D31" i="56"/>
  <c r="C31" i="56"/>
  <c r="B31" i="56"/>
  <c r="F30" i="56"/>
  <c r="E30" i="56"/>
  <c r="D30" i="56"/>
  <c r="C30" i="56"/>
  <c r="B30" i="56"/>
  <c r="F29" i="56"/>
  <c r="E29" i="56"/>
  <c r="D29" i="56"/>
  <c r="C29" i="56"/>
  <c r="B29" i="56"/>
  <c r="F28" i="56"/>
  <c r="E28" i="56"/>
  <c r="D28" i="56"/>
  <c r="C28" i="56"/>
  <c r="B28" i="56"/>
  <c r="F27" i="56"/>
  <c r="E27" i="56"/>
  <c r="D27" i="56"/>
  <c r="C27" i="56"/>
  <c r="B27" i="56"/>
  <c r="F26" i="56"/>
  <c r="E26" i="56"/>
  <c r="D26" i="56"/>
  <c r="C26" i="56"/>
  <c r="B26" i="56"/>
  <c r="F25" i="56"/>
  <c r="E25" i="56"/>
  <c r="D25" i="56"/>
  <c r="C25" i="56"/>
  <c r="B25" i="56"/>
  <c r="F24" i="56"/>
  <c r="E24" i="56"/>
  <c r="D24" i="56"/>
  <c r="C24" i="56"/>
  <c r="B24" i="56"/>
  <c r="F23" i="56"/>
  <c r="E23" i="56"/>
  <c r="D23" i="56"/>
  <c r="C23" i="56"/>
  <c r="B23" i="56"/>
  <c r="F22" i="56"/>
  <c r="E22" i="56"/>
  <c r="D22" i="56"/>
  <c r="C22" i="56"/>
  <c r="B22" i="56"/>
  <c r="F21" i="56"/>
  <c r="E21" i="56"/>
  <c r="D21" i="56"/>
  <c r="C21" i="56"/>
  <c r="B21" i="56"/>
  <c r="F20" i="56"/>
  <c r="E20" i="56"/>
  <c r="D20" i="56"/>
  <c r="C20" i="56"/>
  <c r="B20" i="56"/>
  <c r="F19" i="56"/>
  <c r="E19" i="56"/>
  <c r="D19" i="56"/>
  <c r="C19" i="56"/>
  <c r="F18" i="56"/>
  <c r="E18" i="56"/>
  <c r="D18" i="56"/>
  <c r="C18" i="56"/>
  <c r="F17" i="56"/>
  <c r="E17" i="56"/>
  <c r="D17" i="56"/>
  <c r="B17" i="56" s="1"/>
  <c r="C17" i="56"/>
  <c r="F16" i="56"/>
  <c r="E16" i="56"/>
  <c r="D16" i="56"/>
  <c r="C16" i="56"/>
  <c r="F15" i="56"/>
  <c r="E15" i="56"/>
  <c r="D15" i="56"/>
  <c r="C15" i="56"/>
  <c r="F14" i="56"/>
  <c r="E14" i="56"/>
  <c r="D14" i="56"/>
  <c r="C14" i="56"/>
  <c r="F13" i="56"/>
  <c r="E13" i="56"/>
  <c r="D13" i="56"/>
  <c r="C13" i="56"/>
  <c r="F12" i="56"/>
  <c r="E12" i="56"/>
  <c r="D12" i="56"/>
  <c r="C12" i="56"/>
  <c r="F11" i="56"/>
  <c r="E11" i="56"/>
  <c r="D11" i="56"/>
  <c r="C11" i="56"/>
  <c r="F10" i="56"/>
  <c r="E10" i="56"/>
  <c r="D10" i="56"/>
  <c r="C10" i="56"/>
  <c r="F9" i="56"/>
  <c r="E9" i="56"/>
  <c r="D9" i="56"/>
  <c r="C9" i="56"/>
  <c r="F8" i="56"/>
  <c r="E8" i="56"/>
  <c r="D8" i="56"/>
  <c r="C8" i="56"/>
  <c r="B19" i="56" l="1"/>
  <c r="B9" i="56"/>
  <c r="B8" i="56"/>
  <c r="B12" i="56"/>
  <c r="B16" i="56"/>
  <c r="B18" i="56"/>
  <c r="B10" i="56"/>
  <c r="B13" i="56"/>
  <c r="B11" i="56"/>
  <c r="B15" i="56"/>
  <c r="B14" i="56"/>
  <c r="R92" i="55"/>
  <c r="B6" i="55" l="1"/>
  <c r="A5" i="55"/>
  <c r="A1" i="55"/>
</calcChain>
</file>

<file path=xl/comments1.xml><?xml version="1.0" encoding="utf-8"?>
<comments xmlns="http://schemas.openxmlformats.org/spreadsheetml/2006/main">
  <authors>
    <author>Ilka Gonzalez</author>
  </authors>
  <commentList>
    <comment ref="C5" authorId="0">
      <text>
        <r>
          <rPr>
            <b/>
            <sz val="9"/>
            <color indexed="81"/>
            <rFont val="Tahoma"/>
            <family val="2"/>
          </rPr>
          <t>Ilka Gonzalez:</t>
        </r>
        <r>
          <rPr>
            <sz val="9"/>
            <color indexed="81"/>
            <rFont val="Tahoma"/>
            <family val="2"/>
          </rPr>
          <t xml:space="preserve">
Pestaña desplegable</t>
        </r>
      </text>
    </comment>
    <comment ref="D8" authorId="0">
      <text>
        <r>
          <rPr>
            <u/>
            <sz val="9"/>
            <color indexed="81"/>
            <rFont val="Tahoma"/>
            <family val="2"/>
          </rPr>
          <t xml:space="preserve">Fórmula de Metas logradas: </t>
        </r>
        <r>
          <rPr>
            <sz val="9"/>
            <color indexed="81"/>
            <rFont val="Tahoma"/>
            <family val="2"/>
          </rPr>
          <t>Productividad Actual /6 x 12</t>
        </r>
      </text>
    </comment>
    <comment ref="E8" authorId="0">
      <text>
        <r>
          <rPr>
            <sz val="9"/>
            <color indexed="81"/>
            <rFont val="Tahoma"/>
            <family val="2"/>
          </rPr>
          <t>Fórmula Metas programadas:
 Meta Actual/Meta Año anterior X Meta Actual</t>
        </r>
      </text>
    </comment>
    <comment ref="C28" authorId="0">
      <text>
        <r>
          <rPr>
            <sz val="9"/>
            <color indexed="81"/>
            <rFont val="Tahoma"/>
            <family val="2"/>
          </rPr>
          <t>Total de egresos en un período dado/Total de camas disponibles del mismo período</t>
        </r>
      </text>
    </comment>
    <comment ref="D28" authorId="0">
      <text>
        <r>
          <rPr>
            <sz val="9"/>
            <color indexed="81"/>
            <rFont val="Tahoma"/>
            <family val="2"/>
          </rPr>
          <t>Número de camas x 365</t>
        </r>
      </text>
    </comment>
    <comment ref="E28" authorId="0">
      <text>
        <r>
          <rPr>
            <sz val="9"/>
            <color indexed="81"/>
            <rFont val="Tahoma"/>
            <family val="2"/>
          </rPr>
          <t>Sumatoria de los días pacientes reportados en el censo diario</t>
        </r>
      </text>
    </comment>
    <comment ref="F28" authorId="0">
      <text>
        <r>
          <rPr>
            <sz val="9"/>
            <color indexed="81"/>
            <rFont val="Tahoma"/>
            <family val="2"/>
          </rPr>
          <t>Total de días pacientes en un período dado/Total de egresos del mismo período</t>
        </r>
      </text>
    </comment>
    <comment ref="G28" authorId="0">
      <text>
        <r>
          <rPr>
            <sz val="9"/>
            <color indexed="81"/>
            <rFont val="Tahoma"/>
            <family val="2"/>
          </rPr>
          <t>Total de días pacientes en un período dado/ Total de días camas disponibles del mismo período x 100</t>
        </r>
      </text>
    </comment>
    <comment ref="H28" authorId="0">
      <text>
        <r>
          <rPr>
            <sz val="9"/>
            <color indexed="81"/>
            <rFont val="Tahoma"/>
            <family val="2"/>
          </rPr>
          <t>Número de egresos (materno) por fallecimiento en un período dado/Total de egresos (materno) del mismo período x 100</t>
        </r>
      </text>
    </comment>
    <comment ref="I28" author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Mailyn Cornelio</author>
  </authors>
  <commentList>
    <comment ref="D8" author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 ref="E15" authorId="2">
      <text>
        <r>
          <rPr>
            <b/>
            <sz val="9"/>
            <color indexed="81"/>
            <rFont val="Tahoma"/>
            <family val="2"/>
          </rPr>
          <t>Mailyn Cornelio:</t>
        </r>
        <r>
          <rPr>
            <sz val="9"/>
            <color indexed="81"/>
            <rFont val="Tahoma"/>
            <family val="2"/>
          </rPr>
          <t xml:space="preserve">
DEFINIR CON EXACTITUD CADA QUE CIERTO TIEMPO EL HOSPITAL TRAUMATOLOGICO PROFESOR JUAN BOSCH TIENE LA RESPONSABILIDAD DE REALIZAR ESTA ACTIVIDAD</t>
        </r>
      </text>
    </comment>
    <comment ref="E27" authorId="2">
      <text>
        <r>
          <rPr>
            <b/>
            <sz val="9"/>
            <color indexed="81"/>
            <rFont val="Tahoma"/>
            <family val="2"/>
          </rPr>
          <t>Mailyn Cornelio:</t>
        </r>
        <r>
          <rPr>
            <sz val="9"/>
            <color indexed="81"/>
            <rFont val="Tahoma"/>
            <family val="2"/>
          </rPr>
          <t xml:space="preserve">
EL PLAN DEBE SER ELABORADO UNA SOLA VEZ Y EN BASE A ESE PLAN ES QUE SE VAN EJECUTANDO LAS ACCIONES COMPROMETIDAS</t>
        </r>
      </text>
    </comment>
    <comment ref="E32" authorId="2">
      <text>
        <r>
          <rPr>
            <b/>
            <sz val="9"/>
            <color indexed="81"/>
            <rFont val="Tahoma"/>
            <family val="2"/>
          </rPr>
          <t>Mailyn Cornelio:</t>
        </r>
        <r>
          <rPr>
            <sz val="9"/>
            <color indexed="81"/>
            <rFont val="Tahoma"/>
            <family val="2"/>
          </rPr>
          <t xml:space="preserve">
IDENTIICARNOS CUAL ES EL PROGRAMA DE INNOVACION</t>
        </r>
      </text>
    </comment>
    <comment ref="E47" authorId="2">
      <text>
        <r>
          <rPr>
            <b/>
            <sz val="9"/>
            <color indexed="81"/>
            <rFont val="Tahoma"/>
            <family val="2"/>
          </rPr>
          <t>Mailyn Cornelio:</t>
        </r>
        <r>
          <rPr>
            <sz val="9"/>
            <color indexed="81"/>
            <rFont val="Tahoma"/>
            <family val="2"/>
          </rPr>
          <t xml:space="preserve">
ESTA ACTIVIDADE DICE QUE EL AREA RESPONSABLE ES FISCALIZACION PERO QUEREMOS SABER CON EXACTITUD QUE AREA ES ESTA? SI ESTA HACIENDO REFERENCIA AL AREA ADMINISTRATIVA O A CUAL AREA?</t>
        </r>
      </text>
    </comment>
    <comment ref="E48" authorId="2">
      <text>
        <r>
          <rPr>
            <b/>
            <sz val="9"/>
            <color indexed="81"/>
            <rFont val="Tahoma"/>
            <family val="2"/>
          </rPr>
          <t>Mailyn Cornelio:</t>
        </r>
        <r>
          <rPr>
            <sz val="9"/>
            <color indexed="81"/>
            <rFont val="Tahoma"/>
            <family val="2"/>
          </rPr>
          <t xml:space="preserve">
ESTA ACTIVIDADE DICE QUE EL AREA RESPONSABLE ES FISCALIZACION PERO QUEREMOS SABER CON EXACTITUD QUE AREA ES ESTA? SI ESTA HACIENDO REFERENCIA AL AREA ADMINISTRATIVA O A CUAL AREA?</t>
        </r>
      </text>
    </comment>
    <comment ref="E49" authorId="2">
      <text>
        <r>
          <rPr>
            <b/>
            <sz val="9"/>
            <color indexed="81"/>
            <rFont val="Tahoma"/>
            <family val="2"/>
          </rPr>
          <t>Mailyn Cornelio:</t>
        </r>
        <r>
          <rPr>
            <sz val="9"/>
            <color indexed="81"/>
            <rFont val="Tahoma"/>
            <family val="2"/>
          </rPr>
          <t xml:space="preserve">
ESTA ACTIVIDADE DICE QUE EL AREA RESPONSABLE ES FISCALIZACION PERO QUEREMOS SABER CON EXACTITUD QUE AREA ES ESTA? SI ESTA HACIENDO REFERENCIA AL AREA ADMINISTRATIVA O A CUAL AREA?</t>
        </r>
      </text>
    </comment>
    <comment ref="E65" authorId="2">
      <text>
        <r>
          <rPr>
            <b/>
            <sz val="9"/>
            <color indexed="81"/>
            <rFont val="Tahoma"/>
            <family val="2"/>
          </rPr>
          <t>Mailyn Cornelio:</t>
        </r>
        <r>
          <rPr>
            <sz val="9"/>
            <color indexed="81"/>
            <rFont val="Tahoma"/>
            <family val="2"/>
          </rPr>
          <t xml:space="preserve">
SOLO SE HACE UNA VEZ AL AÑO Y AQUÍ TIENE DOS VECES</t>
        </r>
      </text>
    </comment>
    <comment ref="E70" authorId="2">
      <text>
        <r>
          <rPr>
            <b/>
            <sz val="9"/>
            <color indexed="81"/>
            <rFont val="Tahoma"/>
            <family val="2"/>
          </rPr>
          <t>Mailyn Cornelio:</t>
        </r>
        <r>
          <rPr>
            <sz val="9"/>
            <color indexed="81"/>
            <rFont val="Tahoma"/>
            <family val="2"/>
          </rPr>
          <t xml:space="preserve">
ARREGLAR RESPONSABLE DE ESTA ACTIVIDAD YA QUE ES UNA ACTIVIDAD DEL AREA ADMINISTRATIVA</t>
        </r>
      </text>
    </comment>
  </commentList>
</comments>
</file>

<file path=xl/comments3.xml><?xml version="1.0" encoding="utf-8"?>
<comments xmlns="http://schemas.openxmlformats.org/spreadsheetml/2006/main">
  <authors>
    <author>Patricia Elisa Caba</author>
  </authors>
  <commentList>
    <comment ref="A258" author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<sst xmlns="http://schemas.openxmlformats.org/spreadsheetml/2006/main" count="4393" uniqueCount="1342">
  <si>
    <t>Insumos</t>
  </si>
  <si>
    <t>Unidad de Medida</t>
  </si>
  <si>
    <t>Precio Unitario</t>
  </si>
  <si>
    <t>Valor Total</t>
  </si>
  <si>
    <t>Cuenta</t>
  </si>
  <si>
    <t>1er. Trimestre</t>
  </si>
  <si>
    <t>2do. Trimestre</t>
  </si>
  <si>
    <t>3er. Trimestre</t>
  </si>
  <si>
    <t>4to. Trimestre</t>
  </si>
  <si>
    <t>Servicio Hospitalización</t>
  </si>
  <si>
    <t>Egresos</t>
  </si>
  <si>
    <t>Servicio de Medicina General</t>
  </si>
  <si>
    <t>Servicio de Cirugia</t>
  </si>
  <si>
    <t>Servicio de Ginecobstetricia</t>
  </si>
  <si>
    <t>Servicio de Pediatria</t>
  </si>
  <si>
    <t>Servicio de Cardiologia</t>
  </si>
  <si>
    <t>Servicio de Gastroenterologia</t>
  </si>
  <si>
    <t>Servicio de Endocrinologia</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</si>
  <si>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</si>
  <si>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</si>
  <si>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</si>
  <si>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</si>
  <si>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</si>
  <si>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</si>
  <si>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</si>
  <si>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</si>
  <si>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</si>
  <si>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</si>
  <si>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</si>
  <si>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</si>
  <si>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</si>
  <si>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</si>
  <si>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</si>
  <si>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Fletes</t>
  </si>
  <si>
    <t>Materiales y Suministros</t>
  </si>
  <si>
    <t>Alimentos y Productos Agroforestales</t>
  </si>
  <si>
    <t>Textiles y Vestuarios</t>
  </si>
  <si>
    <t>Calzados</t>
  </si>
  <si>
    <t>Minerales</t>
  </si>
  <si>
    <t>Productos y Utiles Varios</t>
  </si>
  <si>
    <t>Venta de Servicios</t>
  </si>
  <si>
    <t>Suplencias</t>
  </si>
  <si>
    <t>Dietas y Gastos de Representación</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</si>
  <si>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</si>
  <si>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</si>
  <si>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</si>
  <si>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</si>
  <si>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</si>
  <si>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</si>
  <si>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</si>
  <si>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</si>
  <si>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Muestras</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</si>
  <si>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</si>
  <si>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</si>
  <si>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</si>
  <si>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</si>
  <si>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</si>
  <si>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</si>
  <si>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</si>
  <si>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</si>
  <si>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</si>
  <si>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</si>
  <si>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</si>
  <si>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</si>
  <si>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</si>
  <si>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</si>
  <si>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</si>
  <si>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</si>
  <si>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</si>
  <si>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</si>
  <si>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</si>
  <si>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</si>
  <si>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</si>
  <si>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</si>
  <si>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</si>
  <si>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</si>
  <si>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Incentivos y escalafón</t>
  </si>
  <si>
    <t>Remuneraciones al personal con carácter transitorio</t>
  </si>
  <si>
    <t>Sueldo al personal nominal en período probatorio</t>
  </si>
  <si>
    <t xml:space="preserve"> Jornales</t>
  </si>
  <si>
    <t>Sueldos al personal fijo en trámite de pensiones</t>
  </si>
  <si>
    <t>Pago de porcentaje por desvinculación de cargo</t>
  </si>
  <si>
    <t>Primas por antigüedad</t>
  </si>
  <si>
    <t>Compensación</t>
  </si>
  <si>
    <t>Pago de horas extraordinarias, Horas extraordinarias fin de año (Reglamento 523-09)</t>
  </si>
  <si>
    <t>Prima de transporte</t>
  </si>
  <si>
    <t>Compensación servicios de Seguridad</t>
  </si>
  <si>
    <t>Compensación por distancia</t>
  </si>
  <si>
    <t>Compensaciones especiales</t>
  </si>
  <si>
    <t>Bono por desempeño</t>
  </si>
  <si>
    <t>Gastos de representación</t>
  </si>
  <si>
    <t>Gastos de representación en el país</t>
  </si>
  <si>
    <t>Gastos de representación en el exterior</t>
  </si>
  <si>
    <t>Contribuciones al seguro de salud</t>
  </si>
  <si>
    <t>Contribuciones al seguro de pensiones</t>
  </si>
  <si>
    <t>Contribuciones al seguro de riesgo laboral</t>
  </si>
  <si>
    <t>Contribuciones al plan de retiro complementario</t>
  </si>
  <si>
    <t>Servicios telefónico de larga distancia</t>
  </si>
  <si>
    <t>Teléfono local</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</si>
  <si>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</si>
  <si>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</si>
  <si>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</si>
  <si>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</si>
  <si>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</si>
  <si>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</si>
  <si>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</si>
  <si>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</si>
  <si>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</si>
  <si>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</si>
  <si>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</si>
  <si>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</si>
  <si>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</si>
  <si>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</si>
  <si>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</si>
  <si>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</si>
  <si>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</si>
  <si>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</si>
  <si>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</si>
  <si>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</si>
  <si>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</si>
  <si>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</si>
  <si>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Servicios de Conservación, Reparaciones Menores e Instalaciones Temporales</t>
  </si>
  <si>
    <t>Obras menores en edificaciones</t>
  </si>
  <si>
    <t>Mantenimiento y reparación de equipos sanitarios y de laboratorio</t>
  </si>
  <si>
    <t>Mantenimiento y reparación de equipos de transporte, tracción y elevación</t>
  </si>
  <si>
    <t>Instalaciones temporales</t>
  </si>
  <si>
    <t>Servicios funerarios y gastos conexos</t>
  </si>
  <si>
    <t>Fumigación, lavandería, limpieza e higiene</t>
  </si>
  <si>
    <t>Fumigación</t>
  </si>
  <si>
    <t>Lavandería</t>
  </si>
  <si>
    <t>Festividades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</si>
  <si>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</si>
  <si>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</si>
  <si>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</si>
  <si>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</si>
  <si>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</si>
  <si>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</si>
  <si>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</si>
  <si>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</si>
  <si>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</si>
  <si>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</si>
  <si>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Alimentos y bebidas para personas</t>
  </si>
  <si>
    <t>Productos agroforestales y pecuarios</t>
  </si>
  <si>
    <t>Productos agrícolas</t>
  </si>
  <si>
    <t>Productos forestales</t>
  </si>
  <si>
    <t>Madera, corcho y sus manufacturas</t>
  </si>
  <si>
    <t>Acabados textiles</t>
  </si>
  <si>
    <t>Prendas de vestir</t>
  </si>
  <si>
    <t>Papel de escritorio</t>
  </si>
  <si>
    <t>Productos de papel y cartón</t>
  </si>
  <si>
    <t>Productos de artes gráficas</t>
  </si>
  <si>
    <t>Libros, revistas y periódicos</t>
  </si>
  <si>
    <t>Productos medicinales para uso humano</t>
  </si>
  <si>
    <t>Llantas y neumáticos</t>
  </si>
  <si>
    <t>Productos de Cuero, Caucho y Plasticos</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</si>
  <si>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</si>
  <si>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</si>
  <si>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</si>
  <si>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</si>
  <si>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</si>
  <si>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</si>
  <si>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</si>
  <si>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</si>
  <si>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</si>
  <si>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</si>
  <si>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</si>
  <si>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</si>
  <si>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</si>
  <si>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Piedra, arcilla y arena</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</si>
  <si>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</si>
  <si>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</si>
  <si>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</si>
  <si>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</si>
  <si>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</si>
  <si>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</si>
  <si>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</si>
  <si>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</si>
  <si>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</si>
  <si>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</si>
  <si>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</si>
  <si>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Material para limpieza</t>
  </si>
  <si>
    <t>Utiles de cocina y comedor</t>
  </si>
  <si>
    <t>Productos eléctricos y afines</t>
  </si>
  <si>
    <t>Obras</t>
  </si>
  <si>
    <t>Bienes Muebles, Inmuebles e Intangibles</t>
  </si>
  <si>
    <t>Mobiliario Y Equipo</t>
  </si>
  <si>
    <t>Muebles de oficina y estantería</t>
  </si>
  <si>
    <t>Otros mobiliarios y equipos no identificados precedentemente</t>
  </si>
  <si>
    <t>Cámaras fotográficas y de video</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</si>
  <si>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</si>
  <si>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</si>
  <si>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</si>
  <si>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</si>
  <si>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</si>
  <si>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</si>
  <si>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</si>
  <si>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</si>
  <si>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</si>
  <si>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Equipo de comunicación, telecomunicaciones y señalamiento</t>
  </si>
  <si>
    <t>Equipo de generación eléctrica, aparatos y accesorios eléctricos</t>
  </si>
  <si>
    <t>Otros equipos</t>
  </si>
  <si>
    <t>Bienes Intangibles</t>
  </si>
  <si>
    <t>Programas de informática y base de datos</t>
  </si>
  <si>
    <t>Programas de informática</t>
  </si>
  <si>
    <t>Base de datos</t>
  </si>
  <si>
    <t>Estudios de preinversión</t>
  </si>
  <si>
    <t>Licencias informáticas e intelectuales, industriales y comerciales</t>
  </si>
  <si>
    <t>Otros activos intangibles</t>
  </si>
  <si>
    <t>Obras En Edificaciones</t>
  </si>
  <si>
    <t>Obras para edificación no residencial</t>
  </si>
  <si>
    <t>`01</t>
  </si>
  <si>
    <t>`02</t>
  </si>
  <si>
    <t>`03</t>
  </si>
  <si>
    <t>`04</t>
  </si>
  <si>
    <t>Proporción de vacaciones no disfrutadas</t>
  </si>
  <si>
    <t>Otros seguros</t>
  </si>
  <si>
    <t>`05</t>
  </si>
  <si>
    <t>Mantenimiento y reparación de equipos de comunicación</t>
  </si>
  <si>
    <t>Limpieza e higiene</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</si>
  <si>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</si>
  <si>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</si>
  <si>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</si>
  <si>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</si>
  <si>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</si>
  <si>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</si>
  <si>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</si>
  <si>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</si>
  <si>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</si>
  <si>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</si>
  <si>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Día Cama Disponibles</t>
  </si>
  <si>
    <t>Descripción Ingresos por Cuenta</t>
  </si>
  <si>
    <t>Donaciones</t>
  </si>
  <si>
    <t>Anticipos Financieros</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</si>
  <si>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</si>
  <si>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</si>
  <si>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</si>
  <si>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</si>
  <si>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</si>
  <si>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Valor RD$</t>
  </si>
  <si>
    <t>Total RD$</t>
  </si>
  <si>
    <t>Servicios Personales</t>
  </si>
  <si>
    <t>Sueldos fijos</t>
  </si>
  <si>
    <t>`06</t>
  </si>
  <si>
    <t>Nuevas plazas a medicos</t>
  </si>
  <si>
    <t>`07</t>
  </si>
  <si>
    <t>Sueldo anual No. 13</t>
  </si>
  <si>
    <t>Prestacianes economicas</t>
  </si>
  <si>
    <t>Prestacion laboral por desvinculación</t>
  </si>
  <si>
    <t>`08</t>
  </si>
  <si>
    <t>`09</t>
  </si>
  <si>
    <t>`10</t>
  </si>
  <si>
    <t>Contribuciones a la Seguridad Social y Riesgo Laboral</t>
  </si>
  <si>
    <t>Contratacion de servicios</t>
  </si>
  <si>
    <t>Publicidad Impresión y Encuadernación</t>
  </si>
  <si>
    <t>Seguro de bienes inmuebles e infraestructura</t>
  </si>
  <si>
    <t>Mantenimientos y reparacion de maquinarias y equipos</t>
  </si>
  <si>
    <t>Otros Servicios No Incluidos en conceptos anteriores</t>
  </si>
  <si>
    <t>Eventos generals</t>
  </si>
  <si>
    <t>Productos de Papel, Cartón e Impresos</t>
  </si>
  <si>
    <t>Productos Farmacéuticos</t>
  </si>
  <si>
    <t xml:space="preserve">Artículos de plástico </t>
  </si>
  <si>
    <t>Combustibles, Lubricantes, Productos Químicos y Conexos</t>
  </si>
  <si>
    <t>Pinturas, Lacas, Barnices, Diluyentes y Absorbentes para Pinturas</t>
  </si>
  <si>
    <t>Transferencias Corrientes</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</si>
  <si>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</si>
  <si>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</si>
  <si>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</si>
  <si>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</si>
  <si>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</si>
  <si>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</si>
  <si>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</si>
  <si>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Transferencias de Corrientes a otras Instituciones Públicas</t>
  </si>
  <si>
    <t>Electricidad no cortable en las transferencias a otras instituciones públicas</t>
  </si>
  <si>
    <t>Electrodomesticos</t>
  </si>
  <si>
    <t>Equipos y aparatos audiovisuales</t>
  </si>
  <si>
    <t>Equipos de defensa y seguridad</t>
  </si>
  <si>
    <t>Equipos de defensa de defensa</t>
  </si>
  <si>
    <t>Equipos de seguridad</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</si>
  <si>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</si>
  <si>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</si>
  <si>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</si>
  <si>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</si>
  <si>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</si>
  <si>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</si>
  <si>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</si>
  <si>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</si>
  <si>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</si>
  <si>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</si>
  <si>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</si>
  <si>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</si>
  <si>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</si>
  <si>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</si>
  <si>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</si>
  <si>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</si>
  <si>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</si>
  <si>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</si>
  <si>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</si>
  <si>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</si>
  <si>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</si>
  <si>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</si>
  <si>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</si>
  <si>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</si>
  <si>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</si>
  <si>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</si>
  <si>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</si>
  <si>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</si>
  <si>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</si>
  <si>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</si>
  <si>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</si>
  <si>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</si>
  <si>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</si>
  <si>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</si>
  <si>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</si>
  <si>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</si>
  <si>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</si>
  <si>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</si>
  <si>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</si>
  <si>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</si>
  <si>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</si>
  <si>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</si>
  <si>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</si>
  <si>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</si>
  <si>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</si>
  <si>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</si>
  <si>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</si>
  <si>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</si>
  <si>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</si>
  <si>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</si>
  <si>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</si>
  <si>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</si>
  <si>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</si>
  <si>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</si>
  <si>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</si>
  <si>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</si>
  <si>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</si>
  <si>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</si>
  <si>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</si>
  <si>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</si>
  <si>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</si>
  <si>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</si>
  <si>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</si>
  <si>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</si>
  <si>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</si>
  <si>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</si>
  <si>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</si>
  <si>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</si>
  <si>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</si>
  <si>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</si>
  <si>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</si>
  <si>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</si>
  <si>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</si>
  <si>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</si>
  <si>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</si>
  <si>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</si>
  <si>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</si>
  <si>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</si>
  <si>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</si>
  <si>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</si>
  <si>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</si>
  <si>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</si>
  <si>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</si>
  <si>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</si>
  <si>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</si>
  <si>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</si>
  <si>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</si>
  <si>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</si>
  <si>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</si>
  <si>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</si>
  <si>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</si>
  <si>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</si>
  <si>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</si>
  <si>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</si>
  <si>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</si>
  <si>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</si>
  <si>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</si>
  <si>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</si>
  <si>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</si>
  <si>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</si>
  <si>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</si>
  <si>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</si>
  <si>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</si>
  <si>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</si>
  <si>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</si>
  <si>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</si>
  <si>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</si>
  <si>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</si>
  <si>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</si>
  <si>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</si>
  <si>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</si>
  <si>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</si>
  <si>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</si>
  <si>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</si>
  <si>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</si>
  <si>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</si>
  <si>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</si>
  <si>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</si>
  <si>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</si>
  <si>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</si>
  <si>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</si>
  <si>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</si>
  <si>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</si>
  <si>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</si>
  <si>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</si>
  <si>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</si>
  <si>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</si>
  <si>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</si>
  <si>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</si>
  <si>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</si>
  <si>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</si>
  <si>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</si>
  <si>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</si>
  <si>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</si>
  <si>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</si>
  <si>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</si>
  <si>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</si>
  <si>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</si>
  <si>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</si>
  <si>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</si>
  <si>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</si>
  <si>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</si>
  <si>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</si>
  <si>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</si>
  <si>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</si>
  <si>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</si>
  <si>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</si>
  <si>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</si>
  <si>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</si>
  <si>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</si>
  <si>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</si>
  <si>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</si>
  <si>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</si>
  <si>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</si>
  <si>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</si>
  <si>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</si>
  <si>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</si>
  <si>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</si>
  <si>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</si>
  <si>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</si>
  <si>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</si>
  <si>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</si>
  <si>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</si>
  <si>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</si>
  <si>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</si>
  <si>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</si>
  <si>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</si>
  <si>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</si>
  <si>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</si>
  <si>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</si>
  <si>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</si>
  <si>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</si>
  <si>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</si>
  <si>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</si>
  <si>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</si>
  <si>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</si>
  <si>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</si>
  <si>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</si>
  <si>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</si>
  <si>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</si>
  <si>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</si>
  <si>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</si>
  <si>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</si>
  <si>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</si>
  <si>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</si>
  <si>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</si>
  <si>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</si>
  <si>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</si>
  <si>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</si>
  <si>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</si>
  <si>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</si>
  <si>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</si>
  <si>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</si>
  <si>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</si>
  <si>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</si>
  <si>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</si>
  <si>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</si>
  <si>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</si>
  <si>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</si>
  <si>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</si>
  <si>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</si>
  <si>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</si>
  <si>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</si>
  <si>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</si>
  <si>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</si>
  <si>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</si>
  <si>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</si>
  <si>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</si>
  <si>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</si>
  <si>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</si>
  <si>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</si>
  <si>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</si>
  <si>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</si>
  <si>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</si>
  <si>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</si>
  <si>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</si>
  <si>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</si>
  <si>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</si>
  <si>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</si>
  <si>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</si>
  <si>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</si>
  <si>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</si>
  <si>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</si>
  <si>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</si>
  <si>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</si>
  <si>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</si>
  <si>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</si>
  <si>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</si>
  <si>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</si>
  <si>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</si>
  <si>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</si>
  <si>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</si>
  <si>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</si>
  <si>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</si>
  <si>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</si>
  <si>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</si>
  <si>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</si>
  <si>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</si>
  <si>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</si>
  <si>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</si>
  <si>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</si>
  <si>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</si>
  <si>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</si>
  <si>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</si>
  <si>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</si>
  <si>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</si>
  <si>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</si>
  <si>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</si>
  <si>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</si>
  <si>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</si>
  <si>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</si>
  <si>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</si>
  <si>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</si>
  <si>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</si>
  <si>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</si>
  <si>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</si>
  <si>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</si>
  <si>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</si>
  <si>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</si>
  <si>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</si>
  <si>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</si>
  <si>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</si>
  <si>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</si>
  <si>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</si>
  <si>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</si>
  <si>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</si>
  <si>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</si>
  <si>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</si>
  <si>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</si>
  <si>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</si>
  <si>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</si>
  <si>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</si>
  <si>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</si>
  <si>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</si>
  <si>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</si>
  <si>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</si>
  <si>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</si>
  <si>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</si>
  <si>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</si>
  <si>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</si>
  <si>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</si>
  <si>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</si>
  <si>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</si>
  <si>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</si>
  <si>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</si>
  <si>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</si>
  <si>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</si>
  <si>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</si>
  <si>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</si>
  <si>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</si>
  <si>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</si>
  <si>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</si>
  <si>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</si>
  <si>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</si>
  <si>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</si>
  <si>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</si>
  <si>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</si>
  <si>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</si>
  <si>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</si>
  <si>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</si>
  <si>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</si>
  <si>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</si>
  <si>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</si>
  <si>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</si>
  <si>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</si>
  <si>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</si>
  <si>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</si>
  <si>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</si>
  <si>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</si>
  <si>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</si>
  <si>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</si>
  <si>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</si>
  <si>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</si>
  <si>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</si>
  <si>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</si>
  <si>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</si>
  <si>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</si>
  <si>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</si>
  <si>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</si>
  <si>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</si>
  <si>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</si>
  <si>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</si>
  <si>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</si>
  <si>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</si>
  <si>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</si>
  <si>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</si>
  <si>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</si>
  <si>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</si>
  <si>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</si>
  <si>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</si>
  <si>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</si>
  <si>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</si>
  <si>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</si>
  <si>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</si>
  <si>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</si>
  <si>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</si>
  <si>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</si>
  <si>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</si>
  <si>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</si>
  <si>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</si>
  <si>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</si>
  <si>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</si>
  <si>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</si>
  <si>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</si>
  <si>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</si>
  <si>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</si>
  <si>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</si>
  <si>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</si>
  <si>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</si>
  <si>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</si>
  <si>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</si>
  <si>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</si>
  <si>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</si>
  <si>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</si>
  <si>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</si>
  <si>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</si>
  <si>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</si>
  <si>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</si>
  <si>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</si>
  <si>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</si>
  <si>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</si>
  <si>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</si>
  <si>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</si>
  <si>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</si>
  <si>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</si>
  <si>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</si>
  <si>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</si>
  <si>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</si>
  <si>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</si>
  <si>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</si>
  <si>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</si>
  <si>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</si>
  <si>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</si>
  <si>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</si>
  <si>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</si>
  <si>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</si>
  <si>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</si>
  <si>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</si>
  <si>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</si>
  <si>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</si>
  <si>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</si>
  <si>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</si>
  <si>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</si>
  <si>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</si>
  <si>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</si>
  <si>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</si>
  <si>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</si>
  <si>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</si>
  <si>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</si>
  <si>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</si>
  <si>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</si>
  <si>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</si>
  <si>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</si>
  <si>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</si>
  <si>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</si>
  <si>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</si>
  <si>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</si>
  <si>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</si>
  <si>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</si>
  <si>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</si>
  <si>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</si>
  <si>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</si>
  <si>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</si>
  <si>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</si>
  <si>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</si>
  <si>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</si>
  <si>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</si>
  <si>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</si>
  <si>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</si>
  <si>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</si>
  <si>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</si>
  <si>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</si>
  <si>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</si>
  <si>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</si>
  <si>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</si>
  <si>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</si>
  <si>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</si>
  <si>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</si>
  <si>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</si>
  <si>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</si>
  <si>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</si>
  <si>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</si>
  <si>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</si>
  <si>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</si>
  <si>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</si>
  <si>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</si>
  <si>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</si>
  <si>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</si>
  <si>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</si>
  <si>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</si>
  <si>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</si>
  <si>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</si>
  <si>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</si>
  <si>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</si>
  <si>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</si>
  <si>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</si>
  <si>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</si>
  <si>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</si>
  <si>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</si>
  <si>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</si>
  <si>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</si>
  <si>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</si>
  <si>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</si>
  <si>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</si>
  <si>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</si>
  <si>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</si>
  <si>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</si>
  <si>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</si>
  <si>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</si>
  <si>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</si>
  <si>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</si>
  <si>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</si>
  <si>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</si>
  <si>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</si>
  <si>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</si>
  <si>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</si>
  <si>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</si>
  <si>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</si>
  <si>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</si>
  <si>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</si>
  <si>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</si>
  <si>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</si>
  <si>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</si>
  <si>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</si>
  <si>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</si>
  <si>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</si>
  <si>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</si>
  <si>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</si>
  <si>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</si>
  <si>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</si>
  <si>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</si>
  <si>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</si>
  <si>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</si>
  <si>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</si>
  <si>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</si>
  <si>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</si>
  <si>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</si>
  <si>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</si>
  <si>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</si>
  <si>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</si>
  <si>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</si>
  <si>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</si>
  <si>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</si>
  <si>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</si>
  <si>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</si>
  <si>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</si>
  <si>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</si>
  <si>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</si>
  <si>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</si>
  <si>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</si>
  <si>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</si>
  <si>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</si>
  <si>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</si>
  <si>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</si>
  <si>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</si>
  <si>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</si>
  <si>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</si>
  <si>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</si>
  <si>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</si>
  <si>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</si>
  <si>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</si>
  <si>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</si>
  <si>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</si>
  <si>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</si>
  <si>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</si>
  <si>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</si>
  <si>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</si>
  <si>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</si>
  <si>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</si>
  <si>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</si>
  <si>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</si>
  <si>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</si>
  <si>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</si>
  <si>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</si>
  <si>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</si>
  <si>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</si>
  <si>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</si>
  <si>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</si>
  <si>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</si>
  <si>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</si>
  <si>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</si>
  <si>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</si>
  <si>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</si>
  <si>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</si>
  <si>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</si>
  <si>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</si>
  <si>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</si>
  <si>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</si>
  <si>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</si>
  <si>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</si>
  <si>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</si>
  <si>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</si>
  <si>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</si>
  <si>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</si>
  <si>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</si>
  <si>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</si>
  <si>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</si>
  <si>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</si>
  <si>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</si>
  <si>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</si>
  <si>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</si>
  <si>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</si>
  <si>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</si>
  <si>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</si>
  <si>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</si>
  <si>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</si>
  <si>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</si>
  <si>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</si>
  <si>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</si>
  <si>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</si>
  <si>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</si>
  <si>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</si>
  <si>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</si>
  <si>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</si>
  <si>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</si>
  <si>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</si>
  <si>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</si>
  <si>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</si>
  <si>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</si>
  <si>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</si>
  <si>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</si>
  <si>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</si>
  <si>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</si>
  <si>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</si>
  <si>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</si>
  <si>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</si>
  <si>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</si>
  <si>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</si>
  <si>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</si>
  <si>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</si>
  <si>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</si>
  <si>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</si>
  <si>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</si>
  <si>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</si>
  <si>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</si>
  <si>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</si>
  <si>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</si>
  <si>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</si>
  <si>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</si>
  <si>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</si>
  <si>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</si>
  <si>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</si>
  <si>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</si>
  <si>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</si>
  <si>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</si>
  <si>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</si>
  <si>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</si>
  <si>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</si>
  <si>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</si>
  <si>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</si>
  <si>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</si>
  <si>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</si>
  <si>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</si>
  <si>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</si>
  <si>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</si>
  <si>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</si>
  <si>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</si>
  <si>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</si>
  <si>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</si>
  <si>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</si>
  <si>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</si>
  <si>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</si>
  <si>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</si>
  <si>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</si>
  <si>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</si>
  <si>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</si>
  <si>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</si>
  <si>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</si>
  <si>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</si>
  <si>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</si>
  <si>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</si>
  <si>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</si>
  <si>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</si>
  <si>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</si>
  <si>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</si>
  <si>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</si>
  <si>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</si>
  <si>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</si>
  <si>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</si>
  <si>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</si>
  <si>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</si>
  <si>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</si>
  <si>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</si>
  <si>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</si>
  <si>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</si>
  <si>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</si>
  <si>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</si>
  <si>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</si>
  <si>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</si>
  <si>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</si>
  <si>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</si>
  <si>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</si>
  <si>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</si>
  <si>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</si>
  <si>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</si>
  <si>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</si>
  <si>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</si>
  <si>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</si>
  <si>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</si>
  <si>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</si>
  <si>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</si>
  <si>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</si>
  <si>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</si>
  <si>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</si>
  <si>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</si>
  <si>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</si>
  <si>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</si>
  <si>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</si>
  <si>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</si>
  <si>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</si>
  <si>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</si>
  <si>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</si>
  <si>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</si>
  <si>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CEAS:</t>
  </si>
  <si>
    <t>CEAS</t>
  </si>
  <si>
    <t>Programación de Insumos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</si>
  <si>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</si>
  <si>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</si>
  <si>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</si>
  <si>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</si>
  <si>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</si>
  <si>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</si>
  <si>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</si>
  <si>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</si>
  <si>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</si>
  <si>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</si>
  <si>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</si>
  <si>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</si>
  <si>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</si>
  <si>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</si>
  <si>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</si>
  <si>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</si>
  <si>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</si>
  <si>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</si>
  <si>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</si>
  <si>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</si>
  <si>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</si>
  <si>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</si>
  <si>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</si>
  <si>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</si>
  <si>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</si>
  <si>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</si>
  <si>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</si>
  <si>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</si>
  <si>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</si>
  <si>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</si>
  <si>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</si>
  <si>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</si>
  <si>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</si>
  <si>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</si>
  <si>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</si>
  <si>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</si>
  <si>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</si>
  <si>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</si>
  <si>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</si>
  <si>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</si>
  <si>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</si>
  <si>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</si>
  <si>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</si>
  <si>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</si>
  <si>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</si>
  <si>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</si>
  <si>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Programación de actividades</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</si>
  <si>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</si>
  <si>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</si>
  <si>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</si>
  <si>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</si>
  <si>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</si>
  <si>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</si>
  <si>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</si>
  <si>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</si>
  <si>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</si>
  <si>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</si>
  <si>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</si>
  <si>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</si>
  <si>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</si>
  <si>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</si>
  <si>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</si>
  <si>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</si>
  <si>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</si>
  <si>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</si>
  <si>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</si>
  <si>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</si>
  <si>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</si>
  <si>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</si>
  <si>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</si>
  <si>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</si>
  <si>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</si>
  <si>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</si>
  <si>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</si>
  <si>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</si>
  <si>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</si>
  <si>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</si>
  <si>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Grupo</t>
  </si>
  <si>
    <t>Subgrupo</t>
  </si>
  <si>
    <t>Donaciones Corrientes</t>
  </si>
  <si>
    <t>Donaciones corrientes de organismos internacionales</t>
  </si>
  <si>
    <t xml:space="preserve">Transferencias </t>
  </si>
  <si>
    <t>Transferencias Corrientes Recibidas de Instituciones Públicas Descentralizas y Autonomas No Financieras</t>
  </si>
  <si>
    <t>´01</t>
  </si>
  <si>
    <t>´02</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</si>
  <si>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</si>
  <si>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</si>
  <si>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</si>
  <si>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</si>
  <si>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</si>
  <si>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Ingresos por Contraprestación</t>
  </si>
  <si>
    <t>Venta de Bienes y Servicios</t>
  </si>
  <si>
    <t>Venta de Servicios del Estado</t>
  </si>
  <si>
    <t>´99</t>
  </si>
  <si>
    <t xml:space="preserve">Otras ventas de servicios  </t>
  </si>
  <si>
    <t>Empleados temporales</t>
  </si>
  <si>
    <t>Personal de carácter eventual</t>
  </si>
  <si>
    <t>`11</t>
  </si>
  <si>
    <t>Interinato</t>
  </si>
  <si>
    <t>Incentivo por rendimiento individual</t>
  </si>
  <si>
    <t>Compensación por cumplimiento de indicadores</t>
  </si>
  <si>
    <t>Pasajes y gastos de transporte</t>
  </si>
  <si>
    <t>Alquileres de máquinas y equipos de producción</t>
  </si>
  <si>
    <t>Alquileres de equipos</t>
  </si>
  <si>
    <t>Derechos de uso</t>
  </si>
  <si>
    <t>Licencias informaticas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</si>
  <si>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</si>
  <si>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</si>
  <si>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</si>
  <si>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</si>
  <si>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</si>
  <si>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</si>
  <si>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</si>
  <si>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</si>
  <si>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</si>
  <si>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</si>
  <si>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industriales y producción</t>
  </si>
  <si>
    <t>Servicio de mantenimiento, reparación, desmonte e instalación</t>
  </si>
  <si>
    <t>Otros servicios de mantenimiento, reparación, desmonte e instalación</t>
  </si>
  <si>
    <t>Gastos y representación judiciales</t>
  </si>
  <si>
    <t xml:space="preserve">Comisiones y gastos </t>
  </si>
  <si>
    <t>Comisiones y gastos</t>
  </si>
  <si>
    <t>Servicio de organización de eventos, festividades y actividades de entretenimiento</t>
  </si>
  <si>
    <t>Servicios de alimentación</t>
  </si>
  <si>
    <t>Servicio de alimentación</t>
  </si>
  <si>
    <t>Servicios de catering</t>
  </si>
  <si>
    <t>Hilados, fibras y telas</t>
  </si>
  <si>
    <t>Producto de cuero</t>
  </si>
  <si>
    <t>Productos de caucho</t>
  </si>
  <si>
    <t xml:space="preserve">Productos de metálicos </t>
  </si>
  <si>
    <t>Material para limpieza e higiene</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</si>
  <si>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</si>
  <si>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</si>
  <si>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</si>
  <si>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</si>
  <si>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</si>
  <si>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Repuestos y accesorios menores</t>
  </si>
  <si>
    <t>Productos y útiles varios no identificados precedentemente (n.i.p.)</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</si>
  <si>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</si>
  <si>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</si>
  <si>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</si>
  <si>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Muebles, equipos de oficina y estantería</t>
  </si>
  <si>
    <t>Equipos de tecnología de la información y comunicación</t>
  </si>
  <si>
    <t xml:space="preserve">Mobiliario y Equipo Audiovisual, Recreativo y Educacional </t>
  </si>
  <si>
    <t>Mobiliario y equipos educacional y  recreativos</t>
  </si>
  <si>
    <t>Sistemas y equipos de climatización</t>
  </si>
  <si>
    <t>Licencias Informáticas</t>
  </si>
  <si>
    <t>Derecho de uso</t>
  </si>
  <si>
    <t>Servicios de mantenimiento, reparación, desmonte e instalación</t>
  </si>
  <si>
    <t xml:space="preserve">Otros servicios de mantenimiento, reparacion de maquinaria y equipos no identicados en los conceptos anteriores </t>
  </si>
  <si>
    <t>Meta Lograda Año 2021</t>
  </si>
  <si>
    <t>Meta Proyectada a Lograr Año 2022</t>
  </si>
  <si>
    <t>Meta Proyectada Año 2023</t>
  </si>
  <si>
    <t>Meta Lograda actual periodo                 Año 2022</t>
  </si>
  <si>
    <t>4.1.1.1. Implementación del Sistema de Administracion de Bienes</t>
  </si>
  <si>
    <t>4.1.1.1.01</t>
  </si>
  <si>
    <t>Levantamiento de inventario activo fijo</t>
  </si>
  <si>
    <t>Plan Hospitalario de Emergencias y Desastres</t>
  </si>
  <si>
    <t>Administrativo</t>
  </si>
  <si>
    <t>4.1.2.1. Ejecución de los procesos de compra en tiempo oportuno</t>
  </si>
  <si>
    <t>4.1.2.1.01</t>
  </si>
  <si>
    <t>Conformacion de los comité de compras hospitalaria</t>
  </si>
  <si>
    <t xml:space="preserve">Acta </t>
  </si>
  <si>
    <t>Reporte (SRS) Acta (CEAS)</t>
  </si>
  <si>
    <t>4.1.2.1.02</t>
  </si>
  <si>
    <t xml:space="preserve">Registro de los hospitales en el portal transaccional </t>
  </si>
  <si>
    <t>1.2.1.1 Gestión de usuarios para adhesión a una cultural institucional de servicio</t>
  </si>
  <si>
    <t>1.2.1.1.01</t>
  </si>
  <si>
    <t>Encuestas diarias de satisfacción de usuarios en la plataforma digital.</t>
  </si>
  <si>
    <t>Reporte de excel plataforma digital. Aplica para los 160 hospitales que estan activos en la plataforma y los establecimientos de PNA</t>
  </si>
  <si>
    <t xml:space="preserve">Atencion al ususraio </t>
  </si>
  <si>
    <t>1.2.1.1.02</t>
  </si>
  <si>
    <t>Elaboración de los planes de mejora en base a los resultados obtenidos en la encuesta de satisfacción.</t>
  </si>
  <si>
    <t>Plan de Mejora. En todos los establecimientos que están activos en la plataforma de encuestas (especializados y PNA)</t>
  </si>
  <si>
    <t>1.2.1.1.03</t>
  </si>
  <si>
    <t>Implementación de los planes de mejora de los EESS.</t>
  </si>
  <si>
    <t>1.2.1.1.04</t>
  </si>
  <si>
    <t>Implementación de grupos focales para determinar la calidad percibida del servicio.</t>
  </si>
  <si>
    <t>En 2 establecimientos, a definir, de cada SRS.</t>
  </si>
  <si>
    <t>1.2.1.2 Programa de Gestión de Citas</t>
  </si>
  <si>
    <t>1.2.1.2.01</t>
  </si>
  <si>
    <t>Organización de las citas a consultas externas para que los usuarios lleguen con una consulta programada</t>
  </si>
  <si>
    <t>5 establecimientos de cada SRS.</t>
  </si>
  <si>
    <t>2.2.1.1 Conectividad de la Red de Establecimientos del Primer Nivel con el Especializado</t>
  </si>
  <si>
    <t>2.2.1.1.01</t>
  </si>
  <si>
    <t>Seguimiento al proceso de referencia y contrareferencia de la Red.</t>
  </si>
  <si>
    <t>En todos los establecimientos.</t>
  </si>
  <si>
    <t>2.2.1.1.02</t>
  </si>
  <si>
    <t>Gestión de los buzones de sugerencias y de las  las QDSR de los usuarios, canalizando hasta dar respuesta al mismo.</t>
  </si>
  <si>
    <t>Comunicaciones</t>
  </si>
  <si>
    <t>4.1.3.2 Despliegue Plan de Responsabilidad Social Institucional SNS</t>
  </si>
  <si>
    <t>4.1.3.2.01</t>
  </si>
  <si>
    <t>Campaña de protección del Medio Ambiente (interna y externa).</t>
  </si>
  <si>
    <t>Publicaciones en medios digitales e internos</t>
  </si>
  <si>
    <t>1.2.2.1. Fortalecimiento de la calidad de atencion de las unidades de nutrición clínica y dietoterapia</t>
  </si>
  <si>
    <t>1.2.2.1.01</t>
  </si>
  <si>
    <t>Implementación del plan de mejora de las evaluaciones de la calidad de los servicios de nutrición</t>
  </si>
  <si>
    <t>Centros Hospitalario</t>
  </si>
  <si>
    <t>1.2.2.2 Implementación del Programa de Bioseguridad Hospitalaria</t>
  </si>
  <si>
    <t>1.2.2.2.01</t>
  </si>
  <si>
    <t>Implementación de los procesos de bioseguridad hospitalaria</t>
  </si>
  <si>
    <t>1.2.2.2.02</t>
  </si>
  <si>
    <t>Elaboración de los planes de mejora a partir de los resultados de evaluación de procesos de bioseguridad hospitalaria</t>
  </si>
  <si>
    <t>1.2.2.2.03</t>
  </si>
  <si>
    <t>Implementación de los planes de mejora de evaluación de procesos de bioseguridad hospitalaria</t>
  </si>
  <si>
    <t>1.2.2.2.04</t>
  </si>
  <si>
    <t>Notificación oportuna de las enfermedades bajo vigilancia epidemiológica</t>
  </si>
  <si>
    <t>2.2.2.1 Conformación de los Comités de Salud Hospitalarios (priorizados según Reglamento Hospitalario 434-07)</t>
  </si>
  <si>
    <t>2.2.2.1.01</t>
  </si>
  <si>
    <t>Acta (CEAS)</t>
  </si>
  <si>
    <t>2.2.2.1.02</t>
  </si>
  <si>
    <t>Reunion de los comité conformados</t>
  </si>
  <si>
    <t>1.1.1.1  Fortalecimiento de la gestión de los servicios Hospitalarios</t>
  </si>
  <si>
    <t>1.1.1.1.01</t>
  </si>
  <si>
    <t>Elaboración del Plan de mejora a partir de los resultados de la evaluacion de la metodologia de gestion productiva</t>
  </si>
  <si>
    <t>1.1.1.1.02</t>
  </si>
  <si>
    <t>Implementación de los planes de mejora de la MGP</t>
  </si>
  <si>
    <t>4.1.2.2 Fortalecimiento de los procesos de facturación de la Red SNS</t>
  </si>
  <si>
    <t>4.1.2.2.01</t>
  </si>
  <si>
    <t>Análisis del comportamiento de las objeciones médicas y administrativas</t>
  </si>
  <si>
    <t>4.1.2.2.02</t>
  </si>
  <si>
    <t xml:space="preserve">Elaboracion de los planes de mejora para la disminucion de las objeciones médicas, administrativas y el incremento de la facturación </t>
  </si>
  <si>
    <t>4.1.2.2.03</t>
  </si>
  <si>
    <t>Ejecución de planes de mejora para la disminucion de las objeciones médicas, administrativas y el incremento de la facturación</t>
  </si>
  <si>
    <t>Desarrollo Institucional</t>
  </si>
  <si>
    <t>4.1.1.3 Ejecución del plan de innovación institucional para promoción de la mejora continua</t>
  </si>
  <si>
    <t>4.1.1.3.01</t>
  </si>
  <si>
    <t>Identificación de buenas prácticas en función del Programa de Innovación para los EES</t>
  </si>
  <si>
    <t>Formulario</t>
  </si>
  <si>
    <t>Para medir a los hospitales la parte del formulario de innovación completado, se medirá sólo en el mes de octubre y aplicará si fue completado en un mes anterior.</t>
  </si>
  <si>
    <t>4.1.1.4 Fortalecimiento de la Gestión de Cooperación Internacional y Alianzas Público Privadas</t>
  </si>
  <si>
    <t>4.1.1.4.01</t>
  </si>
  <si>
    <t>Levantamiento de los proyectos y necesidades de cooperación de la Red SNS finalizados 2022, en ejecución 2023, futuros 2024</t>
  </si>
  <si>
    <t>Formulario. Este formulario es una plantilla estandarizada que debe presentar el SRS y los CEAS</t>
  </si>
  <si>
    <t>Coop. Internacional</t>
  </si>
  <si>
    <t>1.1.5.1  Redes de Servicios de Salud Resilientes a Emergencias de Salud Pública y Desastres Naturales mediante la Preparación y Respuesta de los Establecimientos.</t>
  </si>
  <si>
    <t>1.1.5.1.01</t>
  </si>
  <si>
    <t>Elaboración y/o actualización de los Planes de Emergencias y Desastres Hospitalarios</t>
  </si>
  <si>
    <t>Emergencias Medicas</t>
  </si>
  <si>
    <t>1.1.5.1.02</t>
  </si>
  <si>
    <t xml:space="preserve">Socializacion del plan Hospitalario y  Emergencias de Salud Pública y Desastres Naturales </t>
  </si>
  <si>
    <t>1.1.5.1.03</t>
  </si>
  <si>
    <t>Simulacro para probar la funcionabilidad de los  Planes de  Emergencias y Desastres Hospitalarios.</t>
  </si>
  <si>
    <t>1.1.5.1.04</t>
  </si>
  <si>
    <t xml:space="preserve">Reunión del Comité Hospitalario de Emergencias y Desastres para preparativos del Operativo de Navidad y Año Nuevo </t>
  </si>
  <si>
    <t>1.1.5.1.05</t>
  </si>
  <si>
    <t xml:space="preserve">Reunión del Comité Hospitalario de Emergencias y Desastres para preparar el Operativo de Semana Santa </t>
  </si>
  <si>
    <t>1.1.5.1.06</t>
  </si>
  <si>
    <t xml:space="preserve">Reunión del Comité Hospitalario de Emergencias y Desastres para respuesta a Temporada Ciclónica y Eventos Hidrometeorológicos </t>
  </si>
  <si>
    <t>1.1.5.2 Fortalecimiento  de los Servicios de Emergencias Médicas Hospitalarias para la asistencia eficiente, humanizada y de calidad.</t>
  </si>
  <si>
    <t>1.1.5.2.01</t>
  </si>
  <si>
    <t xml:space="preserve">Implementación del Modelo hospitalario y flujos de Asistencia Emergencias y Urgencias </t>
  </si>
  <si>
    <t>1.1.5.2.02</t>
  </si>
  <si>
    <t xml:space="preserve">Socializacion e implementación del RAC-Triaje en las Salas de Emergencias Centros Hospitalarios </t>
  </si>
  <si>
    <t>1.1.5.2.03</t>
  </si>
  <si>
    <t>Registros en el tablero de Indicadores de Gestión de las Salas de Emergencias de los Centros de Salud.</t>
  </si>
  <si>
    <t>1.1.1.2.Implementación de los estandares de calidad de los cuidados de enfermeria.</t>
  </si>
  <si>
    <t>1.1.1.2.01</t>
  </si>
  <si>
    <t>Induccion al personal de enfermería sobre Estándares de Cuidados de Enfermeria.</t>
  </si>
  <si>
    <t>listado de participación</t>
  </si>
  <si>
    <t>Enfermeria</t>
  </si>
  <si>
    <t>4.1.2.3.Fortalecimiento de la Gestión Financiera de la Red</t>
  </si>
  <si>
    <t>4.1.2.3.01</t>
  </si>
  <si>
    <t>Elaboracion de los Estados Financieros y sus notas de referencia.</t>
  </si>
  <si>
    <t>Estados Financieros</t>
  </si>
  <si>
    <t>Financiero</t>
  </si>
  <si>
    <t>4.1.2.3.02</t>
  </si>
  <si>
    <t>Análisis de Comportamiento de pago.</t>
  </si>
  <si>
    <t>4.1.2.3.03</t>
  </si>
  <si>
    <t>Seguimiento a la ejecución presupuestaria</t>
  </si>
  <si>
    <t>4.1.2.4. Fortalecimiento de la Gestión Financiera de la Red</t>
  </si>
  <si>
    <t>4.1.2.4.01</t>
  </si>
  <si>
    <t>Rendición oportuna de las  cuentas de anticipos financieros  para su regulación  en el período</t>
  </si>
  <si>
    <t>En las ORS aplica para la regulación de sus fondos y para su itervención en la regularización en las partidas del los EESS</t>
  </si>
  <si>
    <t>Fiscalización</t>
  </si>
  <si>
    <t>4.1.2.4.03</t>
  </si>
  <si>
    <t>Mesa de trabajo con áreas involucradas para rendir y socializar informes sobre comportamiento de la facturacion, glosa desmonte y cuentas por cobrar</t>
  </si>
  <si>
    <t>4.1.2.4.04</t>
  </si>
  <si>
    <t xml:space="preserve">Cierre de operaciones del año fiscal de acuerdo con las normativas emitidas porla DIGECOG. </t>
  </si>
  <si>
    <t>4.1.2.5. Implementación del modelo de gestión y monitoreo de la calidad institucional</t>
  </si>
  <si>
    <t>4.1.2.5.01</t>
  </si>
  <si>
    <t>Implementación de CCC (si está priorizado)</t>
  </si>
  <si>
    <t>Gestión de calidad</t>
  </si>
  <si>
    <t>4.1.2.5.02</t>
  </si>
  <si>
    <t xml:space="preserve">Seguimiento al cumplimiento de los indicadores comprometidos en la CCC </t>
  </si>
  <si>
    <t>Reporte de monitoreo indicadores CCC (plantilla de excel)</t>
  </si>
  <si>
    <t>4.1.2.5.03</t>
  </si>
  <si>
    <t>Elaboración/actualización de autodiagnóstico CAF</t>
  </si>
  <si>
    <t xml:space="preserve">Autodiagnóstico guía sector salud
</t>
  </si>
  <si>
    <t>4.1.2.5.04</t>
  </si>
  <si>
    <t>Elaboración de plan de mejora CAF</t>
  </si>
  <si>
    <t>Plan de Mejora</t>
  </si>
  <si>
    <t>4.1.2.5.05</t>
  </si>
  <si>
    <t>Seguimiento a la implementación del plan de mejora  CAF anterior</t>
  </si>
  <si>
    <t>Informe de implementación plan de mejora (ejecución &gt;85%)</t>
  </si>
  <si>
    <t>4.1.2.5.06</t>
  </si>
  <si>
    <t>Elaboración del informe de autodiagnóstico y entrega de  sistema afinado de puntuación CAF</t>
  </si>
  <si>
    <t>Informe de autodiagnóstico incluyendo sistema de puntuación completado</t>
  </si>
  <si>
    <t>4.1.2.5.07</t>
  </si>
  <si>
    <t>Firma de Acuerdo de Evaluación Desempeño Institucional, alineado al plan de mejora CAF</t>
  </si>
  <si>
    <t>EDI</t>
  </si>
  <si>
    <t>4.1.2.5.08</t>
  </si>
  <si>
    <t>Ejecución de las sesiones del Comité de Calidad del CEAS</t>
  </si>
  <si>
    <t>Acta de reunion</t>
  </si>
  <si>
    <t>4.1.2.5.09</t>
  </si>
  <si>
    <t>Reporte de desempeño a ser entregado por el Depto. de Calidad en la Gestión del Nivel Central del SNS</t>
  </si>
  <si>
    <t xml:space="preserve">Solo aplica si el hospital ya pertenece a SS o está priorizado </t>
  </si>
  <si>
    <t>4.1.2.5.10</t>
  </si>
  <si>
    <t>Seguimiento a la Implementación de los indicadores del ranking hospitalario</t>
  </si>
  <si>
    <t>4.1.1.6 Gestión de la Calidad del Dato</t>
  </si>
  <si>
    <t>4.1.1.6.01</t>
  </si>
  <si>
    <t>Autoevaluación Calidad del Dato y reporte oportuno</t>
  </si>
  <si>
    <t>Gestión de la Información</t>
  </si>
  <si>
    <t>4.1.1.7. Implementación del plan de readecuación de infraestructura y entrega de equipos a la Red SNS</t>
  </si>
  <si>
    <t>4.1.1.7.01</t>
  </si>
  <si>
    <t>Elaboración de los planes de Mantenimiento preventivo de equipos</t>
  </si>
  <si>
    <t>Infraestructura</t>
  </si>
  <si>
    <t>4.1.1.7.02</t>
  </si>
  <si>
    <t>Seguimiento al plan de mantemimiento preventivo en el EESS</t>
  </si>
  <si>
    <t>Debe incluir evidencias de ejecución</t>
  </si>
  <si>
    <t>2.1.1.1. Amplicación de la provisión de servicios de apoyo diagnóstico y laboratorio</t>
  </si>
  <si>
    <t>2.1.1.1.01</t>
  </si>
  <si>
    <t>Seguimiento de la gestión al suministro de reactivos e insumos</t>
  </si>
  <si>
    <t>Laboratorio e imágenes</t>
  </si>
  <si>
    <t>1.1.5.3.01. Amplicación de la provisión de servicios de apoyo diagnóstico y laboratorio</t>
  </si>
  <si>
    <t>1.1.5.3.01</t>
  </si>
  <si>
    <t>Conformación de los comites de medicina transfuncional y clubes de donantes de sangre en EESS</t>
  </si>
  <si>
    <t>4.1.1.8. Fortalecimiento de la alineación de la planificación y el presupuesto institucional con el fin de garantizar la presentación de servicios en salud con oportunidad y eficiencia</t>
  </si>
  <si>
    <t>4.1.1.8.01</t>
  </si>
  <si>
    <t>M &amp; E</t>
  </si>
  <si>
    <t>4.1.1.8.02</t>
  </si>
  <si>
    <t>Elaboración de la memoria institucional 2023</t>
  </si>
  <si>
    <t>4.1.1.8.03</t>
  </si>
  <si>
    <t>Seguimiento al reporte ejecución Metas Físicas y Financieras en el SIGEF 2023</t>
  </si>
  <si>
    <t>Solo aplica para hospitales de autogestión y los SRSM, SRS5 y SRS 8</t>
  </si>
  <si>
    <t xml:space="preserve">4.1.1.9 Despliegue del Sistema Institucional de Planificación, Monitoreo y Evaluación </t>
  </si>
  <si>
    <t>4.1.1.9.01</t>
  </si>
  <si>
    <t>Autoevaluación POA 2023</t>
  </si>
  <si>
    <t>4.1.2.6. Gestion de los procesos de elaboracion y ejecución del Plan Anual de Compras y Contrataciones</t>
  </si>
  <si>
    <t>4.1.2.6.01</t>
  </si>
  <si>
    <t>Consolidación y validación de la plantilla SNCC F053 para el Plan Anual de Compras y Contrataciones</t>
  </si>
  <si>
    <t>4.1.2.6.02</t>
  </si>
  <si>
    <t>4.1.1.10. Estandarización Sub-portales de Transparencia</t>
  </si>
  <si>
    <t>4.1.1.10.01</t>
  </si>
  <si>
    <t>Actualizacion Subportales de Transparencia</t>
  </si>
  <si>
    <t>OAI</t>
  </si>
  <si>
    <t>4.1.1.10.02</t>
  </si>
  <si>
    <t xml:space="preserve">Respuesta a QDRS </t>
  </si>
  <si>
    <t>4.1.1.10.03</t>
  </si>
  <si>
    <t>Actualización Declaracion Jurada de Bienes</t>
  </si>
  <si>
    <t>Comunicación de solicitud de actualizacion a los incumbentes</t>
  </si>
  <si>
    <t>4.1.1.10.04</t>
  </si>
  <si>
    <t xml:space="preserve">Socialización sobre Portal de Transparencia a servidores publicos </t>
  </si>
  <si>
    <t>4.1.1.10.05</t>
  </si>
  <si>
    <t>3.2.1.1. Programa de capacitación del SNS</t>
  </si>
  <si>
    <t>3.2.1.1.01</t>
  </si>
  <si>
    <t>Ejecución Plan de Capacitacion SRS-2023</t>
  </si>
  <si>
    <t>RRHH</t>
  </si>
  <si>
    <t>3.2.1.1.02</t>
  </si>
  <si>
    <t>3.2.1.1.03</t>
  </si>
  <si>
    <t>Detección necesidades capacitación por departamento -Plan 2023.</t>
  </si>
  <si>
    <t>3.2.1.1.04</t>
  </si>
  <si>
    <t>3.2.1.2 Componente de Evaluación del Desempeño</t>
  </si>
  <si>
    <t>3.2.1.2.01</t>
  </si>
  <si>
    <t>Acuerdo de desempeño 2023</t>
  </si>
  <si>
    <t>3.2.1.2.02</t>
  </si>
  <si>
    <t>4.1.1.11. Ejecución del Plan de Seguridad y Salud ocupacional y Plan de gestion de Riesgos</t>
  </si>
  <si>
    <t>4.1.1.11.01</t>
  </si>
  <si>
    <t>Implementación del Proceso de Auditoría Médica</t>
  </si>
  <si>
    <t>Suministrar política. Explicar a los CEAS en que consite el informe</t>
  </si>
  <si>
    <t>4.1.1.11.02</t>
  </si>
  <si>
    <t>Elaboración de reporte y seguimiento de incidentes laborales.</t>
  </si>
  <si>
    <t>Matriz</t>
  </si>
  <si>
    <t>Se realizara un taller de capacitacion para manejar esta actividad. Lo realizara el Area de Salud Ocupacional.</t>
  </si>
  <si>
    <t>4.1.1.11.03</t>
  </si>
  <si>
    <t xml:space="preserve">Elaboración  de reporte y seguimiento  del personal  pasivo por enfermedad. </t>
  </si>
  <si>
    <t>El area de Salud Ocupacional suministrará modelo de reporte para realizar esta actividad.</t>
  </si>
  <si>
    <t>4.1.1.11.04</t>
  </si>
  <si>
    <t>Implementación del Sistema de Seguridad y Salud en la Administracion Publica (SISTAP)</t>
  </si>
  <si>
    <t>4.1.1.11.05</t>
  </si>
  <si>
    <t>Instrumentacion de expedientes de pago de prestaciones laborales  y desvincualciones, de acuerdo a check list establecido.</t>
  </si>
  <si>
    <t>4.1.1.11.06</t>
  </si>
  <si>
    <t>Instrumentacion de expedientes  para reclutamiento y Seleccion de acuerdo a check list establecido.</t>
  </si>
  <si>
    <t>4.1.1.11.07</t>
  </si>
  <si>
    <t>Plantillas MAP4</t>
  </si>
  <si>
    <t>4.1.1.12. Mejora de la infrecturura tecnológica de la Red SNS</t>
  </si>
  <si>
    <t>4.1.1.12.01</t>
  </si>
  <si>
    <t>Actualización de portales web</t>
  </si>
  <si>
    <t>Fotos(Imágenes)</t>
  </si>
  <si>
    <t>Tecnología</t>
  </si>
  <si>
    <t>4.1.1.12.02</t>
  </si>
  <si>
    <t>Soportes incidencias tecnológicas atendidas</t>
  </si>
  <si>
    <t>4.1.1.12.03</t>
  </si>
  <si>
    <t>Inventario de activos tecnológicos</t>
  </si>
  <si>
    <t>Seguimiento a la Implementación de SISMAP Salud (si está priorizado)</t>
  </si>
  <si>
    <t>Materiales gastables</t>
  </si>
  <si>
    <t>Refrigerio y picadera</t>
  </si>
  <si>
    <t>impresion de ejemplares del POA</t>
  </si>
  <si>
    <t>HOSPITAL REGIONAL TRAUMATOLOGICO Y QUIRURGICO PROFESOR JUAN BOSCH</t>
  </si>
  <si>
    <t xml:space="preserve">Anexar Plan </t>
  </si>
  <si>
    <t>Socialización sobre el Sistema 311</t>
  </si>
  <si>
    <t>Evaluación de desempeño 2023</t>
  </si>
  <si>
    <t>Planificación de RRHH 2023</t>
  </si>
  <si>
    <t>Elaboración del Plan Operativo Anual 2023</t>
  </si>
  <si>
    <t>Conformacion de los comité Hospitalarios ( De 1 a 2 comité por mes segun el Reglamento Hospitalario)</t>
  </si>
  <si>
    <t>Elaboración del Plan de Capacitación -2024</t>
  </si>
  <si>
    <t>Seguimiento ejecución plan capacitación 2023</t>
  </si>
  <si>
    <t>Formulación del presupuesto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</si>
</sst>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Red]#,##0.00"/>
    <numFmt numFmtId="165" formatCode="_(* #.##0.00_);_(* \(#.##0.00\);_(* &quot;-&quot;??_);_(@_)"/>
  </numFmts>
  <fonts count="52" x14ac:knownFonts="1">
    <font>
      <sz val="10"/>
      <name val="Arial"/>
    </font>
    <font>
      <sz val="11"/>
      <color theme="1"/>
      <name val="Calibri"/>
      <family val="2"/>
      <scheme val="minor"/>
    </font>
    <font>
      <sz val="11"/>
      <color theme="1"/>
      <name val="Calibri"/>
      <family val="2"/>
      <scheme val="minor"/>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b/>
      <sz val="11"/>
      <name val="Baskerville Old Face"/>
      <family val="1"/>
    </font>
    <font>
      <sz val="11"/>
      <color rgb="FFFF0000"/>
      <name val="Baskerville Old Face"/>
      <family val="1"/>
    </font>
    <font>
      <sz val="11"/>
      <name val="Baskerville Old Face"/>
      <family val="1"/>
    </font>
    <font>
      <sz val="10"/>
      <name val="Baskerville Old Face"/>
      <family val="1"/>
    </font>
    <font>
      <sz val="11"/>
      <color theme="0"/>
      <name val="Baskerville Old Face"/>
      <family val="1"/>
    </font>
    <font>
      <sz val="10"/>
      <color rgb="FFFF0000"/>
      <name val="Baskerville Old Face"/>
      <family val="1"/>
    </font>
    <font>
      <sz val="10"/>
      <color theme="0"/>
      <name val="Baskerville Old Face"/>
      <family val="1"/>
    </font>
    <font>
      <b/>
      <sz val="10"/>
      <color theme="1"/>
      <name val="Calibri"/>
      <family val="2"/>
      <scheme val="minor"/>
    </font>
  </fonts>
  <fills count="4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28">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s>
  <cellStyleXfs count="12">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2"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9" fontId="43" fillId="0" borderId="0" applyFont="0" applyFill="0" applyBorder="0" applyAlignment="0" applyProtection="0"/>
  </cellStyleXfs>
  <cellXfs count="477">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17" fillId="9" borderId="15" xfId="0" applyFont="1" applyFill="1" applyBorder="1" applyAlignment="1">
      <alignment vertical="top" wrapText="1"/>
    </xf>
    <xf numFmtId="0" fontId="18" fillId="9" borderId="15" xfId="0" applyFont="1" applyFill="1" applyBorder="1" applyProtection="1">
      <protection locked="0"/>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0" fontId="9" fillId="2" borderId="7" xfId="0" applyFont="1" applyFill="1" applyBorder="1" applyAlignment="1">
      <alignment horizontal="center"/>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0" fontId="8" fillId="9" borderId="20"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1" xfId="0" applyFont="1" applyFill="1" applyBorder="1" applyAlignment="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43"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43"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43"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43"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43"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43"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43"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43"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43"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43"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43"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43"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43"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43"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43"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43"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43"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43"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43"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43"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43"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43"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43"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43"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43"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43"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43"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43"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43" fontId="32" fillId="6" borderId="24" xfId="5" applyFont="1" applyFill="1" applyBorder="1" applyAlignment="1">
      <alignment horizontal="right" vertical="center" wrapText="1"/>
    </xf>
    <xf numFmtId="0" fontId="26" fillId="0" borderId="0" xfId="6" applyFont="1"/>
    <xf numFmtId="0" fontId="2" fillId="0" borderId="0" xfId="6"/>
    <xf numFmtId="0" fontId="31" fillId="0" borderId="0" xfId="4" applyFont="1" applyAlignment="1">
      <alignment vertical="center" wrapText="1"/>
    </xf>
    <xf numFmtId="0" fontId="2"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4" fillId="9" borderId="0" xfId="6" applyFont="1" applyFill="1"/>
    <xf numFmtId="0" fontId="35" fillId="9" borderId="0" xfId="6" applyFont="1" applyFill="1"/>
    <xf numFmtId="49" fontId="34" fillId="9" borderId="0" xfId="6" applyNumberFormat="1" applyFont="1" applyFill="1"/>
    <xf numFmtId="0" fontId="24" fillId="9" borderId="0" xfId="6" applyFont="1" applyFill="1"/>
    <xf numFmtId="0" fontId="36" fillId="9" borderId="0" xfId="6" applyFont="1" applyFill="1"/>
    <xf numFmtId="0" fontId="27" fillId="9" borderId="0" xfId="6" applyFont="1" applyFill="1"/>
    <xf numFmtId="1" fontId="9" fillId="3" borderId="7" xfId="0" applyNumberFormat="1" applyFont="1" applyFill="1" applyBorder="1" applyAlignment="1">
      <alignment horizontal="center"/>
    </xf>
    <xf numFmtId="0" fontId="27" fillId="9" borderId="0" xfId="0" applyFont="1" applyFill="1"/>
    <xf numFmtId="0" fontId="37" fillId="41" borderId="18" xfId="0" applyFont="1" applyFill="1" applyBorder="1" applyAlignment="1">
      <alignment horizontal="left" vertical="center" wrapText="1"/>
    </xf>
    <xf numFmtId="0" fontId="26" fillId="0" borderId="18" xfId="0" applyFont="1" applyBorder="1"/>
    <xf numFmtId="0" fontId="38" fillId="0" borderId="18" xfId="0" applyFont="1" applyBorder="1"/>
    <xf numFmtId="0" fontId="38" fillId="0" borderId="18" xfId="0" applyFont="1" applyBorder="1" applyAlignment="1">
      <alignment horizontal="center" vertical="center"/>
    </xf>
    <xf numFmtId="0" fontId="38" fillId="0" borderId="18" xfId="0" applyFont="1" applyBorder="1" applyAlignment="1">
      <alignment horizontal="left" vertical="center" wrapText="1"/>
    </xf>
    <xf numFmtId="0" fontId="36" fillId="9" borderId="0" xfId="0" applyFont="1" applyFill="1"/>
    <xf numFmtId="0" fontId="34" fillId="9" borderId="0" xfId="0" applyFont="1" applyFill="1"/>
    <xf numFmtId="0" fontId="35" fillId="9" borderId="0" xfId="0" applyFont="1" applyFill="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39" fillId="9" borderId="0" xfId="0" applyFont="1" applyFill="1"/>
    <xf numFmtId="0" fontId="39" fillId="9" borderId="0" xfId="0" applyFont="1" applyFill="1" applyAlignment="1">
      <alignment horizontal="center" vertical="center"/>
    </xf>
    <xf numFmtId="0" fontId="39" fillId="9" borderId="0" xfId="0" applyFont="1" applyFill="1" applyAlignment="1">
      <alignment horizontal="left" vertical="center"/>
    </xf>
    <xf numFmtId="0" fontId="36" fillId="9" borderId="0" xfId="0" applyFont="1" applyFill="1" applyAlignment="1">
      <alignment horizontal="left" vertical="center"/>
    </xf>
    <xf numFmtId="0" fontId="39" fillId="9" borderId="0" xfId="0" applyFont="1" applyFill="1" applyAlignment="1">
      <alignment horizontal="lef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3" fontId="9" fillId="0" borderId="18" xfId="0" applyNumberFormat="1" applyFont="1" applyBorder="1" applyAlignment="1" applyProtection="1">
      <alignment horizontal="right" vertical="top"/>
      <protection locked="0"/>
    </xf>
    <xf numFmtId="0" fontId="9" fillId="0" borderId="18" xfId="0" applyFont="1" applyBorder="1" applyAlignment="1" applyProtection="1">
      <alignmen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9" fillId="0" borderId="18" xfId="0" applyNumberFormat="1" applyFont="1" applyBorder="1" applyAlignment="1" applyProtection="1">
      <alignment horizontal="center" vertical="top"/>
      <protection locked="0"/>
    </xf>
    <xf numFmtId="4" fontId="39" fillId="9" borderId="0" xfId="0" applyNumberFormat="1" applyFont="1" applyFill="1"/>
    <xf numFmtId="0" fontId="39" fillId="0" borderId="0" xfId="0" applyFont="1"/>
    <xf numFmtId="4" fontId="39" fillId="0" borderId="0" xfId="0" applyNumberFormat="1" applyFont="1"/>
    <xf numFmtId="0" fontId="8" fillId="4" borderId="0" xfId="6" applyFont="1" applyFill="1" applyAlignment="1">
      <alignment horizontal="left"/>
    </xf>
    <xf numFmtId="0" fontId="40" fillId="9" borderId="0" xfId="6" applyFont="1" applyFill="1"/>
    <xf numFmtId="0" fontId="40" fillId="9" borderId="0" xfId="0" applyFont="1" applyFill="1"/>
    <xf numFmtId="0" fontId="8" fillId="11" borderId="18" xfId="0" applyFont="1" applyFill="1" applyBorder="1" applyAlignment="1">
      <alignment horizontal="center" vertical="center" wrapText="1"/>
    </xf>
    <xf numFmtId="0" fontId="8" fillId="8" borderId="0" xfId="6" applyFont="1" applyFill="1" applyAlignment="1">
      <alignment horizontal="left"/>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Alignment="1">
      <alignment horizontal="justify" vertical="top" wrapText="1"/>
    </xf>
    <xf numFmtId="0" fontId="9" fillId="9" borderId="0" xfId="0" applyFont="1" applyFill="1"/>
    <xf numFmtId="0" fontId="16" fillId="15" borderId="7" xfId="4" applyFont="1" applyFill="1" applyBorder="1"/>
    <xf numFmtId="0" fontId="16" fillId="14" borderId="7" xfId="4" applyFont="1" applyFill="1" applyBorder="1" applyAlignment="1">
      <alignment vertical="top"/>
    </xf>
    <xf numFmtId="0" fontId="16" fillId="9" borderId="7" xfId="4"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7" fillId="9" borderId="7" xfId="4" applyFont="1" applyFill="1" applyBorder="1"/>
    <xf numFmtId="0" fontId="16" fillId="9" borderId="7" xfId="4" applyFont="1" applyFill="1" applyBorder="1"/>
    <xf numFmtId="0" fontId="17" fillId="9" borderId="7" xfId="4" applyFont="1" applyFill="1" applyBorder="1" applyAlignment="1">
      <alignment wrapText="1"/>
    </xf>
    <xf numFmtId="0" fontId="16" fillId="9" borderId="7" xfId="4" applyFont="1" applyFill="1" applyBorder="1" applyAlignment="1">
      <alignment vertical="top" wrapText="1"/>
    </xf>
    <xf numFmtId="0" fontId="17" fillId="9" borderId="15" xfId="4" applyFont="1" applyFill="1" applyBorder="1" applyAlignment="1">
      <alignment vertical="top" wrapText="1"/>
    </xf>
    <xf numFmtId="0" fontId="16" fillId="15" borderId="7" xfId="4" applyFont="1" applyFill="1" applyBorder="1" applyAlignment="1">
      <alignment vertical="center" wrapText="1"/>
    </xf>
    <xf numFmtId="0" fontId="16" fillId="14" borderId="7" xfId="4" applyFont="1" applyFill="1" applyBorder="1" applyAlignment="1">
      <alignment vertical="center" wrapText="1"/>
    </xf>
    <xf numFmtId="0" fontId="16" fillId="9" borderId="7" xfId="4" applyFont="1" applyFill="1" applyBorder="1" applyAlignment="1">
      <alignment vertical="center" wrapText="1"/>
    </xf>
    <xf numFmtId="0" fontId="17" fillId="9" borderId="7" xfId="4" applyFont="1" applyFill="1" applyBorder="1" applyAlignment="1">
      <alignment vertical="center" wrapText="1"/>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3" fillId="9" borderId="0" xfId="4" applyFill="1" applyAlignment="1">
      <alignment vertical="center"/>
    </xf>
    <xf numFmtId="0" fontId="3" fillId="0" borderId="0" xfId="4" applyAlignment="1">
      <alignment vertical="center"/>
    </xf>
    <xf numFmtId="0" fontId="37" fillId="9" borderId="0" xfId="0" applyFont="1" applyFill="1" applyAlignment="1">
      <alignment horizontal="center"/>
    </xf>
    <xf numFmtId="0" fontId="9" fillId="0" borderId="18" xfId="0" applyFont="1" applyBorder="1" applyAlignment="1" applyProtection="1">
      <alignment horizontal="center" vertical="top"/>
      <protection locked="0"/>
    </xf>
    <xf numFmtId="3" fontId="9" fillId="0" borderId="18" xfId="0" applyNumberFormat="1" applyFont="1" applyBorder="1" applyAlignment="1" applyProtection="1">
      <alignment horizontal="center" vertical="top"/>
      <protection locked="0"/>
    </xf>
    <xf numFmtId="0" fontId="28" fillId="9" borderId="0" xfId="0" applyFont="1" applyFill="1" applyAlignment="1">
      <alignment horizontal="center" vertical="top" wrapText="1"/>
    </xf>
    <xf numFmtId="0" fontId="39" fillId="9" borderId="0" xfId="0" applyFont="1" applyFill="1" applyAlignment="1">
      <alignment horizontal="center"/>
    </xf>
    <xf numFmtId="0" fontId="39" fillId="0" borderId="0" xfId="0" applyFont="1" applyAlignment="1">
      <alignment horizontal="center"/>
    </xf>
    <xf numFmtId="3" fontId="9" fillId="0" borderId="18" xfId="0" applyNumberFormat="1" applyFont="1" applyBorder="1" applyAlignment="1" applyProtection="1">
      <alignment horizontal="left" vertical="top"/>
      <protection locked="0"/>
    </xf>
    <xf numFmtId="0" fontId="35" fillId="9" borderId="0" xfId="6" applyFont="1" applyFill="1" applyAlignment="1">
      <alignment horizontal="center"/>
    </xf>
    <xf numFmtId="0" fontId="27" fillId="9" borderId="0" xfId="6" applyFont="1" applyFill="1" applyAlignment="1">
      <alignment horizontal="center"/>
    </xf>
    <xf numFmtId="0" fontId="26" fillId="0" borderId="18" xfId="0" applyFont="1" applyBorder="1" applyAlignment="1">
      <alignment horizontal="center"/>
    </xf>
    <xf numFmtId="0" fontId="35" fillId="9" borderId="0" xfId="0" applyFont="1" applyFill="1" applyAlignment="1">
      <alignment horizontal="center"/>
    </xf>
    <xf numFmtId="0" fontId="1" fillId="0" borderId="0" xfId="7"/>
    <xf numFmtId="0" fontId="1" fillId="9" borderId="0" xfId="7" applyFill="1"/>
    <xf numFmtId="0" fontId="1" fillId="9" borderId="0" xfId="7" applyFill="1" applyProtection="1">
      <protection locked="0"/>
    </xf>
    <xf numFmtId="4" fontId="8" fillId="11" borderId="5" xfId="8" applyNumberFormat="1" applyFont="1" applyFill="1" applyBorder="1" applyAlignment="1">
      <alignment vertical="top" wrapText="1"/>
    </xf>
    <xf numFmtId="0" fontId="8" fillId="11" borderId="5" xfId="8" applyFont="1" applyFill="1" applyBorder="1" applyAlignment="1">
      <alignment vertical="top" wrapText="1"/>
    </xf>
    <xf numFmtId="0" fontId="9" fillId="11" borderId="5" xfId="8" applyFont="1" applyFill="1" applyBorder="1" applyAlignment="1">
      <alignment vertical="top" wrapText="1"/>
    </xf>
    <xf numFmtId="4" fontId="11" fillId="3" borderId="7" xfId="8" applyNumberFormat="1" applyFont="1" applyFill="1" applyBorder="1" applyAlignment="1">
      <alignment horizontal="right" vertical="top" wrapText="1"/>
    </xf>
    <xf numFmtId="4" fontId="11" fillId="2" borderId="7" xfId="8" applyNumberFormat="1" applyFont="1" applyFill="1" applyBorder="1" applyAlignment="1" applyProtection="1">
      <alignment vertical="top" wrapText="1"/>
      <protection locked="0"/>
    </xf>
    <xf numFmtId="0" fontId="11" fillId="2" borderId="7" xfId="8" applyFont="1" applyFill="1" applyBorder="1" applyAlignment="1">
      <alignment vertical="top" wrapText="1"/>
    </xf>
    <xf numFmtId="0" fontId="11" fillId="2" borderId="7" xfId="8" applyFont="1" applyFill="1" applyBorder="1" applyAlignment="1">
      <alignment horizontal="center" vertical="top" wrapText="1"/>
    </xf>
    <xf numFmtId="0" fontId="11" fillId="2" borderId="7" xfId="8" applyFont="1" applyFill="1" applyBorder="1" applyAlignment="1">
      <alignment horizontal="left" vertical="top" wrapText="1"/>
    </xf>
    <xf numFmtId="4" fontId="10" fillId="2" borderId="12" xfId="8" applyNumberFormat="1" applyFont="1" applyFill="1" applyBorder="1" applyAlignment="1">
      <alignment vertical="top" wrapText="1"/>
    </xf>
    <xf numFmtId="0" fontId="11" fillId="2" borderId="11" xfId="8" applyFont="1" applyFill="1" applyBorder="1" applyAlignment="1">
      <alignment horizontal="center" vertical="top" wrapText="1"/>
    </xf>
    <xf numFmtId="0" fontId="10" fillId="2" borderId="7" xfId="8" applyFont="1" applyFill="1" applyBorder="1" applyAlignment="1">
      <alignment horizontal="left" vertical="top" wrapText="1"/>
    </xf>
    <xf numFmtId="4" fontId="10" fillId="2" borderId="7" xfId="8" applyNumberFormat="1" applyFont="1" applyFill="1" applyBorder="1" applyAlignment="1">
      <alignment vertical="top" wrapText="1"/>
    </xf>
    <xf numFmtId="0" fontId="10" fillId="2" borderId="7" xfId="8" applyFont="1" applyFill="1" applyBorder="1" applyAlignment="1">
      <alignment vertical="top" wrapText="1"/>
    </xf>
    <xf numFmtId="0" fontId="10" fillId="2" borderId="7" xfId="8" applyFont="1" applyFill="1" applyBorder="1" applyAlignment="1">
      <alignment horizontal="center" vertical="top" wrapText="1"/>
    </xf>
    <xf numFmtId="4" fontId="10" fillId="6" borderId="7" xfId="8" applyNumberFormat="1" applyFont="1" applyFill="1" applyBorder="1" applyAlignment="1">
      <alignment vertical="top" wrapText="1"/>
    </xf>
    <xf numFmtId="0" fontId="10" fillId="6" borderId="7" xfId="8" applyFont="1" applyFill="1" applyBorder="1" applyAlignment="1">
      <alignment vertical="top" wrapText="1"/>
    </xf>
    <xf numFmtId="0" fontId="10" fillId="6" borderId="7" xfId="8" applyFont="1" applyFill="1" applyBorder="1" applyAlignment="1">
      <alignment horizontal="center" vertical="top" wrapText="1"/>
    </xf>
    <xf numFmtId="0" fontId="10" fillId="6" borderId="7" xfId="8" applyFont="1" applyFill="1" applyBorder="1" applyAlignment="1">
      <alignment horizontal="left" vertical="top" wrapText="1"/>
    </xf>
    <xf numFmtId="0" fontId="11" fillId="9" borderId="7" xfId="8" applyFont="1" applyFill="1" applyBorder="1" applyAlignment="1">
      <alignment vertical="top" wrapText="1"/>
    </xf>
    <xf numFmtId="0" fontId="10" fillId="9" borderId="7" xfId="8" applyFont="1" applyFill="1" applyBorder="1" applyAlignment="1">
      <alignment vertical="top" wrapText="1"/>
    </xf>
    <xf numFmtId="4" fontId="10" fillId="3" borderId="7" xfId="8" applyNumberFormat="1" applyFont="1" applyFill="1" applyBorder="1" applyAlignment="1">
      <alignment vertical="top" wrapText="1"/>
    </xf>
    <xf numFmtId="0" fontId="11" fillId="9" borderId="7" xfId="8" applyFont="1" applyFill="1" applyBorder="1" applyAlignment="1">
      <alignment wrapText="1"/>
    </xf>
    <xf numFmtId="4" fontId="10" fillId="3" borderId="7" xfId="8" applyNumberFormat="1" applyFont="1" applyFill="1" applyBorder="1" applyAlignment="1">
      <alignment horizontal="right" vertical="top" wrapText="1"/>
    </xf>
    <xf numFmtId="4" fontId="10" fillId="6" borderId="6" xfId="8" applyNumberFormat="1" applyFont="1" applyFill="1" applyBorder="1" applyAlignment="1">
      <alignment horizontal="right" vertical="top" wrapText="1"/>
    </xf>
    <xf numFmtId="4" fontId="10" fillId="6" borderId="6" xfId="8" applyNumberFormat="1" applyFont="1" applyFill="1" applyBorder="1" applyAlignment="1">
      <alignment vertical="top" wrapText="1"/>
    </xf>
    <xf numFmtId="0" fontId="10" fillId="6" borderId="6" xfId="8" applyFont="1" applyFill="1" applyBorder="1" applyAlignment="1">
      <alignment vertical="top" wrapText="1"/>
    </xf>
    <xf numFmtId="0" fontId="10" fillId="6" borderId="6" xfId="8" applyFont="1" applyFill="1" applyBorder="1" applyAlignment="1">
      <alignment horizontal="center" vertical="top" wrapText="1"/>
    </xf>
    <xf numFmtId="0" fontId="10" fillId="6" borderId="6" xfId="8" applyFont="1" applyFill="1" applyBorder="1" applyAlignment="1">
      <alignment horizontal="left" vertical="top" wrapText="1"/>
    </xf>
    <xf numFmtId="0" fontId="8" fillId="11" borderId="5" xfId="8" applyFont="1" applyFill="1" applyBorder="1" applyAlignment="1">
      <alignment horizontal="center" vertical="center"/>
    </xf>
    <xf numFmtId="0" fontId="8" fillId="11" borderId="5" xfId="8" applyFont="1" applyFill="1" applyBorder="1" applyAlignment="1">
      <alignment horizontal="center" vertical="center" wrapText="1"/>
    </xf>
    <xf numFmtId="0" fontId="8" fillId="11" borderId="5" xfId="8" applyFont="1" applyFill="1" applyBorder="1" applyAlignment="1">
      <alignment horizontal="center" textRotation="90" wrapText="1"/>
    </xf>
    <xf numFmtId="164" fontId="17" fillId="3" borderId="15" xfId="10" applyNumberFormat="1" applyFont="1" applyFill="1" applyBorder="1" applyAlignment="1" applyProtection="1">
      <alignment horizontal="right" vertical="center"/>
      <protection hidden="1"/>
    </xf>
    <xf numFmtId="164" fontId="17" fillId="9" borderId="15" xfId="10" applyNumberFormat="1" applyFont="1" applyFill="1" applyBorder="1" applyAlignment="1" applyProtection="1">
      <alignment vertical="center"/>
      <protection hidden="1"/>
    </xf>
    <xf numFmtId="43" fontId="18" fillId="9" borderId="15" xfId="5" applyFont="1" applyFill="1" applyBorder="1" applyProtection="1">
      <protection locked="0"/>
    </xf>
    <xf numFmtId="0" fontId="17" fillId="9" borderId="15" xfId="8" applyFont="1" applyFill="1" applyBorder="1" applyAlignment="1">
      <alignment horizontal="center" vertical="top"/>
    </xf>
    <xf numFmtId="0" fontId="18" fillId="9" borderId="15" xfId="8" applyFont="1" applyFill="1" applyBorder="1" applyAlignment="1">
      <alignment vertical="top"/>
    </xf>
    <xf numFmtId="164" fontId="16" fillId="3" borderId="7" xfId="10" applyNumberFormat="1" applyFont="1" applyFill="1" applyBorder="1" applyAlignment="1" applyProtection="1">
      <alignment horizontal="right" vertical="top"/>
    </xf>
    <xf numFmtId="164" fontId="16" fillId="9" borderId="7" xfId="10" applyNumberFormat="1" applyFont="1" applyFill="1" applyBorder="1" applyAlignment="1" applyProtection="1">
      <alignment vertical="top"/>
    </xf>
    <xf numFmtId="0" fontId="16" fillId="9" borderId="7" xfId="8" applyFont="1" applyFill="1" applyBorder="1" applyAlignment="1">
      <alignment vertical="top"/>
    </xf>
    <xf numFmtId="0" fontId="16" fillId="9" borderId="7" xfId="8" applyFont="1" applyFill="1" applyBorder="1" applyAlignment="1">
      <alignment horizontal="center" vertical="top"/>
    </xf>
    <xf numFmtId="0" fontId="19" fillId="9" borderId="7" xfId="8" applyFont="1" applyFill="1" applyBorder="1" applyAlignment="1">
      <alignment vertical="top"/>
    </xf>
    <xf numFmtId="164" fontId="16" fillId="14" borderId="7" xfId="10" applyNumberFormat="1" applyFont="1" applyFill="1" applyBorder="1" applyAlignment="1" applyProtection="1">
      <alignment vertical="top"/>
      <protection hidden="1"/>
    </xf>
    <xf numFmtId="0" fontId="16" fillId="14" borderId="7" xfId="8" applyFont="1" applyFill="1" applyBorder="1" applyAlignment="1">
      <alignment horizontal="center" vertical="top"/>
    </xf>
    <xf numFmtId="0" fontId="19" fillId="14" borderId="7" xfId="8" applyFont="1" applyFill="1" applyBorder="1" applyAlignment="1">
      <alignment vertical="top"/>
    </xf>
    <xf numFmtId="164" fontId="16" fillId="15" borderId="7" xfId="10" applyNumberFormat="1" applyFont="1" applyFill="1" applyBorder="1" applyAlignment="1" applyProtection="1">
      <alignment horizontal="right" vertical="top"/>
      <protection hidden="1"/>
    </xf>
    <xf numFmtId="164" fontId="16" fillId="15" borderId="7" xfId="10" applyNumberFormat="1" applyFont="1" applyFill="1" applyBorder="1" applyAlignment="1" applyProtection="1">
      <alignment vertical="top"/>
      <protection hidden="1"/>
    </xf>
    <xf numFmtId="0" fontId="16" fillId="15" borderId="7" xfId="8" applyFont="1" applyFill="1" applyBorder="1" applyAlignment="1">
      <alignment horizontal="center" vertical="top"/>
    </xf>
    <xf numFmtId="0" fontId="16" fillId="15" borderId="7" xfId="8" applyFont="1" applyFill="1" applyBorder="1" applyAlignment="1">
      <alignment horizontal="center"/>
    </xf>
    <xf numFmtId="0" fontId="19" fillId="15" borderId="7" xfId="8" applyFont="1" applyFill="1" applyBorder="1"/>
    <xf numFmtId="164" fontId="17" fillId="3" borderId="7" xfId="10" applyNumberFormat="1" applyFont="1" applyFill="1" applyBorder="1" applyAlignment="1" applyProtection="1">
      <alignment horizontal="right" vertical="top"/>
    </xf>
    <xf numFmtId="164" fontId="17" fillId="9" borderId="7" xfId="10" applyNumberFormat="1" applyFont="1" applyFill="1" applyBorder="1" applyAlignment="1" applyProtection="1">
      <alignment vertical="top"/>
    </xf>
    <xf numFmtId="164" fontId="17" fillId="9" borderId="7" xfId="10" applyNumberFormat="1" applyFont="1" applyFill="1" applyBorder="1" applyAlignment="1" applyProtection="1">
      <alignment vertical="top"/>
      <protection locked="0"/>
    </xf>
    <xf numFmtId="0" fontId="17" fillId="9" borderId="7" xfId="8" applyFont="1" applyFill="1" applyBorder="1" applyAlignment="1">
      <alignment horizontal="center" vertical="top"/>
    </xf>
    <xf numFmtId="0" fontId="18" fillId="9" borderId="7" xfId="8" applyFont="1" applyFill="1" applyBorder="1"/>
    <xf numFmtId="164" fontId="16" fillId="9" borderId="7" xfId="10" applyNumberFormat="1" applyFont="1" applyFill="1" applyBorder="1" applyAlignment="1" applyProtection="1">
      <alignment vertical="top"/>
      <protection hidden="1"/>
    </xf>
    <xf numFmtId="164" fontId="17" fillId="9" borderId="7" xfId="10" applyNumberFormat="1" applyFont="1" applyFill="1" applyBorder="1" applyAlignment="1" applyProtection="1">
      <alignment vertical="top"/>
      <protection hidden="1"/>
    </xf>
    <xf numFmtId="0" fontId="18" fillId="9" borderId="7" xfId="8" applyFont="1" applyFill="1" applyBorder="1" applyAlignment="1">
      <alignment vertical="top"/>
    </xf>
    <xf numFmtId="164" fontId="16" fillId="14" borderId="7" xfId="10" applyNumberFormat="1" applyFont="1" applyFill="1" applyBorder="1" applyAlignment="1" applyProtection="1">
      <alignment horizontal="right" vertical="top"/>
      <protection hidden="1"/>
    </xf>
    <xf numFmtId="0" fontId="17" fillId="9" borderId="7" xfId="8" applyFont="1" applyFill="1" applyBorder="1" applyAlignment="1">
      <alignment vertical="top"/>
    </xf>
    <xf numFmtId="0" fontId="19" fillId="9" borderId="7" xfId="8" applyFont="1" applyFill="1" applyBorder="1"/>
    <xf numFmtId="164" fontId="16" fillId="9" borderId="7" xfId="10" applyNumberFormat="1" applyFont="1" applyFill="1" applyBorder="1" applyAlignment="1" applyProtection="1">
      <alignment vertical="top"/>
      <protection locked="0"/>
    </xf>
    <xf numFmtId="0" fontId="17" fillId="9" borderId="7" xfId="8" applyFont="1" applyFill="1" applyBorder="1" applyAlignment="1">
      <alignment horizontal="center" vertical="top" wrapText="1"/>
    </xf>
    <xf numFmtId="0" fontId="17" fillId="9" borderId="7" xfId="8" applyFont="1" applyFill="1" applyBorder="1" applyAlignment="1">
      <alignment vertical="top" wrapText="1"/>
    </xf>
    <xf numFmtId="164" fontId="17" fillId="3" borderId="7" xfId="10" applyNumberFormat="1" applyFont="1" applyFill="1" applyBorder="1" applyAlignment="1" applyProtection="1">
      <alignment horizontal="right" vertical="top"/>
      <protection hidden="1"/>
    </xf>
    <xf numFmtId="164" fontId="16" fillId="3" borderId="7" xfId="10" applyNumberFormat="1" applyFont="1" applyFill="1" applyBorder="1" applyAlignment="1" applyProtection="1">
      <alignment horizontal="right" vertical="top"/>
      <protection hidden="1"/>
    </xf>
    <xf numFmtId="164" fontId="16" fillId="14" borderId="7" xfId="10" applyNumberFormat="1" applyFont="1" applyFill="1" applyBorder="1" applyAlignment="1" applyProtection="1">
      <alignment vertical="top"/>
    </xf>
    <xf numFmtId="164" fontId="16" fillId="13" borderId="6" xfId="10" applyNumberFormat="1" applyFont="1" applyFill="1" applyBorder="1" applyAlignment="1" applyProtection="1">
      <alignment vertical="top"/>
      <protection hidden="1"/>
    </xf>
    <xf numFmtId="0" fontId="16" fillId="13" borderId="6" xfId="8" applyFont="1" applyFill="1" applyBorder="1" applyAlignment="1">
      <alignment vertical="top"/>
    </xf>
    <xf numFmtId="0" fontId="16" fillId="13" borderId="6" xfId="8" applyFont="1" applyFill="1" applyBorder="1" applyAlignment="1">
      <alignment horizontal="center" vertical="top"/>
    </xf>
    <xf numFmtId="0" fontId="19" fillId="13" borderId="6" xfId="8" applyFont="1" applyFill="1" applyBorder="1" applyAlignment="1">
      <alignment vertical="top"/>
    </xf>
    <xf numFmtId="0" fontId="7" fillId="3" borderId="11" xfId="8" applyFont="1" applyFill="1" applyBorder="1" applyAlignment="1">
      <alignment horizontal="left" indent="2"/>
    </xf>
    <xf numFmtId="164" fontId="16" fillId="9" borderId="7" xfId="10" applyNumberFormat="1" applyFont="1" applyFill="1" applyBorder="1" applyAlignment="1" applyProtection="1">
      <alignment vertical="center"/>
    </xf>
    <xf numFmtId="0" fontId="16" fillId="9" borderId="7" xfId="8" applyFont="1" applyFill="1" applyBorder="1" applyAlignment="1">
      <alignment vertical="center" wrapText="1"/>
    </xf>
    <xf numFmtId="0" fontId="16" fillId="9" borderId="7" xfId="8" applyFont="1" applyFill="1" applyBorder="1" applyAlignment="1">
      <alignment horizontal="center" vertical="center"/>
    </xf>
    <xf numFmtId="0" fontId="19" fillId="9" borderId="7" xfId="8" applyFont="1" applyFill="1" applyBorder="1" applyAlignment="1">
      <alignment vertical="center"/>
    </xf>
    <xf numFmtId="164" fontId="16" fillId="14" borderId="7" xfId="10" applyNumberFormat="1" applyFont="1" applyFill="1" applyBorder="1" applyAlignment="1" applyProtection="1">
      <alignment horizontal="right" vertical="center"/>
      <protection hidden="1"/>
    </xf>
    <xf numFmtId="164" fontId="16" fillId="14" borderId="7" xfId="10" applyNumberFormat="1" applyFont="1" applyFill="1" applyBorder="1" applyAlignment="1" applyProtection="1">
      <alignment vertical="center"/>
      <protection hidden="1"/>
    </xf>
    <xf numFmtId="0" fontId="16" fillId="14" borderId="7" xfId="8" applyFont="1" applyFill="1" applyBorder="1" applyAlignment="1">
      <alignment horizontal="center" vertical="center"/>
    </xf>
    <xf numFmtId="0" fontId="19" fillId="14" borderId="7" xfId="8" applyFont="1" applyFill="1" applyBorder="1" applyAlignment="1">
      <alignment vertical="center"/>
    </xf>
    <xf numFmtId="164" fontId="16" fillId="15" borderId="7" xfId="10" applyNumberFormat="1" applyFont="1" applyFill="1" applyBorder="1" applyAlignment="1" applyProtection="1">
      <alignment horizontal="right" vertical="center"/>
      <protection hidden="1"/>
    </xf>
    <xf numFmtId="164" fontId="16" fillId="15" borderId="7" xfId="10" applyNumberFormat="1" applyFont="1" applyFill="1" applyBorder="1" applyAlignment="1" applyProtection="1">
      <alignment vertical="center"/>
      <protection hidden="1"/>
    </xf>
    <xf numFmtId="0" fontId="16" fillId="15" borderId="7" xfId="8" applyFont="1" applyFill="1" applyBorder="1" applyAlignment="1">
      <alignment horizontal="center" vertical="center"/>
    </xf>
    <xf numFmtId="0" fontId="19" fillId="15" borderId="7" xfId="8" applyFont="1" applyFill="1" applyBorder="1" applyAlignment="1">
      <alignment vertical="center"/>
    </xf>
    <xf numFmtId="164" fontId="16" fillId="9" borderId="7" xfId="10" applyNumberFormat="1" applyFont="1" applyFill="1" applyBorder="1" applyAlignment="1" applyProtection="1">
      <alignment vertical="center"/>
      <protection locked="0"/>
    </xf>
    <xf numFmtId="0" fontId="17" fillId="9" borderId="7" xfId="8" applyFont="1" applyFill="1" applyBorder="1" applyAlignment="1">
      <alignment horizontal="center" vertical="center"/>
    </xf>
    <xf numFmtId="0" fontId="18" fillId="9" borderId="7" xfId="8" applyFont="1" applyFill="1" applyBorder="1" applyAlignment="1">
      <alignment vertical="center"/>
    </xf>
    <xf numFmtId="164" fontId="17" fillId="9" borderId="7" xfId="10" applyNumberFormat="1" applyFont="1" applyFill="1" applyBorder="1" applyAlignment="1" applyProtection="1">
      <alignment vertical="center"/>
      <protection locked="0"/>
    </xf>
    <xf numFmtId="0" fontId="17" fillId="9" borderId="7" xfId="8" applyFont="1" applyFill="1" applyBorder="1" applyAlignment="1">
      <alignment vertical="center" wrapText="1"/>
    </xf>
    <xf numFmtId="0" fontId="17" fillId="9" borderId="7" xfId="8" applyFont="1" applyFill="1" applyBorder="1" applyAlignment="1">
      <alignment vertical="center"/>
    </xf>
    <xf numFmtId="0" fontId="16" fillId="9" borderId="7" xfId="8" applyFont="1" applyFill="1" applyBorder="1" applyAlignment="1">
      <alignment vertical="center"/>
    </xf>
    <xf numFmtId="164" fontId="16" fillId="9" borderId="7" xfId="10" applyNumberFormat="1" applyFont="1" applyFill="1" applyBorder="1" applyAlignment="1" applyProtection="1">
      <alignment vertical="center"/>
      <protection hidden="1"/>
    </xf>
    <xf numFmtId="0" fontId="17" fillId="9" borderId="7" xfId="8" applyFont="1" applyFill="1" applyBorder="1" applyAlignment="1">
      <alignment horizontal="center" vertical="center" wrapText="1"/>
    </xf>
    <xf numFmtId="164" fontId="17" fillId="9" borderId="7" xfId="10" applyNumberFormat="1" applyFont="1" applyFill="1" applyBorder="1" applyAlignment="1" applyProtection="1">
      <alignment vertical="center"/>
      <protection hidden="1"/>
    </xf>
    <xf numFmtId="164" fontId="17" fillId="9" borderId="7" xfId="10" applyNumberFormat="1" applyFont="1" applyFill="1" applyBorder="1" applyAlignment="1" applyProtection="1">
      <alignment vertical="center"/>
    </xf>
    <xf numFmtId="164" fontId="17" fillId="3" borderId="7" xfId="10" applyNumberFormat="1" applyFont="1" applyFill="1" applyBorder="1" applyAlignment="1" applyProtection="1">
      <alignment horizontal="right" vertical="center"/>
      <protection hidden="1"/>
    </xf>
    <xf numFmtId="0" fontId="17" fillId="0" borderId="7" xfId="8" applyFont="1" applyBorder="1" applyAlignment="1">
      <alignment horizontal="center" vertical="center"/>
    </xf>
    <xf numFmtId="0" fontId="18" fillId="0" borderId="7" xfId="8" applyFont="1" applyBorder="1" applyAlignment="1">
      <alignment vertical="center"/>
    </xf>
    <xf numFmtId="164" fontId="16" fillId="13" borderId="6" xfId="10" applyNumberFormat="1" applyFont="1" applyFill="1" applyBorder="1" applyAlignment="1" applyProtection="1">
      <alignment vertical="center"/>
      <protection hidden="1"/>
    </xf>
    <xf numFmtId="0" fontId="16" fillId="13" borderId="6" xfId="8" applyFont="1" applyFill="1" applyBorder="1" applyAlignment="1">
      <alignment vertical="center" wrapText="1"/>
    </xf>
    <xf numFmtId="0" fontId="16" fillId="13" borderId="6" xfId="8" applyFont="1" applyFill="1" applyBorder="1" applyAlignment="1">
      <alignment horizontal="center" vertical="center"/>
    </xf>
    <xf numFmtId="0" fontId="19" fillId="13" borderId="6" xfId="8" applyFont="1" applyFill="1" applyBorder="1" applyAlignment="1">
      <alignment vertical="center"/>
    </xf>
    <xf numFmtId="3" fontId="9" fillId="2" borderId="22" xfId="0" applyNumberFormat="1" applyFont="1" applyFill="1" applyBorder="1" applyAlignment="1" applyProtection="1">
      <alignment horizontal="center"/>
      <protection locked="0"/>
    </xf>
    <xf numFmtId="2" fontId="9" fillId="9" borderId="20" xfId="0" applyNumberFormat="1" applyFont="1" applyFill="1" applyBorder="1" applyAlignment="1" applyProtection="1">
      <alignment horizontal="center"/>
      <protection locked="0"/>
    </xf>
    <xf numFmtId="9" fontId="8" fillId="9" borderId="20" xfId="11" applyFont="1" applyFill="1" applyBorder="1" applyAlignment="1" applyProtection="1">
      <alignment horizontal="center"/>
      <protection locked="0"/>
    </xf>
    <xf numFmtId="1" fontId="41" fillId="3" borderId="7" xfId="0" applyNumberFormat="1" applyFont="1" applyFill="1" applyBorder="1" applyAlignment="1">
      <alignment horizontal="center"/>
    </xf>
    <xf numFmtId="0" fontId="44" fillId="11" borderId="18" xfId="0" applyFont="1" applyFill="1" applyBorder="1" applyAlignment="1">
      <alignment horizontal="center" vertical="center" wrapText="1"/>
    </xf>
    <xf numFmtId="0" fontId="45" fillId="9" borderId="0" xfId="0" applyFont="1" applyFill="1"/>
    <xf numFmtId="0" fontId="46" fillId="9" borderId="0" xfId="0" applyFont="1" applyFill="1"/>
    <xf numFmtId="0" fontId="47" fillId="9" borderId="0" xfId="0" applyFont="1" applyFill="1"/>
    <xf numFmtId="0" fontId="48" fillId="9" borderId="0" xfId="0" applyFont="1" applyFill="1"/>
    <xf numFmtId="0" fontId="49" fillId="9" borderId="0" xfId="0" applyFont="1" applyFill="1"/>
    <xf numFmtId="0" fontId="50" fillId="9" borderId="0" xfId="0" applyFont="1" applyFill="1"/>
    <xf numFmtId="0" fontId="37" fillId="41" borderId="18" xfId="0" applyFont="1" applyFill="1" applyBorder="1" applyAlignment="1">
      <alignment horizontal="center" vertical="center"/>
    </xf>
    <xf numFmtId="0" fontId="51" fillId="41" borderId="18" xfId="0" applyFont="1" applyFill="1" applyBorder="1" applyAlignment="1">
      <alignment horizontal="center" vertical="center"/>
    </xf>
    <xf numFmtId="0" fontId="37" fillId="41" borderId="18" xfId="0" applyFont="1" applyFill="1" applyBorder="1" applyAlignment="1">
      <alignment horizontal="center"/>
    </xf>
    <xf numFmtId="0" fontId="37" fillId="9" borderId="18" xfId="0" applyFont="1" applyFill="1" applyBorder="1" applyAlignment="1">
      <alignment horizontal="left" vertical="center" wrapText="1"/>
    </xf>
    <xf numFmtId="0" fontId="37" fillId="9" borderId="18" xfId="0" applyFont="1" applyFill="1" applyBorder="1" applyAlignment="1">
      <alignment horizontal="center" vertical="center"/>
    </xf>
    <xf numFmtId="0" fontId="37" fillId="9" borderId="18" xfId="0" applyFont="1" applyFill="1" applyBorder="1" applyAlignment="1">
      <alignment horizontal="center"/>
    </xf>
    <xf numFmtId="0" fontId="37" fillId="0" borderId="18" xfId="0" applyFont="1" applyBorder="1" applyAlignment="1">
      <alignment horizontal="left" vertical="center" wrapText="1"/>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6" applyFont="1" applyFill="1" applyAlignment="1">
      <alignment horizontal="left"/>
    </xf>
    <xf numFmtId="0" fontId="16" fillId="0" borderId="0" xfId="6" applyFont="1" applyAlignment="1">
      <alignment horizontal="center"/>
    </xf>
    <xf numFmtId="0" fontId="28" fillId="0" borderId="0" xfId="6" applyFont="1" applyAlignment="1">
      <alignment horizontal="center"/>
    </xf>
    <xf numFmtId="0" fontId="29" fillId="0" borderId="0" xfId="6" applyFont="1" applyAlignment="1">
      <alignment horizontal="center"/>
    </xf>
    <xf numFmtId="0" fontId="8" fillId="0" borderId="0" xfId="6" applyFont="1" applyAlignment="1">
      <alignment horizontal="center"/>
    </xf>
    <xf numFmtId="0" fontId="8" fillId="4" borderId="0" xfId="6" applyFont="1" applyFill="1" applyAlignment="1">
      <alignment horizontal="left"/>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Alignment="1">
      <alignment horizontal="center"/>
    </xf>
    <xf numFmtId="0" fontId="29" fillId="9" borderId="0" xfId="6" applyFont="1" applyFill="1" applyAlignment="1">
      <alignment horizontal="center"/>
    </xf>
    <xf numFmtId="0" fontId="8" fillId="9" borderId="0" xfId="6" applyFont="1" applyFill="1" applyAlignment="1">
      <alignment horizontal="center"/>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8" applyFont="1" applyFill="1" applyBorder="1" applyAlignment="1">
      <alignment horizontal="center" vertical="center"/>
    </xf>
    <xf numFmtId="0" fontId="20" fillId="11" borderId="13" xfId="8" applyFont="1" applyFill="1" applyBorder="1" applyAlignment="1">
      <alignment horizontal="center" vertical="center"/>
    </xf>
    <xf numFmtId="0" fontId="20" fillId="11" borderId="6" xfId="8" applyFont="1" applyFill="1" applyBorder="1" applyAlignment="1">
      <alignment horizontal="center" vertical="center" wrapText="1"/>
    </xf>
    <xf numFmtId="0" fontId="20" fillId="11" borderId="13" xfId="8"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8" applyFont="1" applyFill="1" applyBorder="1" applyAlignment="1">
      <alignment horizontal="center" vertical="center"/>
    </xf>
    <xf numFmtId="0" fontId="20" fillId="11" borderId="5" xfId="8" applyFont="1" applyFill="1" applyBorder="1" applyAlignment="1">
      <alignment horizontal="center" textRotation="90"/>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cellXfs>
  <cellStyles count="12">
    <cellStyle name="Millares 2" xfId="1"/>
    <cellStyle name="Millares 2 2" xfId="10"/>
    <cellStyle name="Millares 2 3" xfId="9"/>
    <cellStyle name="Millares 3" xfId="5"/>
    <cellStyle name="Normal" xfId="0" builtinId="0"/>
    <cellStyle name="Normal 2" xfId="2"/>
    <cellStyle name="Normal 2 2" xfId="3"/>
    <cellStyle name="Normal 2 2 2" xfId="8"/>
    <cellStyle name="Normal 2 3" xfId="7"/>
    <cellStyle name="Normal 3" xfId="4"/>
    <cellStyle name="Normal 4" xfId="6"/>
    <cellStyle name="Porcentaje" xfId="11" builtinId="5"/>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533400</xdr:colOff>
      <xdr:row>4</xdr:row>
      <xdr:rowOff>157162</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91</xdr:row>
      <xdr:rowOff>0</xdr:rowOff>
    </xdr:from>
    <xdr:ext cx="752475" cy="0"/>
    <xdr:pic>
      <xdr:nvPicPr>
        <xdr:cNvPr id="3"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91</xdr:row>
      <xdr:rowOff>0</xdr:rowOff>
    </xdr:from>
    <xdr:ext cx="752475" cy="0"/>
    <xdr:pic>
      <xdr:nvPicPr>
        <xdr:cNvPr id="4" name="2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91</xdr:row>
      <xdr:rowOff>0</xdr:rowOff>
    </xdr:from>
    <xdr:ext cx="752475" cy="0"/>
    <xdr:pic>
      <xdr:nvPicPr>
        <xdr:cNvPr id="5" name="2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91</xdr:row>
      <xdr:rowOff>0</xdr:rowOff>
    </xdr:from>
    <xdr:ext cx="752475" cy="0"/>
    <xdr:pic>
      <xdr:nvPicPr>
        <xdr:cNvPr id="6" name="2 Imagen">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91</xdr:row>
      <xdr:rowOff>0</xdr:rowOff>
    </xdr:from>
    <xdr:ext cx="752475" cy="0"/>
    <xdr:pic>
      <xdr:nvPicPr>
        <xdr:cNvPr id="7" name="2 Imagen">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91</xdr:row>
      <xdr:rowOff>0</xdr:rowOff>
    </xdr:from>
    <xdr:ext cx="752475" cy="0"/>
    <xdr:pic>
      <xdr:nvPicPr>
        <xdr:cNvPr id="8" name="2 Imagen">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91</xdr:row>
      <xdr:rowOff>0</xdr:rowOff>
    </xdr:from>
    <xdr:ext cx="752475" cy="0"/>
    <xdr:pic>
      <xdr:nvPicPr>
        <xdr:cNvPr id="9" name="2 Imagen">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91</xdr:row>
      <xdr:rowOff>0</xdr:rowOff>
    </xdr:from>
    <xdr:ext cx="752475" cy="0"/>
    <xdr:pic>
      <xdr:nvPicPr>
        <xdr:cNvPr id="10" name="2 Imagen">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91</xdr:row>
      <xdr:rowOff>0</xdr:rowOff>
    </xdr:from>
    <xdr:ext cx="752475" cy="0"/>
    <xdr:pic>
      <xdr:nvPicPr>
        <xdr:cNvPr id="11" name="2 Imagen">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91</xdr:row>
      <xdr:rowOff>0</xdr:rowOff>
    </xdr:from>
    <xdr:ext cx="752475" cy="0"/>
    <xdr:pic>
      <xdr:nvPicPr>
        <xdr:cNvPr id="12" name="2 Imagen">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91</xdr:row>
      <xdr:rowOff>0</xdr:rowOff>
    </xdr:from>
    <xdr:ext cx="752475" cy="0"/>
    <xdr:pic>
      <xdr:nvPicPr>
        <xdr:cNvPr id="13" name="2 Imagen">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xmlns=""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2" name="2 Imagen">
          <a:extLst>
            <a:ext uri="{FF2B5EF4-FFF2-40B4-BE49-F238E27FC236}">
              <a16:creationId xmlns:a16="http://schemas.microsoft.com/office/drawing/2014/main" xmlns=""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0" y="1133475"/>
          <a:ext cx="1143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3343275" cy="8097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xmlns="" id="{00000000-0008-0000-0400-000006000000}"/>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 name="Text Box 3">
          <a:extLst>
            <a:ext uri="{FF2B5EF4-FFF2-40B4-BE49-F238E27FC236}">
              <a16:creationId xmlns:a16="http://schemas.microsoft.com/office/drawing/2014/main" xmlns="" id="{00000000-0008-0000-0400-000007000000}"/>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 name="Text Box 6">
          <a:extLst>
            <a:ext uri="{FF2B5EF4-FFF2-40B4-BE49-F238E27FC236}">
              <a16:creationId xmlns:a16="http://schemas.microsoft.com/office/drawing/2014/main" xmlns="" id="{00000000-0008-0000-0400-000008000000}"/>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 name="Text Box 3">
          <a:extLst>
            <a:ext uri="{FF2B5EF4-FFF2-40B4-BE49-F238E27FC236}">
              <a16:creationId xmlns:a16="http://schemas.microsoft.com/office/drawing/2014/main" xmlns="" id="{00000000-0008-0000-0400-000009000000}"/>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xmlns="" id="{00000000-0008-0000-0400-00000A000000}"/>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xmlns="" id="{00000000-0008-0000-0400-00000B000000}"/>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xmlns="" id="{00000000-0008-0000-0400-00000C000000}"/>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xmlns="" id="{00000000-0008-0000-0400-00000D000000}"/>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0" name="Text Box 6">
          <a:extLst>
            <a:ext uri="{FF2B5EF4-FFF2-40B4-BE49-F238E27FC236}">
              <a16:creationId xmlns:a16="http://schemas.microsoft.com/office/drawing/2014/main" xmlns="" id="{00000000-0008-0000-0400-00000E000000}"/>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1" name="Text Box 3">
          <a:extLst>
            <a:ext uri="{FF2B5EF4-FFF2-40B4-BE49-F238E27FC236}">
              <a16:creationId xmlns:a16="http://schemas.microsoft.com/office/drawing/2014/main" xmlns="" id="{00000000-0008-0000-0400-00000F000000}"/>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2" name="Text Box 6">
          <a:extLst>
            <a:ext uri="{FF2B5EF4-FFF2-40B4-BE49-F238E27FC236}">
              <a16:creationId xmlns:a16="http://schemas.microsoft.com/office/drawing/2014/main" xmlns="" id="{00000000-0008-0000-0400-000010000000}"/>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3" name="Text Box 3">
          <a:extLst>
            <a:ext uri="{FF2B5EF4-FFF2-40B4-BE49-F238E27FC236}">
              <a16:creationId xmlns:a16="http://schemas.microsoft.com/office/drawing/2014/main" xmlns="" id="{00000000-0008-0000-0400-000011000000}"/>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xmlns="" id="{00000000-0008-0000-0400-000012000000}"/>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xmlns="" id="{00000000-0008-0000-0400-000013000000}"/>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xmlns="" id="{00000000-0008-0000-0400-000014000000}"/>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xmlns="" id="{00000000-0008-0000-0400-000015000000}"/>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18" name="Imagen 21">
          <a:extLst>
            <a:ext uri="{FF2B5EF4-FFF2-40B4-BE49-F238E27FC236}">
              <a16:creationId xmlns:a16="http://schemas.microsoft.com/office/drawing/2014/main" xmlns=""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14700" cy="7240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19" name="Text Box 3">
          <a:extLst>
            <a:ext uri="{FF2B5EF4-FFF2-40B4-BE49-F238E27FC236}">
              <a16:creationId xmlns:a16="http://schemas.microsoft.com/office/drawing/2014/main" xmlns="" id="{0C24532E-BED1-406A-8577-2AD1C3D1AD67}"/>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xmlns="" id="{B70B2CB6-118E-4A97-914A-8C119B05321C}"/>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xmlns="" id="{7237DB54-EDCA-4BDC-89E1-59FC2EE261A5}"/>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xmlns="" id="{5D299474-0A03-4196-9E19-03CF341FC29D}"/>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3" name="Text Box 6">
          <a:extLst>
            <a:ext uri="{FF2B5EF4-FFF2-40B4-BE49-F238E27FC236}">
              <a16:creationId xmlns:a16="http://schemas.microsoft.com/office/drawing/2014/main" xmlns="" id="{18BE5AD3-1F10-4EA6-8BFF-3159015C811C}"/>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4" name="Text Box 3">
          <a:extLst>
            <a:ext uri="{FF2B5EF4-FFF2-40B4-BE49-F238E27FC236}">
              <a16:creationId xmlns:a16="http://schemas.microsoft.com/office/drawing/2014/main" xmlns="" id="{10928E5C-3FFF-47D8-B301-01B80E4F6CAA}"/>
            </a:ext>
          </a:extLst>
        </xdr:cNvPr>
        <xdr:cNvSpPr txBox="1">
          <a:spLocks noChangeArrowheads="1"/>
        </xdr:cNvSpPr>
      </xdr:nvSpPr>
      <xdr:spPr bwMode="auto">
        <a:xfrm>
          <a:off x="3813175" y="280111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5" name="Text Box 6">
          <a:extLst>
            <a:ext uri="{FF2B5EF4-FFF2-40B4-BE49-F238E27FC236}">
              <a16:creationId xmlns:a16="http://schemas.microsoft.com/office/drawing/2014/main" xmlns="" id="{B3406773-3044-400E-8840-E893AD8812AF}"/>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6" name="Text Box 3">
          <a:extLst>
            <a:ext uri="{FF2B5EF4-FFF2-40B4-BE49-F238E27FC236}">
              <a16:creationId xmlns:a16="http://schemas.microsoft.com/office/drawing/2014/main" xmlns="" id="{E156FD9B-D975-47CD-8C21-42DAA6CA52B7}"/>
            </a:ext>
          </a:extLst>
        </xdr:cNvPr>
        <xdr:cNvSpPr txBox="1">
          <a:spLocks noChangeArrowheads="1"/>
        </xdr:cNvSpPr>
      </xdr:nvSpPr>
      <xdr:spPr bwMode="auto">
        <a:xfrm>
          <a:off x="3813175" y="280111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xmlns="" id="{431E84F7-978B-48BB-9527-681A4144D470}"/>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xmlns="" id="{9ECC780C-2A46-4B6C-A519-14C7894EB26B}"/>
            </a:ext>
          </a:extLst>
        </xdr:cNvPr>
        <xdr:cNvSpPr txBox="1">
          <a:spLocks noChangeArrowheads="1"/>
        </xdr:cNvSpPr>
      </xdr:nvSpPr>
      <xdr:spPr bwMode="auto">
        <a:xfrm>
          <a:off x="3813175" y="280111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xmlns="" id="{5439DB40-03E0-4D66-AFB2-F99D0AB263D8}"/>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xmlns="" id="{2159A285-0231-4BB1-8C62-64C3E6782B32}"/>
            </a:ext>
          </a:extLst>
        </xdr:cNvPr>
        <xdr:cNvSpPr txBox="1">
          <a:spLocks noChangeArrowheads="1"/>
        </xdr:cNvSpPr>
      </xdr:nvSpPr>
      <xdr:spPr bwMode="auto">
        <a:xfrm>
          <a:off x="3813175" y="280111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1" name="Text Box 3">
          <a:extLst>
            <a:ext uri="{FF2B5EF4-FFF2-40B4-BE49-F238E27FC236}">
              <a16:creationId xmlns:a16="http://schemas.microsoft.com/office/drawing/2014/main" xmlns="" id="{380D2386-588F-4D09-BF9D-31BAF1C53604}"/>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2" name="Text Box 3">
          <a:extLst>
            <a:ext uri="{FF2B5EF4-FFF2-40B4-BE49-F238E27FC236}">
              <a16:creationId xmlns:a16="http://schemas.microsoft.com/office/drawing/2014/main" xmlns="" id="{0C4DF7DB-36B3-4E6D-903E-DA1162D46D42}"/>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3" name="Text Box 3">
          <a:extLst>
            <a:ext uri="{FF2B5EF4-FFF2-40B4-BE49-F238E27FC236}">
              <a16:creationId xmlns:a16="http://schemas.microsoft.com/office/drawing/2014/main" xmlns="" id="{44AE23F6-FAC7-4ADA-8391-45022242A5AA}"/>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4" name="Text Box 3">
          <a:extLst>
            <a:ext uri="{FF2B5EF4-FFF2-40B4-BE49-F238E27FC236}">
              <a16:creationId xmlns:a16="http://schemas.microsoft.com/office/drawing/2014/main" xmlns="" id="{A545F20A-8C53-44DD-9525-6F48D34A2710}"/>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5" name="Text Box 6">
          <a:extLst>
            <a:ext uri="{FF2B5EF4-FFF2-40B4-BE49-F238E27FC236}">
              <a16:creationId xmlns:a16="http://schemas.microsoft.com/office/drawing/2014/main" xmlns="" id="{CF6DC55B-0106-4B66-A9A7-32DA45CA9ACE}"/>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6" name="Text Box 3">
          <a:extLst>
            <a:ext uri="{FF2B5EF4-FFF2-40B4-BE49-F238E27FC236}">
              <a16:creationId xmlns:a16="http://schemas.microsoft.com/office/drawing/2014/main" xmlns="" id="{4AE7B134-E14B-410B-A325-4836E235DE82}"/>
            </a:ext>
          </a:extLst>
        </xdr:cNvPr>
        <xdr:cNvSpPr txBox="1">
          <a:spLocks noChangeArrowheads="1"/>
        </xdr:cNvSpPr>
      </xdr:nvSpPr>
      <xdr:spPr bwMode="auto">
        <a:xfrm>
          <a:off x="3813175" y="280111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7" name="Text Box 6">
          <a:extLst>
            <a:ext uri="{FF2B5EF4-FFF2-40B4-BE49-F238E27FC236}">
              <a16:creationId xmlns:a16="http://schemas.microsoft.com/office/drawing/2014/main" xmlns="" id="{AD432CC3-05FE-4265-B515-13272494870E}"/>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8" name="Text Box 3">
          <a:extLst>
            <a:ext uri="{FF2B5EF4-FFF2-40B4-BE49-F238E27FC236}">
              <a16:creationId xmlns:a16="http://schemas.microsoft.com/office/drawing/2014/main" xmlns="" id="{6EF08B80-CFB8-4725-A660-1B2ED1ED386F}"/>
            </a:ext>
          </a:extLst>
        </xdr:cNvPr>
        <xdr:cNvSpPr txBox="1">
          <a:spLocks noChangeArrowheads="1"/>
        </xdr:cNvSpPr>
      </xdr:nvSpPr>
      <xdr:spPr bwMode="auto">
        <a:xfrm>
          <a:off x="3813175" y="280111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xmlns="" id="{737EC32D-8773-4AE8-97CB-C278B3DBF021}"/>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xmlns="" id="{16C49EFD-DF25-4FCE-9470-D1BBA703D18A}"/>
            </a:ext>
          </a:extLst>
        </xdr:cNvPr>
        <xdr:cNvSpPr txBox="1">
          <a:spLocks noChangeArrowheads="1"/>
        </xdr:cNvSpPr>
      </xdr:nvSpPr>
      <xdr:spPr bwMode="auto">
        <a:xfrm>
          <a:off x="3813175" y="280111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xmlns="" id="{F7F89D24-0ACD-4E82-90DE-7544F76C22A7}"/>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xmlns="" id="{D63BD9D3-D6F5-4C6C-9B7D-4064F90C19BC}"/>
            </a:ext>
          </a:extLst>
        </xdr:cNvPr>
        <xdr:cNvSpPr txBox="1">
          <a:spLocks noChangeArrowheads="1"/>
        </xdr:cNvSpPr>
      </xdr:nvSpPr>
      <xdr:spPr bwMode="auto">
        <a:xfrm>
          <a:off x="3813175" y="280111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xmlns="" id="{00000000-0008-0000-0500-000003000000}"/>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 name="Text Box 3">
          <a:extLst>
            <a:ext uri="{FF2B5EF4-FFF2-40B4-BE49-F238E27FC236}">
              <a16:creationId xmlns:a16="http://schemas.microsoft.com/office/drawing/2014/main" xmlns="" id="{00000000-0008-0000-0500-000004000000}"/>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 name="Text Box 6">
          <a:extLst>
            <a:ext uri="{FF2B5EF4-FFF2-40B4-BE49-F238E27FC236}">
              <a16:creationId xmlns:a16="http://schemas.microsoft.com/office/drawing/2014/main" xmlns="" id="{00000000-0008-0000-0500-000005000000}"/>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 name="Text Box 3">
          <a:extLst>
            <a:ext uri="{FF2B5EF4-FFF2-40B4-BE49-F238E27FC236}">
              <a16:creationId xmlns:a16="http://schemas.microsoft.com/office/drawing/2014/main" xmlns="" id="{00000000-0008-0000-0500-000006000000}"/>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xmlns="" id="{00000000-0008-0000-0500-000007000000}"/>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xmlns="" id="{00000000-0008-0000-0500-000008000000}"/>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xmlns="" id="{00000000-0008-0000-0500-000009000000}"/>
            </a:ext>
          </a:extLst>
        </xdr:cNvPr>
        <xdr:cNvSpPr txBox="1">
          <a:spLocks noChangeArrowheads="1"/>
        </xdr:cNvSpPr>
      </xdr:nvSpPr>
      <xdr:spPr bwMode="auto">
        <a:xfrm>
          <a:off x="3815080" y="226695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xmlns="" id="{00000000-0008-0000-0500-00000A000000}"/>
            </a:ext>
          </a:extLst>
        </xdr:cNvPr>
        <xdr:cNvSpPr txBox="1">
          <a:spLocks noChangeArrowheads="1"/>
        </xdr:cNvSpPr>
      </xdr:nvSpPr>
      <xdr:spPr bwMode="auto">
        <a:xfrm>
          <a:off x="3813175" y="33030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0" name="Text Box 6">
          <a:extLst>
            <a:ext uri="{FF2B5EF4-FFF2-40B4-BE49-F238E27FC236}">
              <a16:creationId xmlns:a16="http://schemas.microsoft.com/office/drawing/2014/main" xmlns="" id="{00000000-0008-0000-0500-00000B000000}"/>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1" name="Text Box 3">
          <a:extLst>
            <a:ext uri="{FF2B5EF4-FFF2-40B4-BE49-F238E27FC236}">
              <a16:creationId xmlns:a16="http://schemas.microsoft.com/office/drawing/2014/main" xmlns="" id="{00000000-0008-0000-0500-00000C000000}"/>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2" name="Text Box 6">
          <a:extLst>
            <a:ext uri="{FF2B5EF4-FFF2-40B4-BE49-F238E27FC236}">
              <a16:creationId xmlns:a16="http://schemas.microsoft.com/office/drawing/2014/main" xmlns="" id="{00000000-0008-0000-0500-00000D000000}"/>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3" name="Text Box 3">
          <a:extLst>
            <a:ext uri="{FF2B5EF4-FFF2-40B4-BE49-F238E27FC236}">
              <a16:creationId xmlns:a16="http://schemas.microsoft.com/office/drawing/2014/main" xmlns="" id="{00000000-0008-0000-0500-00000E000000}"/>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xmlns="" id="{00000000-0008-0000-0500-00000F000000}"/>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xmlns="" id="{00000000-0008-0000-0500-000010000000}"/>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xmlns="" id="{00000000-0008-0000-0500-000011000000}"/>
            </a:ext>
          </a:extLst>
        </xdr:cNvPr>
        <xdr:cNvSpPr txBox="1">
          <a:spLocks noChangeArrowheads="1"/>
        </xdr:cNvSpPr>
      </xdr:nvSpPr>
      <xdr:spPr bwMode="auto">
        <a:xfrm>
          <a:off x="3815080" y="236410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xmlns="" id="{00000000-0008-0000-0500-000012000000}"/>
            </a:ext>
          </a:extLst>
        </xdr:cNvPr>
        <xdr:cNvSpPr txBox="1">
          <a:spLocks noChangeArrowheads="1"/>
        </xdr:cNvSpPr>
      </xdr:nvSpPr>
      <xdr:spPr bwMode="auto">
        <a:xfrm>
          <a:off x="3813175" y="356215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8" name="Imagen 18">
          <a:extLst>
            <a:ext uri="{FF2B5EF4-FFF2-40B4-BE49-F238E27FC236}">
              <a16:creationId xmlns:a16="http://schemas.microsoft.com/office/drawing/2014/main" xmlns=""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3879056" cy="714548"/>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19" name="Text Box 3">
          <a:extLst>
            <a:ext uri="{FF2B5EF4-FFF2-40B4-BE49-F238E27FC236}">
              <a16:creationId xmlns:a16="http://schemas.microsoft.com/office/drawing/2014/main" xmlns="" id="{15BD2037-C7EC-4E3E-BA01-BE8959A1C1B9}"/>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xmlns="" id="{18C8E422-A645-44D9-B1D6-1281023C2A5F}"/>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xmlns="" id="{2DCD8456-C0CC-4A96-89D6-873E797DB3F8}"/>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xmlns="" id="{FC8D3115-D689-4083-AD74-9F41A749114B}"/>
            </a:ext>
          </a:extLst>
        </xdr:cNvPr>
        <xdr:cNvSpPr txBox="1">
          <a:spLocks noChangeArrowheads="1"/>
        </xdr:cNvSpPr>
      </xdr:nvSpPr>
      <xdr:spPr bwMode="auto">
        <a:xfrm>
          <a:off x="3813175" y="259060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3" name="Text Box 6">
          <a:extLst>
            <a:ext uri="{FF2B5EF4-FFF2-40B4-BE49-F238E27FC236}">
              <a16:creationId xmlns:a16="http://schemas.microsoft.com/office/drawing/2014/main" xmlns="" id="{E1C779DB-71A4-48F9-B626-D4A3516F024A}"/>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4" name="Text Box 3">
          <a:extLst>
            <a:ext uri="{FF2B5EF4-FFF2-40B4-BE49-F238E27FC236}">
              <a16:creationId xmlns:a16="http://schemas.microsoft.com/office/drawing/2014/main" xmlns="" id="{B5E744E9-DEE7-410B-9394-5CAF09CBF840}"/>
            </a:ext>
          </a:extLst>
        </xdr:cNvPr>
        <xdr:cNvSpPr txBox="1">
          <a:spLocks noChangeArrowheads="1"/>
        </xdr:cNvSpPr>
      </xdr:nvSpPr>
      <xdr:spPr bwMode="auto">
        <a:xfrm>
          <a:off x="3813175" y="27849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5" name="Text Box 6">
          <a:extLst>
            <a:ext uri="{FF2B5EF4-FFF2-40B4-BE49-F238E27FC236}">
              <a16:creationId xmlns:a16="http://schemas.microsoft.com/office/drawing/2014/main" xmlns="" id="{6F310CE5-FCFB-471E-B9AA-D50DD9346DBE}"/>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6" name="Text Box 3">
          <a:extLst>
            <a:ext uri="{FF2B5EF4-FFF2-40B4-BE49-F238E27FC236}">
              <a16:creationId xmlns:a16="http://schemas.microsoft.com/office/drawing/2014/main" xmlns="" id="{BCB1BC18-E721-4546-BA46-F3BA7E2919A0}"/>
            </a:ext>
          </a:extLst>
        </xdr:cNvPr>
        <xdr:cNvSpPr txBox="1">
          <a:spLocks noChangeArrowheads="1"/>
        </xdr:cNvSpPr>
      </xdr:nvSpPr>
      <xdr:spPr bwMode="auto">
        <a:xfrm>
          <a:off x="3813175" y="27849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xmlns="" id="{B103D957-E838-41BE-AA42-86E4F8A652F0}"/>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8" name="Text Box 3">
          <a:extLst>
            <a:ext uri="{FF2B5EF4-FFF2-40B4-BE49-F238E27FC236}">
              <a16:creationId xmlns:a16="http://schemas.microsoft.com/office/drawing/2014/main" xmlns="" id="{00AC99CF-6436-4075-94D8-D3F15F1ED125}"/>
            </a:ext>
          </a:extLst>
        </xdr:cNvPr>
        <xdr:cNvSpPr txBox="1">
          <a:spLocks noChangeArrowheads="1"/>
        </xdr:cNvSpPr>
      </xdr:nvSpPr>
      <xdr:spPr bwMode="auto">
        <a:xfrm>
          <a:off x="3813175" y="27849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xmlns="" id="{FB15F1CF-882B-42E0-8317-E78BDA602478}"/>
            </a:ext>
          </a:extLst>
        </xdr:cNvPr>
        <xdr:cNvSpPr txBox="1">
          <a:spLocks noChangeArrowheads="1"/>
        </xdr:cNvSpPr>
      </xdr:nvSpPr>
      <xdr:spPr bwMode="auto">
        <a:xfrm>
          <a:off x="3815080" y="187833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0" name="Text Box 3">
          <a:extLst>
            <a:ext uri="{FF2B5EF4-FFF2-40B4-BE49-F238E27FC236}">
              <a16:creationId xmlns:a16="http://schemas.microsoft.com/office/drawing/2014/main" xmlns="" id="{81D1D426-5F83-4757-A7BB-C3040CF3E377}"/>
            </a:ext>
          </a:extLst>
        </xdr:cNvPr>
        <xdr:cNvSpPr txBox="1">
          <a:spLocks noChangeArrowheads="1"/>
        </xdr:cNvSpPr>
      </xdr:nvSpPr>
      <xdr:spPr bwMode="auto">
        <a:xfrm>
          <a:off x="3813175" y="27849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ns2/Desktop/Carpeta%20Taller%20POA%202019%20SRS-GAS-CEAS/Matriz%20POA%202019%20SRS-SN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CORNELIO/Downloads/POA%20Est&#225;ndar%20CEAS%20regionales,%20especializados%20y%20autogesti&#243;n%202023-%20(1)%2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CORNELIO/Downloads/POA%202023%20Hosp.%20Traumatologico%20Juan%20Bosc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PNE2"/>
      <sheetName val="Prioridades Directivas"/>
      <sheetName val="PPNE1"/>
      <sheetName val="PPNE2.1"/>
      <sheetName val="PPNE3"/>
      <sheetName val="PPNE4"/>
      <sheetName val="PPNE5"/>
      <sheetName val="Insumos"/>
      <sheetName val="Hoja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7">
          <cell r="B57" t="str">
            <v>LE.1 - Fortalecer las capacidades gestoras institucionales del SNS a través de la implementación del Modelo de Gestión, del desarrollo de su organización funcional y de las capacidades e instrumentos necesarios en cada ámbito de gestión</v>
          </cell>
        </row>
      </sheetData>
      <sheetData sheetId="13"/>
      <sheetData sheetId="14" refreshError="1"/>
      <sheetData sheetId="15"/>
      <sheetData sheetId="16" refreshError="1"/>
      <sheetData sheetId="17"/>
      <sheetData sheetId="18"/>
      <sheetData sheetId="19"/>
      <sheetData sheetId="20"/>
      <sheetData sheetId="21"/>
      <sheetData sheetId="22"/>
      <sheetData sheetId="23"/>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Sheet1"/>
      <sheetName val="PPNE2.1"/>
      <sheetName val="Insumos"/>
    </sheetNames>
    <sheetDataSet>
      <sheetData sheetId="0">
        <row r="2">
          <cell r="B2" t="str">
            <v>Servicio Nacional de Salud</v>
          </cell>
        </row>
        <row r="3">
          <cell r="B3" t="str">
            <v>Dirección de Planificación y Desarrollo</v>
          </cell>
        </row>
        <row r="5">
          <cell r="C5">
            <v>2023</v>
          </cell>
        </row>
        <row r="6">
          <cell r="B6" t="str">
            <v>Cibao Central</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
      <sheetName val="PPNE2"/>
      <sheetName val="PPNE2.1"/>
      <sheetName val="Insumos"/>
      <sheetName val="PPNE3"/>
      <sheetName val="PPNE4"/>
      <sheetName val="PPNE5"/>
    </sheetNames>
    <sheetDataSet>
      <sheetData sheetId="0"/>
      <sheetData sheetId="1"/>
      <sheetData sheetId="2"/>
      <sheetData sheetId="3"/>
      <sheetData sheetId="4">
        <row r="11">
          <cell r="F11">
            <v>15000000</v>
          </cell>
        </row>
        <row r="15">
          <cell r="F15">
            <v>337801471</v>
          </cell>
        </row>
        <row r="17">
          <cell r="F17">
            <v>10000000</v>
          </cell>
        </row>
        <row r="20">
          <cell r="F20">
            <v>40000000</v>
          </cell>
        </row>
        <row r="24">
          <cell r="F24">
            <v>160233176.44</v>
          </cell>
        </row>
        <row r="25">
          <cell r="F25">
            <v>19771494.561000001</v>
          </cell>
        </row>
        <row r="26">
          <cell r="F26">
            <v>116361850.449</v>
          </cell>
        </row>
        <row r="27">
          <cell r="F27">
            <v>3000000</v>
          </cell>
        </row>
        <row r="29">
          <cell r="F29">
            <v>35439997.553999998</v>
          </cell>
        </row>
      </sheetData>
      <sheetData sheetId="5">
        <row r="22">
          <cell r="G22">
            <v>4543678.28</v>
          </cell>
          <cell r="I22">
            <v>5154843.43</v>
          </cell>
          <cell r="K22">
            <v>0</v>
          </cell>
          <cell r="M22">
            <v>11901478.289999999</v>
          </cell>
        </row>
        <row r="29">
          <cell r="G29">
            <v>13215371.243112653</v>
          </cell>
          <cell r="H29">
            <v>10215222.653999995</v>
          </cell>
          <cell r="I29">
            <v>127122663.16</v>
          </cell>
          <cell r="J29">
            <v>12365872.217999998</v>
          </cell>
          <cell r="K29">
            <v>8022381.6715707183</v>
          </cell>
          <cell r="M29">
            <v>83799505.053262219</v>
          </cell>
        </row>
        <row r="39">
          <cell r="G39">
            <v>1136003.75</v>
          </cell>
          <cell r="H39">
            <v>1590405.25</v>
          </cell>
          <cell r="I39">
            <v>10905636</v>
          </cell>
          <cell r="J39">
            <v>2272007.5</v>
          </cell>
          <cell r="K39">
            <v>2272007.5</v>
          </cell>
          <cell r="M39">
            <v>4544015</v>
          </cell>
        </row>
        <row r="56">
          <cell r="G56">
            <v>423200</v>
          </cell>
        </row>
        <row r="80">
          <cell r="G80">
            <v>2035542.9017930331</v>
          </cell>
          <cell r="H80">
            <v>1500684.6207437667</v>
          </cell>
          <cell r="I80">
            <v>10354705.59075941</v>
          </cell>
          <cell r="J80">
            <v>1653165.9473831861</v>
          </cell>
          <cell r="K80">
            <v>1545001.4871907933</v>
          </cell>
          <cell r="M80">
            <v>7761425.4572229115</v>
          </cell>
        </row>
        <row r="82">
          <cell r="G82">
            <v>2038902.9851048004</v>
          </cell>
          <cell r="H82">
            <v>1503311.3075731092</v>
          </cell>
          <cell r="I82">
            <v>10169732.978779973</v>
          </cell>
          <cell r="J82">
            <v>1855070.3280145111</v>
          </cell>
          <cell r="K82">
            <v>1546682.5165919943</v>
          </cell>
          <cell r="M82">
            <v>7771862.8845676854</v>
          </cell>
        </row>
        <row r="84">
          <cell r="G84">
            <v>345998.30919066892</v>
          </cell>
          <cell r="H84">
            <v>259310.81002776563</v>
          </cell>
          <cell r="I84">
            <v>1710168.730440723</v>
          </cell>
          <cell r="J84">
            <v>317207.06203777419</v>
          </cell>
          <cell r="K84">
            <v>265579.42196485953</v>
          </cell>
          <cell r="M84">
            <v>1307745.6799123595</v>
          </cell>
        </row>
        <row r="94">
          <cell r="M94">
            <v>2300000</v>
          </cell>
        </row>
        <row r="105">
          <cell r="M105">
            <v>420000</v>
          </cell>
        </row>
        <row r="110">
          <cell r="M110">
            <v>500000</v>
          </cell>
        </row>
        <row r="118">
          <cell r="M118">
            <v>2220000</v>
          </cell>
        </row>
        <row r="134">
          <cell r="M134">
            <v>2584200</v>
          </cell>
        </row>
        <row r="167">
          <cell r="M167">
            <v>600000</v>
          </cell>
        </row>
        <row r="207">
          <cell r="M207">
            <v>4000000</v>
          </cell>
        </row>
        <row r="221">
          <cell r="G221">
            <v>108366.75</v>
          </cell>
          <cell r="H221">
            <v>638356.94999999995</v>
          </cell>
          <cell r="I221">
            <v>8606528.7000000011</v>
          </cell>
          <cell r="J221">
            <v>316694.15000000002</v>
          </cell>
          <cell r="K221">
            <v>160605.09999999998</v>
          </cell>
          <cell r="M221">
            <v>3245446.05</v>
          </cell>
        </row>
        <row r="242">
          <cell r="G242">
            <v>170870.9375</v>
          </cell>
          <cell r="H242">
            <v>169266.56101298702</v>
          </cell>
          <cell r="I242">
            <v>339604.26187227399</v>
          </cell>
          <cell r="J242">
            <v>124032.74400333333</v>
          </cell>
          <cell r="K242">
            <v>220369.07634999999</v>
          </cell>
          <cell r="M242">
            <v>469182.05266194756</v>
          </cell>
        </row>
        <row r="244">
          <cell r="G244">
            <v>47149.749400000001</v>
          </cell>
          <cell r="H244">
            <v>30561.733999999997</v>
          </cell>
          <cell r="I244">
            <v>1894238.7379947617</v>
          </cell>
          <cell r="J244">
            <v>201225.30432000005</v>
          </cell>
          <cell r="K244">
            <v>145489.39319999999</v>
          </cell>
          <cell r="M244">
            <v>1681335.0858636503</v>
          </cell>
        </row>
        <row r="255">
          <cell r="G255">
            <v>13979.945</v>
          </cell>
          <cell r="H255">
            <v>238748.81400000001</v>
          </cell>
          <cell r="J255">
            <v>4798.8</v>
          </cell>
          <cell r="K255">
            <v>500004</v>
          </cell>
        </row>
        <row r="268">
          <cell r="G268">
            <v>845992.59999999986</v>
          </cell>
          <cell r="H268">
            <v>1818550</v>
          </cell>
          <cell r="I268">
            <v>1343414.05</v>
          </cell>
          <cell r="J268">
            <v>93100</v>
          </cell>
          <cell r="K268">
            <v>708321.02</v>
          </cell>
          <cell r="M268">
            <v>505804.35000000079</v>
          </cell>
        </row>
      </sheetData>
      <sheetData sheetId="6"/>
    </sheetDataSet>
  </externalBook>
</externalLink>
</file>

<file path=xl/tables/table1.xml><?xml version="1.0" encoding="utf-8"?>
<table xmlns="http://schemas.openxmlformats.org/spreadsheetml/2006/main" id="1" name="Tabla1" displayName="Tabla1" ref="B7:N214" headerRowDxfId="28" dataDxfId="27" totalsRowDxfId="26">
  <autoFilter ref="B7:N214"/>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calculatedColumnFormula>IF(Tabla1[[#This Row],[Código_Actividad]]="","",'[3]Formulario PPGR1'!#REF!)</calculatedColumnFormula>
    </tableColumn>
    <tableColumn id="15" name="SRS" dataDxfId="21" totalsRowDxfId="20">
      <calculatedColumnFormula>IF(Tabla1[[#This Row],[Código_Actividad]]="","",'[3]Formulario PPGR1'!#REF!)</calculatedColumnFormula>
    </tableColumn>
    <tableColumn id="16" name="AREA" dataDxfId="19" totalsRowDxfId="18">
      <calculatedColumnFormula>IF(Tabla1[[#This Row],[Código_Actividad]]="","",'[3]Formulario PPGR1'!#REF!)</calculatedColumnFormula>
    </tableColumn>
    <tableColumn id="17" name="TIPO" dataDxfId="17" totalsRowDxfId="16">
      <calculatedColumnFormula>IF(Tabla1[[#This Row],[Código_Actividad]]="","",'[3]Formulario PPGR1'!#REF!)</calculatedColumnFormula>
    </tableColumn>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Tabla1[[#This Row],[Precio Unitario]]*Tabla1[[#This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2"/>
  <sheetViews>
    <sheetView showGridLines="0" zoomScaleNormal="100" workbookViewId="0">
      <selection activeCell="F4" sqref="F4"/>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42"/>
    <col min="11" max="11" width="13.85546875" style="42" customWidth="1"/>
    <col min="12" max="71" width="11.42578125" style="42"/>
  </cols>
  <sheetData>
    <row r="1" spans="1:19" x14ac:dyDescent="0.2">
      <c r="B1" s="60"/>
      <c r="C1" s="60"/>
      <c r="D1" s="60"/>
      <c r="E1" s="60"/>
      <c r="F1" s="60"/>
      <c r="G1" s="60"/>
      <c r="H1" s="60"/>
      <c r="I1" s="60"/>
    </row>
    <row r="2" spans="1:19" ht="15.75" x14ac:dyDescent="0.25">
      <c r="B2" s="61" t="s">
        <v>278</v>
      </c>
      <c r="C2" s="61"/>
      <c r="D2" s="61"/>
      <c r="E2" s="61"/>
      <c r="F2" s="61"/>
      <c r="G2" s="61"/>
      <c r="H2" s="61"/>
      <c r="I2" s="61"/>
    </row>
    <row r="3" spans="1:19" ht="15" x14ac:dyDescent="0.25">
      <c r="B3" s="62" t="s">
        <v>279</v>
      </c>
      <c r="C3" s="62"/>
      <c r="D3" s="62"/>
      <c r="E3" s="62"/>
      <c r="F3" s="62"/>
      <c r="G3" s="62"/>
      <c r="H3" s="62"/>
      <c r="I3" s="62"/>
      <c r="K3" s="42">
        <v>2022</v>
      </c>
      <c r="L3" s="42">
        <v>2023</v>
      </c>
      <c r="M3" s="42">
        <v>2024</v>
      </c>
    </row>
    <row r="4" spans="1:19" x14ac:dyDescent="0.2">
      <c r="B4" s="63" t="s">
        <v>55</v>
      </c>
      <c r="C4" s="63"/>
      <c r="D4" s="63"/>
      <c r="E4" s="63"/>
      <c r="F4" s="63"/>
      <c r="G4" s="63"/>
      <c r="H4" s="63"/>
      <c r="I4" s="63"/>
      <c r="K4" s="42" t="s">
        <v>280</v>
      </c>
      <c r="L4" s="42" t="s">
        <v>281</v>
      </c>
      <c r="M4" s="42" t="s">
        <v>282</v>
      </c>
      <c r="N4" s="42" t="s">
        <v>283</v>
      </c>
      <c r="O4" s="42" t="s">
        <v>284</v>
      </c>
      <c r="P4" s="42" t="s">
        <v>285</v>
      </c>
      <c r="Q4" s="42" t="s">
        <v>286</v>
      </c>
      <c r="R4" s="42" t="s">
        <v>287</v>
      </c>
      <c r="S4" s="42" t="s">
        <v>288</v>
      </c>
    </row>
    <row r="5" spans="1:19" x14ac:dyDescent="0.2">
      <c r="A5" s="65"/>
      <c r="B5" s="63" t="s">
        <v>289</v>
      </c>
      <c r="C5" s="64">
        <v>2023</v>
      </c>
      <c r="D5" s="63"/>
      <c r="F5" s="63"/>
      <c r="G5" s="65"/>
      <c r="H5" s="65"/>
    </row>
    <row r="6" spans="1:19" x14ac:dyDescent="0.2">
      <c r="A6" s="4" t="s">
        <v>222</v>
      </c>
      <c r="B6" s="430" t="s">
        <v>288</v>
      </c>
      <c r="C6" s="430"/>
      <c r="D6" s="430"/>
      <c r="E6" s="430"/>
      <c r="F6" s="430"/>
      <c r="G6" s="430"/>
      <c r="H6" s="430"/>
      <c r="I6" s="431"/>
    </row>
    <row r="7" spans="1:19" x14ac:dyDescent="0.2">
      <c r="A7" s="40" t="s">
        <v>932</v>
      </c>
      <c r="B7" s="432"/>
      <c r="C7" s="432"/>
      <c r="D7" s="432"/>
      <c r="E7" s="432"/>
      <c r="F7" s="432"/>
      <c r="G7" s="432"/>
      <c r="H7" s="432"/>
      <c r="I7" s="433"/>
    </row>
    <row r="8" spans="1:19" ht="12.75" customHeight="1" x14ac:dyDescent="0.2">
      <c r="A8" s="434" t="s">
        <v>43</v>
      </c>
      <c r="B8" s="428" t="s">
        <v>1</v>
      </c>
      <c r="C8" s="428" t="s">
        <v>1084</v>
      </c>
      <c r="D8" s="428" t="s">
        <v>1085</v>
      </c>
      <c r="E8" s="428" t="s">
        <v>1086</v>
      </c>
      <c r="F8" s="436" t="s">
        <v>50</v>
      </c>
      <c r="G8" s="436"/>
      <c r="H8" s="436"/>
      <c r="I8" s="436"/>
      <c r="K8" s="428" t="s">
        <v>1087</v>
      </c>
    </row>
    <row r="9" spans="1:19" ht="31.5" customHeight="1" x14ac:dyDescent="0.2">
      <c r="A9" s="435"/>
      <c r="B9" s="429"/>
      <c r="C9" s="429"/>
      <c r="D9" s="429"/>
      <c r="E9" s="429"/>
      <c r="F9" s="6" t="s">
        <v>5</v>
      </c>
      <c r="G9" s="6" t="s">
        <v>6</v>
      </c>
      <c r="H9" s="6" t="s">
        <v>7</v>
      </c>
      <c r="I9" s="6" t="s">
        <v>8</v>
      </c>
      <c r="K9" s="429"/>
    </row>
    <row r="10" spans="1:19" x14ac:dyDescent="0.2">
      <c r="A10" s="7" t="s">
        <v>19</v>
      </c>
      <c r="B10" s="8" t="s">
        <v>20</v>
      </c>
      <c r="C10" s="52">
        <f>SUM(C11:C12)</f>
        <v>58652</v>
      </c>
      <c r="D10" s="50">
        <f t="shared" ref="D10:I10" si="0">SUM(D11:D12)</f>
        <v>73826.400000000009</v>
      </c>
      <c r="E10" s="50">
        <f t="shared" si="0"/>
        <v>92942.482803517705</v>
      </c>
      <c r="F10" s="50">
        <f t="shared" si="0"/>
        <v>32529.868981231193</v>
      </c>
      <c r="G10" s="50">
        <f t="shared" si="0"/>
        <v>23235.620700879426</v>
      </c>
      <c r="H10" s="50">
        <f t="shared" si="0"/>
        <v>23235.620700879426</v>
      </c>
      <c r="I10" s="50">
        <f t="shared" si="0"/>
        <v>13941.372420527656</v>
      </c>
      <c r="K10" s="50">
        <f t="shared" ref="K10" si="1">SUM(K11:K12)</f>
        <v>30761</v>
      </c>
    </row>
    <row r="11" spans="1:19" x14ac:dyDescent="0.2">
      <c r="A11" s="9" t="s">
        <v>21</v>
      </c>
      <c r="B11" s="58"/>
      <c r="C11" s="59">
        <v>27950</v>
      </c>
      <c r="D11" s="49">
        <f>(K11/5)*12</f>
        <v>35661.600000000006</v>
      </c>
      <c r="E11" s="238">
        <f>IF(C11="",0,(D11/C11)*D11)</f>
        <v>45500.884241860476</v>
      </c>
      <c r="F11" s="53">
        <f>E11*0.35</f>
        <v>15925.309484651165</v>
      </c>
      <c r="G11" s="53">
        <f>E11*0.25</f>
        <v>11375.221060465119</v>
      </c>
      <c r="H11" s="53">
        <f>E11*0.25</f>
        <v>11375.221060465119</v>
      </c>
      <c r="I11" s="53">
        <f>E11*0.15</f>
        <v>6825.1326362790714</v>
      </c>
      <c r="K11" s="59">
        <v>14859</v>
      </c>
    </row>
    <row r="12" spans="1:19" x14ac:dyDescent="0.2">
      <c r="A12" s="9" t="s">
        <v>22</v>
      </c>
      <c r="B12" s="58"/>
      <c r="C12" s="59">
        <v>30702</v>
      </c>
      <c r="D12" s="49">
        <f>(K12/5)*12</f>
        <v>38164.800000000003</v>
      </c>
      <c r="E12" s="238">
        <f>IF(C12="",0,(D12/C12)*D12)</f>
        <v>47441.598561657229</v>
      </c>
      <c r="F12" s="53">
        <f>E12*0.35</f>
        <v>16604.55949658003</v>
      </c>
      <c r="G12" s="53">
        <f>E12*0.25</f>
        <v>11860.399640414307</v>
      </c>
      <c r="H12" s="53">
        <f>E12*0.25</f>
        <v>11860.399640414307</v>
      </c>
      <c r="I12" s="53">
        <f>E12*0.15</f>
        <v>7116.2397842485843</v>
      </c>
      <c r="K12" s="53">
        <v>15902</v>
      </c>
    </row>
    <row r="13" spans="1:19" ht="15" customHeight="1" x14ac:dyDescent="0.2">
      <c r="A13" s="7" t="s">
        <v>23</v>
      </c>
      <c r="B13" s="8" t="s">
        <v>20</v>
      </c>
      <c r="C13" s="52">
        <f>SUM(C14)</f>
        <v>8183</v>
      </c>
      <c r="D13" s="51">
        <f t="shared" ref="D13:K13" si="2">D14</f>
        <v>10072.799999999999</v>
      </c>
      <c r="E13" s="50">
        <f t="shared" si="2"/>
        <v>12399.034564340705</v>
      </c>
      <c r="F13" s="51">
        <f t="shared" si="2"/>
        <v>3719.7103693022113</v>
      </c>
      <c r="G13" s="51">
        <f t="shared" si="2"/>
        <v>3719.7103693022113</v>
      </c>
      <c r="H13" s="51">
        <f t="shared" si="2"/>
        <v>1239.9034564340707</v>
      </c>
      <c r="I13" s="50">
        <f t="shared" si="2"/>
        <v>3719.7103693022113</v>
      </c>
      <c r="K13" s="50">
        <f t="shared" si="2"/>
        <v>4197</v>
      </c>
    </row>
    <row r="14" spans="1:19" x14ac:dyDescent="0.2">
      <c r="A14" s="9" t="s">
        <v>64</v>
      </c>
      <c r="B14" s="58"/>
      <c r="C14" s="59">
        <v>8183</v>
      </c>
      <c r="D14" s="49">
        <f>(K14/5)*12</f>
        <v>10072.799999999999</v>
      </c>
      <c r="E14" s="238">
        <f>IF(C14="",0,(D14/C14)*D14)</f>
        <v>12399.034564340705</v>
      </c>
      <c r="F14" s="54">
        <f>E14*0.3</f>
        <v>3719.7103693022113</v>
      </c>
      <c r="G14" s="54">
        <f>E14*0.3</f>
        <v>3719.7103693022113</v>
      </c>
      <c r="H14" s="54">
        <f>E14*0.1</f>
        <v>1239.9034564340707</v>
      </c>
      <c r="I14" s="54">
        <f>E14*0.3</f>
        <v>3719.7103693022113</v>
      </c>
      <c r="K14" s="54">
        <v>4197</v>
      </c>
    </row>
    <row r="15" spans="1:19" x14ac:dyDescent="0.2">
      <c r="A15" s="7" t="s">
        <v>9</v>
      </c>
      <c r="B15" s="8" t="s">
        <v>10</v>
      </c>
      <c r="C15" s="52">
        <f>SUM(C16:C23)</f>
        <v>10327</v>
      </c>
      <c r="D15" s="50">
        <f t="shared" ref="D15:I15" si="3">SUM(D16:D23)</f>
        <v>33535.199999999997</v>
      </c>
      <c r="E15" s="50">
        <f t="shared" si="3"/>
        <v>182414.8732849464</v>
      </c>
      <c r="F15" s="50">
        <f t="shared" si="3"/>
        <v>54724.461985483918</v>
      </c>
      <c r="G15" s="50">
        <f t="shared" si="3"/>
        <v>46120.265276049962</v>
      </c>
      <c r="H15" s="50">
        <f t="shared" si="3"/>
        <v>45603.7183212366</v>
      </c>
      <c r="I15" s="50">
        <f t="shared" si="3"/>
        <v>35966.427702175926</v>
      </c>
      <c r="K15" s="50">
        <f t="shared" ref="K15" si="4">SUM(K16:K23)</f>
        <v>13973</v>
      </c>
    </row>
    <row r="16" spans="1:19" x14ac:dyDescent="0.2">
      <c r="A16" s="10" t="s">
        <v>11</v>
      </c>
      <c r="B16" s="58"/>
      <c r="C16" s="59"/>
      <c r="D16" s="49">
        <f>(K16/5)*12</f>
        <v>0</v>
      </c>
      <c r="E16" s="238">
        <f t="shared" ref="E16:E23" si="5">IF(C16="",0,(D16/C16)*D16)</f>
        <v>0</v>
      </c>
      <c r="F16" s="53"/>
      <c r="G16" s="53"/>
      <c r="H16" s="53"/>
      <c r="I16" s="53"/>
      <c r="K16" s="53"/>
    </row>
    <row r="17" spans="1:11" x14ac:dyDescent="0.2">
      <c r="A17" s="10" t="s">
        <v>12</v>
      </c>
      <c r="B17" s="58"/>
      <c r="C17" s="59">
        <v>6617</v>
      </c>
      <c r="D17" s="49">
        <f t="shared" ref="D17:D26" si="6">(K17/5)*12</f>
        <v>8268</v>
      </c>
      <c r="E17" s="238">
        <f t="shared" si="5"/>
        <v>10330.939096267191</v>
      </c>
      <c r="F17" s="53">
        <f>E17*0.3</f>
        <v>3099.2817288801575</v>
      </c>
      <c r="G17" s="53">
        <f>E17*0.3</f>
        <v>3099.2817288801575</v>
      </c>
      <c r="H17" s="53">
        <f>E17*0.25</f>
        <v>2582.7347740667979</v>
      </c>
      <c r="I17" s="53">
        <f>E17*0.15</f>
        <v>1549.6408644400788</v>
      </c>
      <c r="K17" s="53">
        <v>3445</v>
      </c>
    </row>
    <row r="18" spans="1:11" x14ac:dyDescent="0.2">
      <c r="A18" s="10" t="s">
        <v>13</v>
      </c>
      <c r="B18" s="58"/>
      <c r="C18" s="59"/>
      <c r="D18" s="49">
        <f t="shared" si="6"/>
        <v>0</v>
      </c>
      <c r="E18" s="238">
        <f t="shared" si="5"/>
        <v>0</v>
      </c>
      <c r="F18" s="53"/>
      <c r="G18" s="53"/>
      <c r="H18" s="53"/>
      <c r="I18" s="53"/>
      <c r="K18" s="53"/>
    </row>
    <row r="19" spans="1:11" x14ac:dyDescent="0.2">
      <c r="A19" s="10" t="s">
        <v>14</v>
      </c>
      <c r="B19" s="58"/>
      <c r="C19" s="59"/>
      <c r="D19" s="49">
        <f t="shared" si="6"/>
        <v>0</v>
      </c>
      <c r="E19" s="238">
        <f t="shared" si="5"/>
        <v>0</v>
      </c>
      <c r="F19" s="53"/>
      <c r="G19" s="53"/>
      <c r="H19" s="53"/>
      <c r="I19" s="53"/>
      <c r="K19" s="53"/>
    </row>
    <row r="20" spans="1:11" x14ac:dyDescent="0.2">
      <c r="A20" s="10" t="s">
        <v>15</v>
      </c>
      <c r="B20" s="58"/>
      <c r="C20" s="59"/>
      <c r="D20" s="49">
        <f t="shared" si="6"/>
        <v>0</v>
      </c>
      <c r="E20" s="238">
        <f t="shared" si="5"/>
        <v>0</v>
      </c>
      <c r="F20" s="53"/>
      <c r="G20" s="53"/>
      <c r="H20" s="53"/>
      <c r="I20" s="53"/>
      <c r="K20" s="53"/>
    </row>
    <row r="21" spans="1:11" x14ac:dyDescent="0.2">
      <c r="A21" s="10" t="s">
        <v>16</v>
      </c>
      <c r="B21" s="58"/>
      <c r="C21" s="59"/>
      <c r="D21" s="49">
        <f t="shared" si="6"/>
        <v>0</v>
      </c>
      <c r="E21" s="238">
        <f t="shared" si="5"/>
        <v>0</v>
      </c>
      <c r="F21" s="53"/>
      <c r="G21" s="53"/>
      <c r="H21" s="53"/>
      <c r="I21" s="53"/>
      <c r="K21" s="53"/>
    </row>
    <row r="22" spans="1:11" x14ac:dyDescent="0.2">
      <c r="A22" s="10" t="s">
        <v>17</v>
      </c>
      <c r="B22" s="58"/>
      <c r="C22" s="59"/>
      <c r="D22" s="49">
        <f t="shared" si="6"/>
        <v>0</v>
      </c>
      <c r="E22" s="238">
        <f t="shared" si="5"/>
        <v>0</v>
      </c>
      <c r="F22" s="53"/>
      <c r="G22" s="53"/>
      <c r="H22" s="53"/>
      <c r="I22" s="53"/>
      <c r="K22" s="53"/>
    </row>
    <row r="23" spans="1:11" x14ac:dyDescent="0.2">
      <c r="A23" s="10" t="s">
        <v>18</v>
      </c>
      <c r="B23" s="58"/>
      <c r="C23" s="59">
        <v>3710</v>
      </c>
      <c r="D23" s="49">
        <f t="shared" si="6"/>
        <v>25267.199999999997</v>
      </c>
      <c r="E23" s="413">
        <f t="shared" si="5"/>
        <v>172083.93418867921</v>
      </c>
      <c r="F23" s="53">
        <f>E23*0.3</f>
        <v>51625.180256603759</v>
      </c>
      <c r="G23" s="53">
        <f>E23*0.25</f>
        <v>43020.983547169802</v>
      </c>
      <c r="H23" s="53">
        <f>E23*0.25</f>
        <v>43020.983547169802</v>
      </c>
      <c r="I23" s="53">
        <f>E23*0.2</f>
        <v>34416.786837735846</v>
      </c>
      <c r="K23" s="53">
        <v>10528</v>
      </c>
    </row>
    <row r="24" spans="1:11" x14ac:dyDescent="0.2">
      <c r="A24" s="7" t="s">
        <v>44</v>
      </c>
      <c r="B24" s="8"/>
      <c r="C24" s="52">
        <f>SUM(C25:C26)</f>
        <v>320821</v>
      </c>
      <c r="D24" s="50">
        <f t="shared" ref="D24:I24" si="7">SUM(D25:D26)</f>
        <v>351244.80000000005</v>
      </c>
      <c r="E24" s="50">
        <f t="shared" si="7"/>
        <v>390568.30872563733</v>
      </c>
      <c r="F24" s="50">
        <f t="shared" si="7"/>
        <v>134485.41189061766</v>
      </c>
      <c r="G24" s="50">
        <f t="shared" si="7"/>
        <v>134485.41189061766</v>
      </c>
      <c r="H24" s="50">
        <f t="shared" si="7"/>
        <v>63012.238635556416</v>
      </c>
      <c r="I24" s="50">
        <f t="shared" si="7"/>
        <v>58585.246308845599</v>
      </c>
      <c r="K24" s="50">
        <f t="shared" ref="K24" si="8">SUM(K25:K26)</f>
        <v>146352</v>
      </c>
    </row>
    <row r="25" spans="1:11" x14ac:dyDescent="0.2">
      <c r="A25" s="9" t="s">
        <v>45</v>
      </c>
      <c r="B25" s="9" t="s">
        <v>51</v>
      </c>
      <c r="C25" s="59">
        <v>255589</v>
      </c>
      <c r="D25" s="49">
        <f t="shared" si="6"/>
        <v>297506.40000000002</v>
      </c>
      <c r="E25" s="238">
        <f t="shared" ref="E25:E26" si="9">IF(C25="",0,(D25/C25)*D25)</f>
        <v>346298.38545852917</v>
      </c>
      <c r="F25" s="53">
        <f>E25*0.35</f>
        <v>121204.4349104852</v>
      </c>
      <c r="G25" s="53">
        <f>E25*0.35</f>
        <v>121204.4349104852</v>
      </c>
      <c r="H25" s="53">
        <f>E25*0.15</f>
        <v>51944.757818779377</v>
      </c>
      <c r="I25" s="53">
        <f>E25*0.15</f>
        <v>51944.757818779377</v>
      </c>
      <c r="K25" s="53">
        <v>123961</v>
      </c>
    </row>
    <row r="26" spans="1:11" x14ac:dyDescent="0.2">
      <c r="A26" s="9" t="s">
        <v>24</v>
      </c>
      <c r="B26" s="9" t="s">
        <v>25</v>
      </c>
      <c r="C26" s="59">
        <v>65232</v>
      </c>
      <c r="D26" s="49">
        <f t="shared" si="6"/>
        <v>53738.399999999994</v>
      </c>
      <c r="E26" s="238">
        <f t="shared" si="9"/>
        <v>44269.923267108155</v>
      </c>
      <c r="F26" s="53">
        <f>E26*0.3</f>
        <v>13280.976980132446</v>
      </c>
      <c r="G26" s="53">
        <f>E26*0.3</f>
        <v>13280.976980132446</v>
      </c>
      <c r="H26" s="53">
        <f>E26*0.25</f>
        <v>11067.480816777039</v>
      </c>
      <c r="I26" s="53">
        <f>E26*0.15</f>
        <v>6640.4884900662228</v>
      </c>
      <c r="K26" s="410">
        <v>22391</v>
      </c>
    </row>
    <row r="27" spans="1:11" x14ac:dyDescent="0.2">
      <c r="A27" s="11" t="s">
        <v>46</v>
      </c>
      <c r="B27" s="12"/>
      <c r="C27" s="12"/>
      <c r="D27" s="12"/>
      <c r="E27" s="12"/>
      <c r="F27" s="12"/>
      <c r="G27" s="12"/>
      <c r="H27" s="12"/>
      <c r="I27" s="12"/>
    </row>
    <row r="28" spans="1:11" ht="51" x14ac:dyDescent="0.2">
      <c r="A28" s="13" t="s">
        <v>228</v>
      </c>
      <c r="B28" s="48" t="s">
        <v>223</v>
      </c>
      <c r="C28" s="48" t="s">
        <v>227</v>
      </c>
      <c r="D28" s="48" t="s">
        <v>229</v>
      </c>
      <c r="E28" s="48" t="s">
        <v>224</v>
      </c>
      <c r="F28" s="48" t="s">
        <v>225</v>
      </c>
      <c r="G28" s="48" t="s">
        <v>226</v>
      </c>
      <c r="H28" s="48" t="s">
        <v>298</v>
      </c>
      <c r="I28" s="48" t="s">
        <v>297</v>
      </c>
    </row>
    <row r="29" spans="1:11" x14ac:dyDescent="0.2">
      <c r="A29" s="56">
        <v>2019</v>
      </c>
      <c r="B29" s="55">
        <v>96</v>
      </c>
      <c r="C29" s="55">
        <v>40</v>
      </c>
      <c r="D29" s="55">
        <f>B29*365</f>
        <v>35040</v>
      </c>
      <c r="E29" s="55">
        <v>23612</v>
      </c>
      <c r="F29" s="411">
        <f>E29/3842</f>
        <v>6.1457574180114527</v>
      </c>
      <c r="G29" s="412">
        <f>E29/D29</f>
        <v>0.67385844748858448</v>
      </c>
      <c r="H29" s="55">
        <v>0</v>
      </c>
      <c r="I29" s="55">
        <v>0</v>
      </c>
    </row>
    <row r="30" spans="1:11" x14ac:dyDescent="0.2">
      <c r="A30" s="56">
        <v>2020</v>
      </c>
      <c r="B30" s="55">
        <v>96</v>
      </c>
      <c r="C30" s="55">
        <v>33</v>
      </c>
      <c r="D30" s="55">
        <f t="shared" ref="D30:D31" si="10">B30*365</f>
        <v>35040</v>
      </c>
      <c r="E30" s="55">
        <v>21909</v>
      </c>
      <c r="F30" s="411">
        <f>E30/3123</f>
        <v>7.0153698366954851</v>
      </c>
      <c r="G30" s="412">
        <f t="shared" ref="G30:G31" si="11">E30/D30</f>
        <v>0.62525684931506853</v>
      </c>
      <c r="H30" s="55">
        <v>0</v>
      </c>
      <c r="I30" s="55">
        <v>0</v>
      </c>
    </row>
    <row r="31" spans="1:11" x14ac:dyDescent="0.2">
      <c r="A31" s="57">
        <v>2021</v>
      </c>
      <c r="B31" s="55">
        <v>96</v>
      </c>
      <c r="C31" s="55">
        <v>39</v>
      </c>
      <c r="D31" s="55">
        <f t="shared" si="10"/>
        <v>35040</v>
      </c>
      <c r="E31" s="55">
        <v>23234</v>
      </c>
      <c r="F31" s="411">
        <f>E31/3710</f>
        <v>6.2625336927223723</v>
      </c>
      <c r="G31" s="412">
        <f t="shared" si="11"/>
        <v>0.66307077625570776</v>
      </c>
      <c r="H31" s="55">
        <v>0</v>
      </c>
      <c r="I31" s="55">
        <v>0</v>
      </c>
    </row>
    <row r="32" spans="1:11" s="42" customFormat="1" x14ac:dyDescent="0.2">
      <c r="A32" s="43"/>
      <c r="B32" s="43"/>
      <c r="C32" s="43"/>
      <c r="D32" s="43"/>
      <c r="E32" s="43"/>
      <c r="F32" s="43"/>
      <c r="G32" s="43"/>
      <c r="H32" s="43"/>
      <c r="I32" s="43"/>
    </row>
    <row r="33" spans="1:9" s="42" customFormat="1" x14ac:dyDescent="0.2">
      <c r="A33" s="43"/>
      <c r="B33" s="43"/>
      <c r="C33" s="43"/>
      <c r="D33" s="43"/>
      <c r="E33" s="43"/>
      <c r="F33" s="43"/>
      <c r="G33" s="43"/>
      <c r="H33" s="43"/>
      <c r="I33" s="43"/>
    </row>
    <row r="34" spans="1:9" s="42" customFormat="1" x14ac:dyDescent="0.2">
      <c r="A34" s="43"/>
      <c r="B34" s="43"/>
      <c r="C34" s="43"/>
      <c r="D34" s="43"/>
      <c r="E34" s="43"/>
      <c r="F34" s="43"/>
      <c r="G34" s="43"/>
      <c r="H34" s="43"/>
      <c r="I34" s="43"/>
    </row>
    <row r="35" spans="1:9" s="42" customFormat="1" x14ac:dyDescent="0.2">
      <c r="A35" s="43"/>
      <c r="B35" s="43"/>
      <c r="C35" s="43"/>
      <c r="D35" s="43"/>
      <c r="E35" s="43"/>
      <c r="F35" s="43"/>
      <c r="G35" s="43"/>
      <c r="H35" s="43"/>
      <c r="I35" s="43"/>
    </row>
    <row r="36" spans="1:9" s="42" customFormat="1" x14ac:dyDescent="0.2">
      <c r="A36" s="43"/>
      <c r="B36" s="43"/>
      <c r="C36" s="43"/>
      <c r="D36" s="43"/>
      <c r="E36" s="43"/>
      <c r="F36" s="43"/>
      <c r="G36" s="43"/>
      <c r="H36" s="43"/>
      <c r="I36" s="43"/>
    </row>
    <row r="37" spans="1:9" s="42" customFormat="1" x14ac:dyDescent="0.2">
      <c r="A37" s="43"/>
      <c r="B37" s="43"/>
      <c r="C37" s="43"/>
      <c r="D37" s="43"/>
      <c r="E37" s="43"/>
      <c r="F37" s="43"/>
      <c r="G37" s="43"/>
      <c r="H37" s="43"/>
      <c r="I37" s="43"/>
    </row>
    <row r="38" spans="1:9" s="42" customFormat="1" x14ac:dyDescent="0.2">
      <c r="A38" s="43"/>
      <c r="B38" s="43"/>
      <c r="C38" s="43"/>
      <c r="D38" s="43"/>
      <c r="E38" s="43"/>
      <c r="F38" s="43"/>
      <c r="G38" s="43"/>
      <c r="H38" s="43"/>
      <c r="I38" s="43"/>
    </row>
    <row r="39" spans="1:9" s="42" customFormat="1" x14ac:dyDescent="0.2">
      <c r="A39" s="43"/>
      <c r="B39" s="43"/>
      <c r="C39" s="43"/>
      <c r="D39" s="43"/>
      <c r="E39" s="43"/>
      <c r="F39" s="43"/>
      <c r="G39" s="43"/>
      <c r="H39" s="43"/>
      <c r="I39" s="43"/>
    </row>
    <row r="40" spans="1:9" s="42" customFormat="1" x14ac:dyDescent="0.2">
      <c r="A40" s="43"/>
      <c r="B40" s="43"/>
      <c r="C40" s="43"/>
      <c r="D40" s="43"/>
      <c r="E40" s="43"/>
      <c r="F40" s="43"/>
      <c r="G40" s="43"/>
      <c r="H40" s="43"/>
      <c r="I40" s="43"/>
    </row>
    <row r="41" spans="1:9" s="42" customFormat="1" x14ac:dyDescent="0.2">
      <c r="A41" s="43"/>
      <c r="B41" s="43"/>
      <c r="C41" s="43"/>
      <c r="D41" s="43"/>
      <c r="E41" s="43"/>
      <c r="F41" s="43"/>
      <c r="G41" s="43"/>
      <c r="H41" s="43"/>
      <c r="I41" s="43"/>
    </row>
    <row r="42" spans="1:9" s="42" customFormat="1" x14ac:dyDescent="0.2">
      <c r="A42" s="43"/>
      <c r="B42" s="43"/>
      <c r="C42" s="43"/>
      <c r="D42" s="43"/>
      <c r="E42" s="43"/>
      <c r="F42" s="43"/>
      <c r="G42" s="43"/>
      <c r="H42" s="43"/>
      <c r="I42" s="43"/>
    </row>
    <row r="43" spans="1:9" s="42" customFormat="1" x14ac:dyDescent="0.2">
      <c r="A43" s="43"/>
      <c r="B43" s="43"/>
      <c r="C43" s="43"/>
      <c r="D43" s="43"/>
      <c r="E43" s="43"/>
      <c r="F43" s="43"/>
      <c r="G43" s="43"/>
      <c r="H43" s="43"/>
      <c r="I43" s="43"/>
    </row>
    <row r="44" spans="1:9" s="42" customFormat="1" x14ac:dyDescent="0.2">
      <c r="A44" s="43"/>
      <c r="B44" s="43"/>
      <c r="C44" s="43"/>
      <c r="D44" s="43"/>
      <c r="E44" s="43"/>
      <c r="F44" s="43"/>
      <c r="G44" s="43"/>
      <c r="H44" s="43"/>
      <c r="I44" s="43"/>
    </row>
    <row r="45" spans="1:9" s="42" customFormat="1" x14ac:dyDescent="0.2">
      <c r="A45" s="43"/>
      <c r="B45" s="43"/>
      <c r="C45" s="43"/>
      <c r="D45" s="43"/>
      <c r="E45" s="43"/>
      <c r="F45" s="43"/>
      <c r="G45" s="43"/>
      <c r="H45" s="43"/>
      <c r="I45" s="43"/>
    </row>
    <row r="46" spans="1:9" s="42" customFormat="1" x14ac:dyDescent="0.2">
      <c r="A46" s="43"/>
      <c r="B46" s="43"/>
      <c r="C46" s="43"/>
      <c r="D46" s="43"/>
      <c r="E46" s="43"/>
      <c r="F46" s="43"/>
      <c r="G46" s="43"/>
      <c r="H46" s="43"/>
      <c r="I46" s="43"/>
    </row>
    <row r="47" spans="1:9" s="42" customFormat="1" x14ac:dyDescent="0.2">
      <c r="A47" s="43"/>
      <c r="B47" s="43"/>
      <c r="C47" s="43"/>
      <c r="D47" s="43"/>
      <c r="E47" s="43"/>
      <c r="F47" s="43"/>
      <c r="G47" s="43"/>
      <c r="H47" s="43"/>
      <c r="I47" s="43"/>
    </row>
    <row r="48" spans="1:9" s="42" customFormat="1" x14ac:dyDescent="0.2">
      <c r="A48" s="43"/>
      <c r="B48" s="43"/>
      <c r="C48" s="43"/>
      <c r="D48" s="43"/>
      <c r="E48" s="43"/>
      <c r="F48" s="43"/>
      <c r="G48" s="43"/>
      <c r="H48" s="43"/>
      <c r="I48" s="43"/>
    </row>
    <row r="49" spans="1:9" s="42" customFormat="1" x14ac:dyDescent="0.2">
      <c r="A49" s="43"/>
      <c r="B49" s="43"/>
      <c r="C49" s="43"/>
      <c r="D49" s="43"/>
      <c r="E49" s="43"/>
      <c r="F49" s="43"/>
      <c r="G49" s="43"/>
      <c r="H49" s="43"/>
      <c r="I49" s="43"/>
    </row>
    <row r="50" spans="1:9" s="42" customFormat="1" x14ac:dyDescent="0.2">
      <c r="A50" s="43"/>
      <c r="B50" s="43"/>
      <c r="C50" s="43"/>
      <c r="D50" s="43"/>
      <c r="E50" s="43"/>
      <c r="F50" s="43"/>
      <c r="G50" s="43"/>
      <c r="H50" s="43"/>
      <c r="I50" s="43"/>
    </row>
    <row r="51" spans="1:9" s="42" customFormat="1" x14ac:dyDescent="0.2">
      <c r="A51" s="43"/>
      <c r="B51" s="43"/>
      <c r="C51" s="43"/>
      <c r="D51" s="43"/>
      <c r="E51" s="43"/>
      <c r="F51" s="43"/>
      <c r="G51" s="43"/>
      <c r="H51" s="43"/>
      <c r="I51" s="43"/>
    </row>
    <row r="52" spans="1:9" s="42" customFormat="1" x14ac:dyDescent="0.2">
      <c r="A52" s="43"/>
      <c r="B52" s="43"/>
      <c r="C52" s="43"/>
      <c r="D52" s="43"/>
      <c r="E52" s="43"/>
      <c r="F52" s="43"/>
      <c r="G52" s="43"/>
      <c r="H52" s="43"/>
      <c r="I52" s="43"/>
    </row>
    <row r="53" spans="1:9" s="42" customFormat="1" x14ac:dyDescent="0.2">
      <c r="A53" s="43"/>
      <c r="B53" s="43"/>
      <c r="C53" s="43"/>
      <c r="D53" s="43"/>
      <c r="E53" s="43"/>
      <c r="F53" s="43"/>
      <c r="G53" s="43"/>
      <c r="H53" s="43"/>
      <c r="I53" s="43"/>
    </row>
    <row r="54" spans="1:9" s="42" customFormat="1" x14ac:dyDescent="0.2">
      <c r="A54" s="43"/>
      <c r="B54" s="43"/>
      <c r="C54" s="43"/>
      <c r="D54" s="43"/>
      <c r="E54" s="43"/>
      <c r="F54" s="43"/>
      <c r="G54" s="43"/>
      <c r="H54" s="43"/>
      <c r="I54" s="43"/>
    </row>
    <row r="55" spans="1:9" s="42" customFormat="1" x14ac:dyDescent="0.2">
      <c r="A55" s="43"/>
      <c r="B55" s="43"/>
      <c r="C55" s="43"/>
      <c r="D55" s="43"/>
      <c r="E55" s="43"/>
      <c r="F55" s="43"/>
      <c r="G55" s="43"/>
      <c r="H55" s="43"/>
      <c r="I55" s="43"/>
    </row>
    <row r="56" spans="1:9" s="42" customFormat="1" x14ac:dyDescent="0.2">
      <c r="A56" s="43"/>
      <c r="B56" s="43"/>
      <c r="C56" s="43"/>
      <c r="D56" s="43"/>
      <c r="E56" s="43"/>
      <c r="F56" s="43"/>
      <c r="G56" s="43"/>
      <c r="H56" s="43"/>
      <c r="I56" s="43"/>
    </row>
    <row r="57" spans="1:9" s="42" customFormat="1" x14ac:dyDescent="0.2">
      <c r="A57" s="43"/>
      <c r="B57" s="43"/>
      <c r="C57" s="43"/>
      <c r="D57" s="43"/>
      <c r="E57" s="43"/>
      <c r="F57" s="43"/>
      <c r="G57" s="43"/>
      <c r="H57" s="43"/>
      <c r="I57" s="43"/>
    </row>
    <row r="58" spans="1:9" s="42" customFormat="1" x14ac:dyDescent="0.2">
      <c r="A58" s="43"/>
      <c r="B58" s="43"/>
      <c r="C58" s="43"/>
      <c r="D58" s="43"/>
      <c r="E58" s="43"/>
      <c r="F58" s="43"/>
      <c r="G58" s="43"/>
      <c r="H58" s="43"/>
      <c r="I58" s="43"/>
    </row>
    <row r="59" spans="1:9" s="42" customFormat="1" x14ac:dyDescent="0.2">
      <c r="A59" s="43"/>
      <c r="B59" s="43"/>
      <c r="C59" s="43"/>
      <c r="D59" s="43"/>
      <c r="E59" s="43"/>
      <c r="F59" s="43"/>
      <c r="G59" s="43"/>
      <c r="H59" s="43"/>
      <c r="I59" s="43"/>
    </row>
    <row r="60" spans="1:9" s="42" customFormat="1" x14ac:dyDescent="0.2">
      <c r="A60" s="43"/>
      <c r="B60" s="43"/>
      <c r="C60" s="43"/>
      <c r="D60" s="43"/>
      <c r="E60" s="43"/>
      <c r="F60" s="43"/>
      <c r="G60" s="43"/>
      <c r="H60" s="43"/>
      <c r="I60" s="43"/>
    </row>
    <row r="61" spans="1:9" s="42" customFormat="1" x14ac:dyDescent="0.2">
      <c r="A61" s="43"/>
      <c r="B61" s="43"/>
      <c r="C61" s="43"/>
      <c r="D61" s="43"/>
      <c r="E61" s="43"/>
      <c r="F61" s="43"/>
      <c r="G61" s="43"/>
      <c r="H61" s="43"/>
      <c r="I61" s="43"/>
    </row>
    <row r="62" spans="1:9" s="42" customFormat="1" x14ac:dyDescent="0.2">
      <c r="A62" s="43"/>
      <c r="B62" s="43"/>
      <c r="C62" s="43"/>
      <c r="D62" s="43"/>
      <c r="E62" s="43"/>
      <c r="F62" s="43"/>
      <c r="G62" s="43"/>
      <c r="H62" s="43"/>
      <c r="I62" s="43"/>
    </row>
    <row r="63" spans="1:9" s="42" customFormat="1" x14ac:dyDescent="0.2">
      <c r="A63" s="43"/>
      <c r="B63" s="43"/>
      <c r="C63" s="43"/>
      <c r="D63" s="43"/>
      <c r="E63" s="43"/>
      <c r="F63" s="43"/>
      <c r="G63" s="43"/>
      <c r="H63" s="43"/>
      <c r="I63" s="43"/>
    </row>
    <row r="64" spans="1:9" s="42" customFormat="1" x14ac:dyDescent="0.2">
      <c r="A64" s="43"/>
      <c r="B64" s="43"/>
      <c r="C64" s="43"/>
      <c r="D64" s="43"/>
      <c r="E64" s="43"/>
      <c r="F64" s="43"/>
      <c r="G64" s="43"/>
      <c r="H64" s="43"/>
      <c r="I64" s="43"/>
    </row>
    <row r="65" spans="1:9" s="42" customFormat="1" x14ac:dyDescent="0.2">
      <c r="A65" s="43"/>
      <c r="B65" s="43"/>
      <c r="C65" s="43"/>
      <c r="D65" s="43"/>
      <c r="E65" s="43"/>
      <c r="F65" s="43"/>
      <c r="G65" s="43"/>
      <c r="H65" s="43"/>
      <c r="I65" s="43"/>
    </row>
    <row r="66" spans="1:9" s="42" customFormat="1" x14ac:dyDescent="0.2">
      <c r="A66" s="43"/>
      <c r="B66" s="43"/>
      <c r="C66" s="43"/>
      <c r="D66" s="43"/>
      <c r="E66" s="43"/>
      <c r="F66" s="43"/>
      <c r="G66" s="43"/>
      <c r="H66" s="43"/>
      <c r="I66" s="43"/>
    </row>
    <row r="67" spans="1:9" s="42" customFormat="1" x14ac:dyDescent="0.2">
      <c r="A67" s="43"/>
      <c r="B67" s="43"/>
      <c r="C67" s="43"/>
      <c r="D67" s="43"/>
      <c r="E67" s="43"/>
      <c r="F67" s="43"/>
      <c r="G67" s="43"/>
      <c r="H67" s="43"/>
      <c r="I67" s="43"/>
    </row>
    <row r="68" spans="1:9" s="42" customFormat="1" x14ac:dyDescent="0.2">
      <c r="A68" s="43"/>
      <c r="B68" s="43"/>
      <c r="C68" s="43"/>
      <c r="D68" s="43"/>
      <c r="E68" s="43"/>
      <c r="F68" s="43"/>
      <c r="G68" s="43"/>
      <c r="H68" s="43"/>
      <c r="I68" s="43"/>
    </row>
    <row r="69" spans="1:9" s="42" customFormat="1" x14ac:dyDescent="0.2">
      <c r="A69" s="43"/>
      <c r="B69" s="43"/>
      <c r="C69" s="43"/>
      <c r="D69" s="43"/>
      <c r="E69" s="43"/>
      <c r="F69" s="43"/>
      <c r="G69" s="43"/>
      <c r="H69" s="43"/>
      <c r="I69" s="43"/>
    </row>
    <row r="70" spans="1:9" s="42" customFormat="1" x14ac:dyDescent="0.2">
      <c r="A70" s="43"/>
      <c r="B70" s="43"/>
      <c r="C70" s="43"/>
      <c r="D70" s="43"/>
      <c r="E70" s="43"/>
      <c r="F70" s="43"/>
      <c r="G70" s="43"/>
      <c r="H70" s="43"/>
      <c r="I70" s="43"/>
    </row>
    <row r="71" spans="1:9" s="42" customFormat="1" x14ac:dyDescent="0.2">
      <c r="A71" s="43"/>
      <c r="B71" s="43"/>
      <c r="C71" s="43"/>
      <c r="D71" s="43"/>
      <c r="E71" s="43"/>
      <c r="F71" s="43"/>
      <c r="G71" s="43"/>
      <c r="H71" s="43"/>
      <c r="I71" s="43"/>
    </row>
    <row r="72" spans="1:9" s="42" customFormat="1" x14ac:dyDescent="0.2">
      <c r="A72" s="43"/>
      <c r="B72" s="43"/>
      <c r="C72" s="43"/>
      <c r="D72" s="43"/>
      <c r="E72" s="43"/>
      <c r="F72" s="43"/>
      <c r="G72" s="43"/>
      <c r="H72" s="43"/>
      <c r="I72" s="43"/>
    </row>
    <row r="73" spans="1:9" s="42" customFormat="1" x14ac:dyDescent="0.2">
      <c r="A73" s="43"/>
      <c r="B73" s="43"/>
      <c r="C73" s="43"/>
      <c r="D73" s="43"/>
      <c r="E73" s="43"/>
      <c r="F73" s="43"/>
      <c r="G73" s="43"/>
      <c r="H73" s="43"/>
      <c r="I73" s="43"/>
    </row>
    <row r="74" spans="1:9" s="42" customFormat="1" x14ac:dyDescent="0.2">
      <c r="A74" s="43"/>
      <c r="B74" s="43"/>
      <c r="C74" s="43"/>
      <c r="D74" s="43"/>
      <c r="E74" s="43"/>
      <c r="F74" s="43"/>
      <c r="G74" s="43"/>
      <c r="H74" s="43"/>
      <c r="I74" s="43"/>
    </row>
    <row r="75" spans="1:9" s="42" customFormat="1" x14ac:dyDescent="0.2">
      <c r="A75" s="43"/>
      <c r="B75" s="43"/>
      <c r="C75" s="43"/>
      <c r="D75" s="43"/>
      <c r="E75" s="43"/>
      <c r="F75" s="43"/>
      <c r="G75" s="43"/>
      <c r="H75" s="43"/>
      <c r="I75" s="43"/>
    </row>
    <row r="76" spans="1:9" s="42" customFormat="1" x14ac:dyDescent="0.2">
      <c r="A76" s="43"/>
      <c r="B76" s="43"/>
      <c r="C76" s="43"/>
      <c r="D76" s="43"/>
      <c r="E76" s="43"/>
      <c r="F76" s="43"/>
      <c r="G76" s="43"/>
      <c r="H76" s="43"/>
      <c r="I76" s="43"/>
    </row>
    <row r="77" spans="1:9" s="42" customFormat="1" x14ac:dyDescent="0.2">
      <c r="A77" s="43"/>
      <c r="B77" s="43"/>
      <c r="C77" s="43"/>
      <c r="D77" s="43"/>
      <c r="E77" s="43"/>
      <c r="F77" s="43"/>
      <c r="G77" s="43"/>
      <c r="H77" s="43"/>
      <c r="I77" s="43"/>
    </row>
    <row r="78" spans="1:9" s="42" customFormat="1" x14ac:dyDescent="0.2">
      <c r="A78" s="43"/>
      <c r="B78" s="43"/>
      <c r="C78" s="43"/>
      <c r="D78" s="43"/>
      <c r="E78" s="43"/>
      <c r="F78" s="43"/>
      <c r="G78" s="43"/>
      <c r="H78" s="43"/>
      <c r="I78" s="43"/>
    </row>
    <row r="79" spans="1:9" s="42" customFormat="1" x14ac:dyDescent="0.2">
      <c r="A79" s="43"/>
      <c r="B79" s="43"/>
      <c r="C79" s="43"/>
      <c r="D79" s="43"/>
      <c r="E79" s="43"/>
      <c r="F79" s="43"/>
      <c r="G79" s="43"/>
      <c r="H79" s="43"/>
      <c r="I79" s="43"/>
    </row>
    <row r="80" spans="1:9" s="42" customFormat="1" x14ac:dyDescent="0.2">
      <c r="A80" s="43"/>
      <c r="B80" s="43"/>
      <c r="C80" s="43"/>
      <c r="D80" s="43"/>
      <c r="E80" s="43"/>
      <c r="F80" s="43"/>
      <c r="G80" s="43"/>
      <c r="H80" s="43"/>
      <c r="I80" s="43"/>
    </row>
    <row r="81" spans="1:9" s="42" customFormat="1" x14ac:dyDescent="0.2">
      <c r="A81" s="43"/>
      <c r="B81" s="43"/>
      <c r="C81" s="43"/>
      <c r="D81" s="43"/>
      <c r="E81" s="43"/>
      <c r="F81" s="43"/>
      <c r="G81" s="43"/>
      <c r="H81" s="43"/>
      <c r="I81" s="43"/>
    </row>
    <row r="82" spans="1:9" s="42" customFormat="1" x14ac:dyDescent="0.2">
      <c r="A82" s="43"/>
      <c r="B82" s="43"/>
      <c r="C82" s="43"/>
      <c r="D82" s="43"/>
      <c r="E82" s="43"/>
      <c r="F82" s="43"/>
      <c r="G82" s="43"/>
      <c r="H82" s="43"/>
      <c r="I82" s="43"/>
    </row>
    <row r="83" spans="1:9" s="42" customFormat="1" x14ac:dyDescent="0.2">
      <c r="A83" s="43"/>
      <c r="B83" s="43"/>
      <c r="C83" s="43"/>
      <c r="D83" s="43"/>
      <c r="E83" s="43"/>
      <c r="F83" s="43"/>
      <c r="G83" s="43"/>
      <c r="H83" s="43"/>
      <c r="I83" s="43"/>
    </row>
    <row r="84" spans="1:9" s="42" customFormat="1" x14ac:dyDescent="0.2">
      <c r="A84" s="43"/>
      <c r="B84" s="43"/>
      <c r="C84" s="43"/>
      <c r="D84" s="43"/>
      <c r="E84" s="43"/>
      <c r="F84" s="43"/>
      <c r="G84" s="43"/>
      <c r="H84" s="43"/>
      <c r="I84" s="43"/>
    </row>
    <row r="85" spans="1:9" s="42" customFormat="1" x14ac:dyDescent="0.2">
      <c r="A85" s="43"/>
      <c r="B85" s="43"/>
      <c r="C85" s="43"/>
      <c r="D85" s="43"/>
      <c r="E85" s="43"/>
      <c r="F85" s="43"/>
      <c r="G85" s="43"/>
      <c r="H85" s="43"/>
      <c r="I85" s="43"/>
    </row>
    <row r="86" spans="1:9" s="42" customFormat="1" x14ac:dyDescent="0.2">
      <c r="A86" s="43"/>
      <c r="B86" s="43"/>
      <c r="C86" s="43"/>
      <c r="D86" s="43"/>
      <c r="E86" s="43"/>
      <c r="F86" s="43"/>
      <c r="G86" s="43"/>
      <c r="H86" s="43"/>
      <c r="I86" s="43"/>
    </row>
    <row r="87" spans="1:9" s="42" customFormat="1" x14ac:dyDescent="0.2">
      <c r="A87" s="43"/>
      <c r="B87" s="43"/>
      <c r="C87" s="43"/>
      <c r="D87" s="43"/>
      <c r="E87" s="43"/>
      <c r="F87" s="43"/>
      <c r="G87" s="43"/>
      <c r="H87" s="43"/>
      <c r="I87" s="43"/>
    </row>
    <row r="88" spans="1:9" s="42" customFormat="1" x14ac:dyDescent="0.2">
      <c r="A88" s="43"/>
      <c r="B88" s="43"/>
      <c r="C88" s="43"/>
      <c r="D88" s="43"/>
      <c r="E88" s="43"/>
      <c r="F88" s="43"/>
      <c r="G88" s="43"/>
      <c r="H88" s="43"/>
      <c r="I88" s="43"/>
    </row>
    <row r="89" spans="1:9" s="42" customFormat="1" x14ac:dyDescent="0.2">
      <c r="A89" s="43"/>
      <c r="B89" s="43"/>
      <c r="C89" s="43"/>
      <c r="D89" s="43"/>
      <c r="E89" s="43"/>
      <c r="F89" s="43"/>
      <c r="G89" s="43"/>
      <c r="H89" s="43"/>
      <c r="I89" s="43"/>
    </row>
    <row r="90" spans="1:9" s="42" customFormat="1" x14ac:dyDescent="0.2">
      <c r="A90" s="43"/>
      <c r="B90" s="43"/>
      <c r="C90" s="43"/>
      <c r="D90" s="43"/>
      <c r="E90" s="43"/>
      <c r="F90" s="43"/>
      <c r="G90" s="43"/>
      <c r="H90" s="43"/>
      <c r="I90" s="43"/>
    </row>
    <row r="91" spans="1:9" s="42" customFormat="1" x14ac:dyDescent="0.2">
      <c r="A91" s="43"/>
      <c r="B91" s="43"/>
      <c r="C91" s="43"/>
      <c r="D91" s="43"/>
      <c r="E91" s="43"/>
      <c r="F91" s="43"/>
      <c r="G91" s="43"/>
      <c r="H91" s="43"/>
      <c r="I91" s="43"/>
    </row>
    <row r="92" spans="1:9" s="42" customFormat="1" x14ac:dyDescent="0.2">
      <c r="A92" s="43"/>
      <c r="B92" s="43"/>
      <c r="C92" s="43"/>
      <c r="D92" s="43"/>
      <c r="E92" s="43"/>
      <c r="F92" s="43"/>
      <c r="G92" s="43"/>
      <c r="H92" s="43"/>
      <c r="I92" s="43"/>
    </row>
    <row r="93" spans="1:9" s="42" customFormat="1" x14ac:dyDescent="0.2">
      <c r="A93" s="43"/>
      <c r="B93" s="43"/>
      <c r="C93" s="43"/>
      <c r="D93" s="43"/>
      <c r="E93" s="43"/>
      <c r="F93" s="43"/>
      <c r="G93" s="43"/>
      <c r="H93" s="43"/>
      <c r="I93" s="43"/>
    </row>
    <row r="94" spans="1:9" s="42" customFormat="1" x14ac:dyDescent="0.2">
      <c r="A94" s="43"/>
      <c r="B94" s="43"/>
      <c r="C94" s="43"/>
      <c r="D94" s="43"/>
      <c r="E94" s="43"/>
      <c r="F94" s="43"/>
      <c r="G94" s="43"/>
      <c r="H94" s="43"/>
      <c r="I94" s="43"/>
    </row>
    <row r="95" spans="1:9" s="42" customFormat="1" x14ac:dyDescent="0.2">
      <c r="A95" s="43"/>
      <c r="B95" s="43"/>
      <c r="C95" s="43"/>
      <c r="D95" s="43"/>
      <c r="E95" s="43"/>
      <c r="F95" s="43"/>
      <c r="G95" s="43"/>
      <c r="H95" s="43"/>
      <c r="I95" s="43"/>
    </row>
    <row r="96" spans="1:9" s="42" customFormat="1" x14ac:dyDescent="0.2">
      <c r="A96" s="43"/>
      <c r="B96" s="43"/>
      <c r="C96" s="43"/>
      <c r="D96" s="43"/>
      <c r="E96" s="43"/>
      <c r="F96" s="43"/>
      <c r="G96" s="43"/>
      <c r="H96" s="43"/>
      <c r="I96" s="43"/>
    </row>
    <row r="97" spans="1:9" s="42" customFormat="1" x14ac:dyDescent="0.2">
      <c r="A97" s="43"/>
      <c r="B97" s="43"/>
      <c r="C97" s="43"/>
      <c r="D97" s="43"/>
      <c r="E97" s="43"/>
      <c r="F97" s="43"/>
      <c r="G97" s="43"/>
      <c r="H97" s="43"/>
      <c r="I97" s="43"/>
    </row>
    <row r="98" spans="1:9" s="42" customFormat="1" x14ac:dyDescent="0.2">
      <c r="A98" s="43"/>
      <c r="B98" s="43"/>
      <c r="C98" s="43"/>
      <c r="D98" s="43"/>
      <c r="E98" s="43"/>
      <c r="F98" s="43"/>
      <c r="G98" s="43"/>
      <c r="H98" s="43"/>
      <c r="I98" s="43"/>
    </row>
    <row r="99" spans="1:9" s="42" customFormat="1" x14ac:dyDescent="0.2">
      <c r="A99" s="43"/>
      <c r="B99" s="43"/>
      <c r="C99" s="43"/>
      <c r="D99" s="43"/>
      <c r="E99" s="43"/>
      <c r="F99" s="43"/>
      <c r="G99" s="43"/>
      <c r="H99" s="43"/>
      <c r="I99" s="43"/>
    </row>
    <row r="100" spans="1:9" s="42" customFormat="1" x14ac:dyDescent="0.2">
      <c r="A100" s="43"/>
      <c r="B100" s="43"/>
      <c r="C100" s="43"/>
      <c r="D100" s="43"/>
      <c r="E100" s="43"/>
      <c r="F100" s="43"/>
      <c r="G100" s="43"/>
      <c r="H100" s="43"/>
      <c r="I100" s="43"/>
    </row>
    <row r="101" spans="1:9" s="42" customFormat="1" x14ac:dyDescent="0.2">
      <c r="A101" s="43"/>
      <c r="B101" s="43"/>
      <c r="C101" s="43"/>
      <c r="D101" s="43"/>
      <c r="E101" s="43"/>
      <c r="F101" s="43"/>
      <c r="G101" s="43"/>
      <c r="H101" s="43"/>
      <c r="I101" s="43"/>
    </row>
    <row r="102" spans="1:9" s="42" customFormat="1" x14ac:dyDescent="0.2">
      <c r="A102" s="43"/>
      <c r="B102" s="43"/>
      <c r="C102" s="43"/>
      <c r="D102" s="43"/>
      <c r="E102" s="43"/>
      <c r="F102" s="43"/>
      <c r="G102" s="43"/>
      <c r="H102" s="43"/>
      <c r="I102" s="43"/>
    </row>
    <row r="103" spans="1:9" s="42" customFormat="1" x14ac:dyDescent="0.2">
      <c r="A103" s="43"/>
      <c r="B103" s="43"/>
      <c r="C103" s="43"/>
      <c r="D103" s="43"/>
      <c r="E103" s="43"/>
      <c r="F103" s="43"/>
      <c r="G103" s="43"/>
      <c r="H103" s="43"/>
      <c r="I103" s="43"/>
    </row>
    <row r="104" spans="1:9" s="42" customFormat="1" x14ac:dyDescent="0.2">
      <c r="A104" s="43"/>
      <c r="B104" s="43"/>
      <c r="C104" s="43"/>
      <c r="D104" s="43"/>
      <c r="E104" s="43"/>
      <c r="F104" s="43"/>
      <c r="G104" s="43"/>
      <c r="H104" s="43"/>
      <c r="I104" s="43"/>
    </row>
    <row r="105" spans="1:9" s="42" customFormat="1" x14ac:dyDescent="0.2">
      <c r="A105" s="43"/>
      <c r="B105" s="43"/>
      <c r="C105" s="43"/>
      <c r="D105" s="43"/>
      <c r="E105" s="43"/>
      <c r="F105" s="43"/>
      <c r="G105" s="43"/>
      <c r="H105" s="43"/>
      <c r="I105" s="43"/>
    </row>
    <row r="106" spans="1:9" s="42" customFormat="1" x14ac:dyDescent="0.2">
      <c r="A106" s="43"/>
      <c r="B106" s="43"/>
      <c r="C106" s="43"/>
      <c r="D106" s="43"/>
      <c r="E106" s="43"/>
      <c r="F106" s="43"/>
      <c r="G106" s="43"/>
      <c r="H106" s="43"/>
      <c r="I106" s="43"/>
    </row>
    <row r="107" spans="1:9" s="42" customFormat="1" x14ac:dyDescent="0.2">
      <c r="A107" s="43"/>
      <c r="B107" s="43"/>
      <c r="C107" s="43"/>
      <c r="D107" s="43"/>
      <c r="E107" s="43"/>
      <c r="F107" s="43"/>
      <c r="G107" s="43"/>
      <c r="H107" s="43"/>
      <c r="I107" s="43"/>
    </row>
    <row r="108" spans="1:9" s="42" customFormat="1" x14ac:dyDescent="0.2">
      <c r="A108" s="43"/>
      <c r="B108" s="43"/>
      <c r="C108" s="43"/>
      <c r="D108" s="43"/>
      <c r="E108" s="43"/>
      <c r="F108" s="43"/>
      <c r="G108" s="43"/>
      <c r="H108" s="43"/>
      <c r="I108" s="43"/>
    </row>
    <row r="109" spans="1:9" s="42" customFormat="1" x14ac:dyDescent="0.2">
      <c r="A109" s="43"/>
      <c r="B109" s="43"/>
      <c r="C109" s="43"/>
      <c r="D109" s="43"/>
      <c r="E109" s="43"/>
      <c r="F109" s="43"/>
      <c r="G109" s="43"/>
      <c r="H109" s="43"/>
      <c r="I109" s="43"/>
    </row>
    <row r="110" spans="1:9" s="42" customFormat="1" x14ac:dyDescent="0.2">
      <c r="A110" s="43"/>
      <c r="B110" s="43"/>
      <c r="C110" s="43"/>
      <c r="D110" s="43"/>
      <c r="E110" s="43"/>
      <c r="F110" s="43"/>
      <c r="G110" s="43"/>
      <c r="H110" s="43"/>
      <c r="I110" s="43"/>
    </row>
    <row r="111" spans="1:9" s="42" customFormat="1" x14ac:dyDescent="0.2">
      <c r="A111" s="43"/>
      <c r="B111" s="43"/>
      <c r="C111" s="43"/>
      <c r="D111" s="43"/>
      <c r="E111" s="43"/>
      <c r="F111" s="43"/>
      <c r="G111" s="43"/>
      <c r="H111" s="43"/>
      <c r="I111" s="43"/>
    </row>
    <row r="112" spans="1:9" s="42" customFormat="1" x14ac:dyDescent="0.2">
      <c r="A112" s="43"/>
      <c r="B112" s="43"/>
      <c r="C112" s="43"/>
      <c r="D112" s="43"/>
      <c r="E112" s="43"/>
      <c r="F112" s="43"/>
      <c r="G112" s="43"/>
      <c r="H112" s="43"/>
      <c r="I112" s="43"/>
    </row>
    <row r="113" spans="1:9" s="42" customFormat="1" x14ac:dyDescent="0.2">
      <c r="A113" s="43"/>
      <c r="B113" s="43"/>
      <c r="C113" s="43"/>
      <c r="D113" s="43"/>
      <c r="E113" s="43"/>
      <c r="F113" s="43"/>
      <c r="G113" s="43"/>
      <c r="H113" s="43"/>
      <c r="I113" s="43"/>
    </row>
    <row r="114" spans="1:9" s="42" customFormat="1" x14ac:dyDescent="0.2">
      <c r="A114" s="43"/>
      <c r="B114" s="43"/>
      <c r="C114" s="43"/>
      <c r="D114" s="43"/>
      <c r="E114" s="43"/>
      <c r="F114" s="43"/>
      <c r="G114" s="43"/>
      <c r="H114" s="43"/>
      <c r="I114" s="43"/>
    </row>
    <row r="115" spans="1:9" s="42" customFormat="1" x14ac:dyDescent="0.2">
      <c r="A115" s="43"/>
      <c r="B115" s="43"/>
      <c r="C115" s="43"/>
      <c r="D115" s="43"/>
      <c r="E115" s="43"/>
      <c r="F115" s="43"/>
      <c r="G115" s="43"/>
      <c r="H115" s="43"/>
      <c r="I115" s="43"/>
    </row>
    <row r="116" spans="1:9" s="42" customFormat="1" x14ac:dyDescent="0.2">
      <c r="A116" s="43"/>
      <c r="B116" s="43"/>
      <c r="C116" s="43"/>
      <c r="D116" s="43"/>
      <c r="E116" s="43"/>
      <c r="F116" s="43"/>
      <c r="G116" s="43"/>
      <c r="H116" s="43"/>
      <c r="I116" s="43"/>
    </row>
    <row r="117" spans="1:9" s="42" customFormat="1" x14ac:dyDescent="0.2">
      <c r="A117" s="43"/>
      <c r="B117" s="43"/>
      <c r="C117" s="43"/>
      <c r="D117" s="43"/>
      <c r="E117" s="43"/>
      <c r="F117" s="43"/>
      <c r="G117" s="43"/>
      <c r="H117" s="43"/>
      <c r="I117" s="43"/>
    </row>
    <row r="118" spans="1:9" s="42" customFormat="1" x14ac:dyDescent="0.2">
      <c r="A118" s="43"/>
      <c r="B118" s="43"/>
      <c r="C118" s="43"/>
      <c r="D118" s="43"/>
      <c r="E118" s="43"/>
      <c r="F118" s="43"/>
      <c r="G118" s="43"/>
      <c r="H118" s="43"/>
      <c r="I118" s="43"/>
    </row>
    <row r="119" spans="1:9" s="42" customFormat="1" x14ac:dyDescent="0.2">
      <c r="A119" s="43"/>
      <c r="B119" s="43"/>
      <c r="C119" s="43"/>
      <c r="D119" s="43"/>
      <c r="E119" s="43"/>
      <c r="F119" s="43"/>
      <c r="G119" s="43"/>
      <c r="H119" s="43"/>
      <c r="I119" s="43"/>
    </row>
    <row r="120" spans="1:9" s="42" customFormat="1" x14ac:dyDescent="0.2">
      <c r="A120" s="43"/>
      <c r="B120" s="43"/>
      <c r="C120" s="43"/>
      <c r="D120" s="43"/>
      <c r="E120" s="43"/>
      <c r="F120" s="43"/>
      <c r="G120" s="43"/>
      <c r="H120" s="43"/>
      <c r="I120" s="43"/>
    </row>
    <row r="121" spans="1:9" s="42" customFormat="1" x14ac:dyDescent="0.2">
      <c r="A121" s="43"/>
      <c r="B121" s="43"/>
      <c r="C121" s="43"/>
      <c r="D121" s="43"/>
      <c r="E121" s="43"/>
      <c r="F121" s="43"/>
      <c r="G121" s="43"/>
      <c r="H121" s="43"/>
      <c r="I121" s="43"/>
    </row>
    <row r="122" spans="1:9" s="42" customFormat="1" x14ac:dyDescent="0.2">
      <c r="A122" s="43"/>
      <c r="B122" s="43"/>
      <c r="C122" s="43"/>
      <c r="D122" s="43"/>
      <c r="E122" s="43"/>
      <c r="F122" s="43"/>
      <c r="G122" s="43"/>
      <c r="H122" s="43"/>
      <c r="I122" s="43"/>
    </row>
    <row r="123" spans="1:9" s="42" customFormat="1" x14ac:dyDescent="0.2">
      <c r="A123" s="43"/>
      <c r="B123" s="43"/>
      <c r="C123" s="43"/>
      <c r="D123" s="43"/>
      <c r="E123" s="43"/>
      <c r="F123" s="43"/>
      <c r="G123" s="43"/>
      <c r="H123" s="43"/>
      <c r="I123" s="43"/>
    </row>
    <row r="124" spans="1:9" s="42" customFormat="1" x14ac:dyDescent="0.2">
      <c r="A124" s="43"/>
      <c r="B124" s="43"/>
      <c r="C124" s="43"/>
      <c r="D124" s="43"/>
      <c r="E124" s="43"/>
      <c r="F124" s="43"/>
      <c r="G124" s="43"/>
      <c r="H124" s="43"/>
      <c r="I124" s="43"/>
    </row>
    <row r="125" spans="1:9" s="42" customFormat="1" x14ac:dyDescent="0.2">
      <c r="A125" s="43"/>
      <c r="B125" s="43"/>
      <c r="C125" s="43"/>
      <c r="D125" s="43"/>
      <c r="E125" s="43"/>
      <c r="F125" s="43"/>
      <c r="G125" s="43"/>
      <c r="H125" s="43"/>
      <c r="I125" s="43"/>
    </row>
    <row r="126" spans="1:9" s="42" customFormat="1" x14ac:dyDescent="0.2">
      <c r="A126" s="43"/>
      <c r="B126" s="43"/>
      <c r="C126" s="43"/>
      <c r="D126" s="43"/>
      <c r="E126" s="43"/>
      <c r="F126" s="43"/>
      <c r="G126" s="43"/>
      <c r="H126" s="43"/>
      <c r="I126" s="43"/>
    </row>
    <row r="127" spans="1:9" s="42" customFormat="1" x14ac:dyDescent="0.2">
      <c r="A127" s="43"/>
      <c r="B127" s="43"/>
      <c r="C127" s="43"/>
      <c r="D127" s="43"/>
      <c r="E127" s="43"/>
      <c r="F127" s="43"/>
      <c r="G127" s="43"/>
      <c r="H127" s="43"/>
      <c r="I127" s="43"/>
    </row>
    <row r="128" spans="1:9" s="42" customFormat="1" x14ac:dyDescent="0.2">
      <c r="A128" s="43"/>
      <c r="B128" s="43"/>
      <c r="C128" s="43"/>
      <c r="D128" s="43"/>
      <c r="E128" s="43"/>
      <c r="F128" s="43"/>
      <c r="G128" s="43"/>
      <c r="H128" s="43"/>
      <c r="I128" s="43"/>
    </row>
    <row r="129" spans="1:9" s="42" customFormat="1" x14ac:dyDescent="0.2">
      <c r="A129" s="43"/>
      <c r="B129" s="43"/>
      <c r="C129" s="43"/>
      <c r="D129" s="43"/>
      <c r="E129" s="43"/>
      <c r="F129" s="43"/>
      <c r="G129" s="43"/>
      <c r="H129" s="43"/>
      <c r="I129" s="43"/>
    </row>
    <row r="130" spans="1:9" s="42" customFormat="1" x14ac:dyDescent="0.2">
      <c r="A130" s="43"/>
      <c r="B130" s="43"/>
      <c r="C130" s="43"/>
      <c r="D130" s="43"/>
      <c r="E130" s="43"/>
      <c r="F130" s="43"/>
      <c r="G130" s="43"/>
      <c r="H130" s="43"/>
      <c r="I130" s="43"/>
    </row>
    <row r="131" spans="1:9" s="42" customFormat="1" x14ac:dyDescent="0.2">
      <c r="A131" s="43"/>
      <c r="B131" s="43"/>
      <c r="C131" s="43"/>
      <c r="D131" s="43"/>
      <c r="E131" s="43"/>
      <c r="F131" s="43"/>
      <c r="G131" s="43"/>
      <c r="H131" s="43"/>
      <c r="I131" s="43"/>
    </row>
    <row r="132" spans="1:9" s="42" customFormat="1" x14ac:dyDescent="0.2">
      <c r="A132" s="43"/>
      <c r="B132" s="43"/>
      <c r="C132" s="43"/>
      <c r="D132" s="43"/>
      <c r="E132" s="43"/>
      <c r="F132" s="43"/>
      <c r="G132" s="43"/>
      <c r="H132" s="43"/>
      <c r="I132" s="43"/>
    </row>
    <row r="133" spans="1:9" s="42" customFormat="1" x14ac:dyDescent="0.2">
      <c r="A133" s="43"/>
      <c r="B133" s="43"/>
      <c r="C133" s="43"/>
      <c r="D133" s="43"/>
      <c r="E133" s="43"/>
      <c r="F133" s="43"/>
      <c r="G133" s="43"/>
      <c r="H133" s="43"/>
      <c r="I133" s="43"/>
    </row>
    <row r="134" spans="1:9" s="42" customFormat="1" x14ac:dyDescent="0.2">
      <c r="A134" s="43"/>
      <c r="B134" s="43"/>
      <c r="C134" s="43"/>
      <c r="D134" s="43"/>
      <c r="E134" s="43"/>
      <c r="F134" s="43"/>
      <c r="G134" s="43"/>
      <c r="H134" s="43"/>
      <c r="I134" s="43"/>
    </row>
    <row r="135" spans="1:9" s="42" customFormat="1" x14ac:dyDescent="0.2">
      <c r="A135" s="43"/>
      <c r="B135" s="43"/>
      <c r="C135" s="43"/>
      <c r="D135" s="43"/>
      <c r="E135" s="43"/>
      <c r="F135" s="43"/>
      <c r="G135" s="43"/>
      <c r="H135" s="43"/>
      <c r="I135" s="43"/>
    </row>
    <row r="136" spans="1:9" s="42" customFormat="1" x14ac:dyDescent="0.2">
      <c r="A136" s="43"/>
      <c r="B136" s="43"/>
      <c r="C136" s="43"/>
      <c r="D136" s="43"/>
      <c r="E136" s="43"/>
      <c r="F136" s="43"/>
      <c r="G136" s="43"/>
      <c r="H136" s="43"/>
      <c r="I136" s="43"/>
    </row>
    <row r="137" spans="1:9" s="42" customFormat="1" x14ac:dyDescent="0.2">
      <c r="A137" s="43"/>
      <c r="B137" s="43"/>
      <c r="C137" s="43"/>
      <c r="D137" s="43"/>
      <c r="E137" s="43"/>
      <c r="F137" s="43"/>
      <c r="G137" s="43"/>
      <c r="H137" s="43"/>
      <c r="I137" s="43"/>
    </row>
    <row r="138" spans="1:9" s="42" customFormat="1" x14ac:dyDescent="0.2">
      <c r="A138" s="43"/>
      <c r="B138" s="43"/>
      <c r="C138" s="43"/>
      <c r="D138" s="43"/>
      <c r="E138" s="43"/>
      <c r="F138" s="43"/>
      <c r="G138" s="43"/>
      <c r="H138" s="43"/>
      <c r="I138" s="43"/>
    </row>
    <row r="139" spans="1:9" s="42" customFormat="1" x14ac:dyDescent="0.2">
      <c r="A139" s="43"/>
      <c r="B139" s="43"/>
      <c r="C139" s="43"/>
      <c r="D139" s="43"/>
      <c r="E139" s="43"/>
      <c r="F139" s="43"/>
      <c r="G139" s="43"/>
      <c r="H139" s="43"/>
      <c r="I139" s="43"/>
    </row>
    <row r="140" spans="1:9" s="42" customFormat="1" x14ac:dyDescent="0.2">
      <c r="A140" s="43"/>
      <c r="B140" s="43"/>
      <c r="C140" s="43"/>
      <c r="D140" s="43"/>
      <c r="E140" s="43"/>
      <c r="F140" s="43"/>
      <c r="G140" s="43"/>
      <c r="H140" s="43"/>
      <c r="I140" s="43"/>
    </row>
    <row r="141" spans="1:9" s="42" customFormat="1" x14ac:dyDescent="0.2">
      <c r="A141" s="43"/>
      <c r="B141" s="43"/>
      <c r="C141" s="43"/>
      <c r="D141" s="43"/>
      <c r="E141" s="43"/>
      <c r="F141" s="43"/>
      <c r="G141" s="43"/>
      <c r="H141" s="43"/>
      <c r="I141" s="43"/>
    </row>
    <row r="142" spans="1:9" s="42" customFormat="1" x14ac:dyDescent="0.2">
      <c r="A142" s="43"/>
      <c r="B142" s="43"/>
      <c r="C142" s="43"/>
      <c r="D142" s="43"/>
      <c r="E142" s="43"/>
      <c r="F142" s="43"/>
      <c r="G142" s="43"/>
      <c r="H142" s="43"/>
      <c r="I142" s="43"/>
    </row>
    <row r="143" spans="1:9" s="42" customFormat="1" x14ac:dyDescent="0.2">
      <c r="A143" s="43"/>
      <c r="B143" s="43"/>
      <c r="C143" s="43"/>
      <c r="D143" s="43"/>
      <c r="E143" s="43"/>
      <c r="F143" s="43"/>
      <c r="G143" s="43"/>
      <c r="H143" s="43"/>
      <c r="I143" s="43"/>
    </row>
    <row r="144" spans="1:9" s="42" customFormat="1" x14ac:dyDescent="0.2">
      <c r="A144" s="43"/>
      <c r="B144" s="43"/>
      <c r="C144" s="43"/>
      <c r="D144" s="43"/>
      <c r="E144" s="43"/>
      <c r="F144" s="43"/>
      <c r="G144" s="43"/>
      <c r="H144" s="43"/>
      <c r="I144" s="43"/>
    </row>
    <row r="145" spans="1:9" s="42" customFormat="1" x14ac:dyDescent="0.2">
      <c r="A145" s="43"/>
      <c r="B145" s="43"/>
      <c r="C145" s="43"/>
      <c r="D145" s="43"/>
      <c r="E145" s="43"/>
      <c r="F145" s="43"/>
      <c r="G145" s="43"/>
      <c r="H145" s="43"/>
      <c r="I145" s="43"/>
    </row>
    <row r="146" spans="1:9" s="42" customFormat="1" x14ac:dyDescent="0.2">
      <c r="A146" s="43"/>
      <c r="B146" s="43"/>
      <c r="C146" s="43"/>
      <c r="D146" s="43"/>
      <c r="E146" s="43"/>
      <c r="F146" s="43"/>
      <c r="G146" s="43"/>
      <c r="H146" s="43"/>
      <c r="I146" s="43"/>
    </row>
    <row r="147" spans="1:9" s="42" customFormat="1" x14ac:dyDescent="0.2">
      <c r="A147" s="43"/>
      <c r="B147" s="43"/>
      <c r="C147" s="43"/>
      <c r="D147" s="43"/>
      <c r="E147" s="43"/>
      <c r="F147" s="43"/>
      <c r="G147" s="43"/>
      <c r="H147" s="43"/>
      <c r="I147" s="43"/>
    </row>
    <row r="148" spans="1:9" s="42" customFormat="1" x14ac:dyDescent="0.2">
      <c r="A148" s="43"/>
      <c r="B148" s="43"/>
      <c r="C148" s="43"/>
      <c r="D148" s="43"/>
      <c r="E148" s="43"/>
      <c r="F148" s="43"/>
      <c r="G148" s="43"/>
      <c r="H148" s="43"/>
      <c r="I148" s="43"/>
    </row>
    <row r="149" spans="1:9" s="42" customFormat="1" x14ac:dyDescent="0.2">
      <c r="A149" s="43"/>
      <c r="B149" s="43"/>
      <c r="C149" s="43"/>
      <c r="D149" s="43"/>
      <c r="E149" s="43"/>
      <c r="F149" s="43"/>
      <c r="G149" s="43"/>
      <c r="H149" s="43"/>
      <c r="I149" s="43"/>
    </row>
    <row r="150" spans="1:9" s="42" customFormat="1" x14ac:dyDescent="0.2">
      <c r="A150" s="43"/>
      <c r="B150" s="43"/>
      <c r="C150" s="43"/>
      <c r="D150" s="43"/>
      <c r="E150" s="43"/>
      <c r="F150" s="43"/>
      <c r="G150" s="43"/>
      <c r="H150" s="43"/>
      <c r="I150" s="43"/>
    </row>
    <row r="151" spans="1:9" s="42" customFormat="1" x14ac:dyDescent="0.2">
      <c r="A151" s="43"/>
      <c r="B151" s="43"/>
      <c r="C151" s="43"/>
      <c r="D151" s="43"/>
      <c r="E151" s="43"/>
      <c r="F151" s="43"/>
      <c r="G151" s="43"/>
      <c r="H151" s="43"/>
      <c r="I151" s="43"/>
    </row>
    <row r="152" spans="1:9" s="42" customFormat="1" x14ac:dyDescent="0.2">
      <c r="A152" s="43"/>
      <c r="B152" s="43"/>
      <c r="C152" s="43"/>
      <c r="D152" s="43"/>
      <c r="E152" s="43"/>
      <c r="F152" s="43"/>
      <c r="G152" s="43"/>
      <c r="H152" s="43"/>
      <c r="I152" s="43"/>
    </row>
    <row r="153" spans="1:9" s="42" customFormat="1" x14ac:dyDescent="0.2">
      <c r="A153" s="43"/>
      <c r="B153" s="43"/>
      <c r="C153" s="43"/>
      <c r="D153" s="43"/>
      <c r="E153" s="43"/>
      <c r="F153" s="43"/>
      <c r="G153" s="43"/>
      <c r="H153" s="43"/>
      <c r="I153" s="43"/>
    </row>
    <row r="154" spans="1:9" s="42" customFormat="1" x14ac:dyDescent="0.2">
      <c r="A154" s="43"/>
      <c r="B154" s="43"/>
      <c r="C154" s="43"/>
      <c r="D154" s="43"/>
      <c r="E154" s="43"/>
      <c r="F154" s="43"/>
      <c r="G154" s="43"/>
      <c r="H154" s="43"/>
      <c r="I154" s="43"/>
    </row>
    <row r="155" spans="1:9" s="42" customFormat="1" x14ac:dyDescent="0.2">
      <c r="A155" s="43"/>
      <c r="B155" s="43"/>
      <c r="C155" s="43"/>
      <c r="D155" s="43"/>
      <c r="E155" s="43"/>
      <c r="F155" s="43"/>
      <c r="G155" s="43"/>
      <c r="H155" s="43"/>
      <c r="I155" s="43"/>
    </row>
    <row r="156" spans="1:9" s="42" customFormat="1" x14ac:dyDescent="0.2">
      <c r="A156" s="43"/>
      <c r="B156" s="43"/>
      <c r="C156" s="43"/>
      <c r="D156" s="43"/>
      <c r="E156" s="43"/>
      <c r="F156" s="43"/>
      <c r="G156" s="43"/>
      <c r="H156" s="43"/>
      <c r="I156" s="43"/>
    </row>
    <row r="157" spans="1:9" s="42" customFormat="1" x14ac:dyDescent="0.2">
      <c r="A157" s="43"/>
      <c r="B157" s="43"/>
      <c r="C157" s="43"/>
      <c r="D157" s="43"/>
      <c r="E157" s="43"/>
      <c r="F157" s="43"/>
      <c r="G157" s="43"/>
      <c r="H157" s="43"/>
      <c r="I157" s="43"/>
    </row>
    <row r="158" spans="1:9" s="42" customFormat="1" x14ac:dyDescent="0.2">
      <c r="A158" s="43"/>
      <c r="B158" s="43"/>
      <c r="C158" s="43"/>
      <c r="D158" s="43"/>
      <c r="E158" s="43"/>
      <c r="F158" s="43"/>
      <c r="G158" s="43"/>
      <c r="H158" s="43"/>
      <c r="I158" s="43"/>
    </row>
    <row r="159" spans="1:9" s="42" customFormat="1" x14ac:dyDescent="0.2">
      <c r="A159" s="43"/>
      <c r="B159" s="43"/>
      <c r="C159" s="43"/>
      <c r="D159" s="43"/>
      <c r="E159" s="43"/>
      <c r="F159" s="43"/>
      <c r="G159" s="43"/>
      <c r="H159" s="43"/>
      <c r="I159" s="43"/>
    </row>
    <row r="160" spans="1:9" s="42" customFormat="1" x14ac:dyDescent="0.2">
      <c r="A160" s="43"/>
      <c r="B160" s="43"/>
      <c r="C160" s="43"/>
      <c r="D160" s="43"/>
      <c r="E160" s="43"/>
      <c r="F160" s="43"/>
      <c r="G160" s="43"/>
      <c r="H160" s="43"/>
      <c r="I160" s="43"/>
    </row>
    <row r="161" spans="1:9" s="42" customFormat="1" x14ac:dyDescent="0.2">
      <c r="A161" s="43"/>
      <c r="B161" s="43"/>
      <c r="C161" s="43"/>
      <c r="D161" s="43"/>
      <c r="E161" s="43"/>
      <c r="F161" s="43"/>
      <c r="G161" s="43"/>
      <c r="H161" s="43"/>
      <c r="I161" s="43"/>
    </row>
    <row r="162" spans="1:9" s="42" customFormat="1" x14ac:dyDescent="0.2">
      <c r="A162" s="43"/>
      <c r="B162" s="43"/>
      <c r="C162" s="43"/>
      <c r="D162" s="43"/>
      <c r="E162" s="43"/>
      <c r="F162" s="43"/>
      <c r="G162" s="43"/>
      <c r="H162" s="43"/>
      <c r="I162" s="43"/>
    </row>
    <row r="163" spans="1:9" s="42" customFormat="1" x14ac:dyDescent="0.2">
      <c r="A163" s="43"/>
      <c r="B163" s="43"/>
      <c r="C163" s="43"/>
      <c r="D163" s="43"/>
      <c r="E163" s="43"/>
      <c r="F163" s="43"/>
      <c r="G163" s="43"/>
      <c r="H163" s="43"/>
      <c r="I163" s="43"/>
    </row>
    <row r="164" spans="1:9" s="42" customFormat="1" x14ac:dyDescent="0.2">
      <c r="A164" s="43"/>
      <c r="B164" s="43"/>
      <c r="C164" s="43"/>
      <c r="D164" s="43"/>
      <c r="E164" s="43"/>
      <c r="F164" s="43"/>
      <c r="G164" s="43"/>
      <c r="H164" s="43"/>
      <c r="I164" s="43"/>
    </row>
    <row r="165" spans="1:9" s="42" customFormat="1" x14ac:dyDescent="0.2">
      <c r="A165" s="43"/>
      <c r="B165" s="43"/>
      <c r="C165" s="43"/>
      <c r="D165" s="43"/>
      <c r="E165" s="43"/>
      <c r="F165" s="43"/>
      <c r="G165" s="43"/>
      <c r="H165" s="43"/>
      <c r="I165" s="43"/>
    </row>
    <row r="166" spans="1:9" s="42" customFormat="1" x14ac:dyDescent="0.2">
      <c r="A166" s="43"/>
      <c r="B166" s="43"/>
      <c r="C166" s="43"/>
      <c r="D166" s="43"/>
      <c r="E166" s="43"/>
      <c r="F166" s="43"/>
      <c r="G166" s="43"/>
      <c r="H166" s="43"/>
      <c r="I166" s="43"/>
    </row>
    <row r="167" spans="1:9" s="42" customFormat="1" x14ac:dyDescent="0.2">
      <c r="A167" s="43"/>
      <c r="B167" s="43"/>
      <c r="C167" s="43"/>
      <c r="D167" s="43"/>
      <c r="E167" s="43"/>
      <c r="F167" s="43"/>
      <c r="G167" s="43"/>
      <c r="H167" s="43"/>
      <c r="I167" s="43"/>
    </row>
    <row r="168" spans="1:9" s="42" customFormat="1" x14ac:dyDescent="0.2">
      <c r="A168" s="43"/>
      <c r="B168" s="43"/>
      <c r="C168" s="43"/>
      <c r="D168" s="43"/>
      <c r="E168" s="43"/>
      <c r="F168" s="43"/>
      <c r="G168" s="43"/>
      <c r="H168" s="43"/>
      <c r="I168" s="43"/>
    </row>
    <row r="169" spans="1:9" s="42" customFormat="1" x14ac:dyDescent="0.2">
      <c r="A169" s="43"/>
      <c r="B169" s="43"/>
      <c r="C169" s="43"/>
      <c r="D169" s="43"/>
      <c r="E169" s="43"/>
      <c r="F169" s="43"/>
      <c r="G169" s="43"/>
      <c r="H169" s="43"/>
      <c r="I169" s="43"/>
    </row>
    <row r="170" spans="1:9" s="42" customFormat="1" x14ac:dyDescent="0.2">
      <c r="A170" s="43"/>
      <c r="B170" s="43"/>
      <c r="C170" s="43"/>
      <c r="D170" s="43"/>
      <c r="E170" s="43"/>
      <c r="F170" s="43"/>
      <c r="G170" s="43"/>
      <c r="H170" s="43"/>
      <c r="I170" s="43"/>
    </row>
    <row r="171" spans="1:9" s="42" customFormat="1" x14ac:dyDescent="0.2">
      <c r="A171" s="43"/>
      <c r="B171" s="43"/>
      <c r="C171" s="43"/>
      <c r="D171" s="43"/>
      <c r="E171" s="43"/>
      <c r="F171" s="43"/>
      <c r="G171" s="43"/>
      <c r="H171" s="43"/>
      <c r="I171" s="43"/>
    </row>
    <row r="172" spans="1:9" s="42" customFormat="1" x14ac:dyDescent="0.2">
      <c r="A172" s="43"/>
      <c r="B172" s="43"/>
      <c r="C172" s="43"/>
      <c r="D172" s="43"/>
      <c r="E172" s="43"/>
      <c r="F172" s="43"/>
      <c r="G172" s="43"/>
      <c r="H172" s="43"/>
      <c r="I172" s="43"/>
    </row>
    <row r="173" spans="1:9" s="42" customFormat="1" x14ac:dyDescent="0.2">
      <c r="A173" s="43"/>
      <c r="B173" s="43"/>
      <c r="C173" s="43"/>
      <c r="D173" s="43"/>
      <c r="E173" s="43"/>
      <c r="F173" s="43"/>
      <c r="G173" s="43"/>
      <c r="H173" s="43"/>
      <c r="I173" s="43"/>
    </row>
    <row r="174" spans="1:9" s="42" customFormat="1" x14ac:dyDescent="0.2">
      <c r="A174" s="43"/>
      <c r="B174" s="43"/>
      <c r="C174" s="43"/>
      <c r="D174" s="43"/>
      <c r="E174" s="43"/>
      <c r="F174" s="43"/>
      <c r="G174" s="43"/>
      <c r="H174" s="43"/>
      <c r="I174" s="43"/>
    </row>
    <row r="175" spans="1:9" s="42" customFormat="1" x14ac:dyDescent="0.2">
      <c r="A175" s="43"/>
      <c r="B175" s="43"/>
      <c r="C175" s="43"/>
      <c r="D175" s="43"/>
      <c r="E175" s="43"/>
      <c r="F175" s="43"/>
      <c r="G175" s="43"/>
      <c r="H175" s="43"/>
      <c r="I175" s="43"/>
    </row>
    <row r="176" spans="1:9" s="42" customFormat="1" x14ac:dyDescent="0.2">
      <c r="A176" s="43"/>
      <c r="B176" s="43"/>
      <c r="C176" s="43"/>
      <c r="D176" s="43"/>
      <c r="E176" s="43"/>
      <c r="F176" s="43"/>
      <c r="G176" s="43"/>
      <c r="H176" s="43"/>
      <c r="I176" s="43"/>
    </row>
    <row r="177" spans="1:9" s="42" customFormat="1" x14ac:dyDescent="0.2">
      <c r="A177" s="43"/>
      <c r="B177" s="43"/>
      <c r="C177" s="43"/>
      <c r="D177" s="43"/>
      <c r="E177" s="43"/>
      <c r="F177" s="43"/>
      <c r="G177" s="43"/>
      <c r="H177" s="43"/>
      <c r="I177" s="43"/>
    </row>
    <row r="178" spans="1:9" s="42" customFormat="1" x14ac:dyDescent="0.2">
      <c r="A178" s="43"/>
      <c r="B178" s="43"/>
      <c r="C178" s="43"/>
      <c r="D178" s="43"/>
      <c r="E178" s="43"/>
      <c r="F178" s="43"/>
      <c r="G178" s="43"/>
      <c r="H178" s="43"/>
      <c r="I178" s="43"/>
    </row>
    <row r="179" spans="1:9" s="42" customFormat="1" x14ac:dyDescent="0.2">
      <c r="A179" s="43"/>
      <c r="B179" s="43"/>
      <c r="C179" s="43"/>
      <c r="D179" s="43"/>
      <c r="E179" s="43"/>
      <c r="F179" s="43"/>
      <c r="G179" s="43"/>
      <c r="H179" s="43"/>
      <c r="I179" s="43"/>
    </row>
    <row r="180" spans="1:9" s="42" customFormat="1" x14ac:dyDescent="0.2">
      <c r="A180" s="43"/>
      <c r="B180" s="43"/>
      <c r="C180" s="43"/>
      <c r="D180" s="43"/>
      <c r="E180" s="43"/>
      <c r="F180" s="43"/>
      <c r="G180" s="43"/>
      <c r="H180" s="43"/>
      <c r="I180" s="43"/>
    </row>
    <row r="181" spans="1:9" s="42" customFormat="1" x14ac:dyDescent="0.2">
      <c r="A181" s="43"/>
      <c r="B181" s="43"/>
      <c r="C181" s="43"/>
      <c r="D181" s="43"/>
      <c r="E181" s="43"/>
      <c r="F181" s="43"/>
      <c r="G181" s="43"/>
      <c r="H181" s="43"/>
      <c r="I181" s="43"/>
    </row>
    <row r="182" spans="1:9" s="42" customFormat="1" x14ac:dyDescent="0.2">
      <c r="A182" s="43"/>
      <c r="B182" s="43"/>
      <c r="C182" s="43"/>
      <c r="D182" s="43"/>
      <c r="E182" s="43"/>
      <c r="F182" s="43"/>
      <c r="G182" s="43"/>
      <c r="H182" s="43"/>
      <c r="I182" s="43"/>
    </row>
    <row r="183" spans="1:9" s="42" customFormat="1" x14ac:dyDescent="0.2">
      <c r="A183" s="43"/>
      <c r="B183" s="43"/>
      <c r="C183" s="43"/>
      <c r="D183" s="43"/>
      <c r="E183" s="43"/>
      <c r="F183" s="43"/>
      <c r="G183" s="43"/>
      <c r="H183" s="43"/>
      <c r="I183" s="43"/>
    </row>
    <row r="184" spans="1:9" s="42" customFormat="1" x14ac:dyDescent="0.2">
      <c r="A184" s="43"/>
      <c r="B184" s="43"/>
      <c r="C184" s="43"/>
      <c r="D184" s="43"/>
      <c r="E184" s="43"/>
      <c r="F184" s="43"/>
      <c r="G184" s="43"/>
      <c r="H184" s="43"/>
      <c r="I184" s="43"/>
    </row>
    <row r="185" spans="1:9" s="42" customFormat="1" x14ac:dyDescent="0.2">
      <c r="A185" s="43"/>
      <c r="B185" s="43"/>
      <c r="C185" s="43"/>
      <c r="D185" s="43"/>
      <c r="E185" s="43"/>
      <c r="F185" s="43"/>
      <c r="G185" s="43"/>
      <c r="H185" s="43"/>
      <c r="I185" s="43"/>
    </row>
    <row r="186" spans="1:9" s="42" customFormat="1" x14ac:dyDescent="0.2">
      <c r="A186" s="43"/>
      <c r="B186" s="43"/>
      <c r="C186" s="43"/>
      <c r="D186" s="43"/>
      <c r="E186" s="43"/>
      <c r="F186" s="43"/>
      <c r="G186" s="43"/>
      <c r="H186" s="43"/>
      <c r="I186" s="43"/>
    </row>
    <row r="187" spans="1:9" s="42" customFormat="1" x14ac:dyDescent="0.2">
      <c r="A187" s="43"/>
      <c r="B187" s="43"/>
      <c r="C187" s="43"/>
      <c r="D187" s="43"/>
      <c r="E187" s="43"/>
      <c r="F187" s="43"/>
      <c r="G187" s="43"/>
      <c r="H187" s="43"/>
      <c r="I187" s="43"/>
    </row>
    <row r="188" spans="1:9" s="42" customFormat="1" x14ac:dyDescent="0.2">
      <c r="A188" s="43"/>
      <c r="B188" s="43"/>
      <c r="C188" s="43"/>
      <c r="D188" s="43"/>
      <c r="E188" s="43"/>
      <c r="F188" s="43"/>
      <c r="G188" s="43"/>
      <c r="H188" s="43"/>
      <c r="I188" s="43"/>
    </row>
    <row r="189" spans="1:9" s="42" customFormat="1" x14ac:dyDescent="0.2">
      <c r="A189" s="43"/>
      <c r="B189" s="43"/>
      <c r="C189" s="43"/>
      <c r="D189" s="43"/>
      <c r="E189" s="43"/>
      <c r="F189" s="43"/>
      <c r="G189" s="43"/>
      <c r="H189" s="43"/>
      <c r="I189" s="43"/>
    </row>
    <row r="190" spans="1:9" s="42" customFormat="1" x14ac:dyDescent="0.2">
      <c r="A190" s="43"/>
      <c r="B190" s="43"/>
      <c r="C190" s="43"/>
      <c r="D190" s="43"/>
      <c r="E190" s="43"/>
      <c r="F190" s="43"/>
      <c r="G190" s="43"/>
      <c r="H190" s="43"/>
      <c r="I190" s="43"/>
    </row>
    <row r="191" spans="1:9" s="42" customFormat="1" x14ac:dyDescent="0.2">
      <c r="A191" s="43"/>
      <c r="B191" s="43"/>
      <c r="C191" s="43"/>
      <c r="D191" s="43"/>
      <c r="E191" s="43"/>
      <c r="F191" s="43"/>
      <c r="G191" s="43"/>
      <c r="H191" s="43"/>
      <c r="I191" s="43"/>
    </row>
    <row r="192" spans="1:9" s="42" customFormat="1" x14ac:dyDescent="0.2">
      <c r="A192" s="43"/>
      <c r="B192" s="43"/>
      <c r="C192" s="43"/>
      <c r="D192" s="43"/>
      <c r="E192" s="43"/>
      <c r="F192" s="43"/>
      <c r="G192" s="43"/>
      <c r="H192" s="43"/>
      <c r="I192" s="43"/>
    </row>
    <row r="193" spans="1:9" s="42" customFormat="1" x14ac:dyDescent="0.2">
      <c r="A193" s="43"/>
      <c r="B193" s="43"/>
      <c r="C193" s="43"/>
      <c r="D193" s="43"/>
      <c r="E193" s="43"/>
      <c r="F193" s="43"/>
      <c r="G193" s="43"/>
      <c r="H193" s="43"/>
      <c r="I193" s="43"/>
    </row>
    <row r="194" spans="1:9" s="42" customFormat="1" x14ac:dyDescent="0.2">
      <c r="A194" s="43"/>
      <c r="B194" s="43"/>
      <c r="C194" s="43"/>
      <c r="D194" s="43"/>
      <c r="E194" s="43"/>
      <c r="F194" s="43"/>
      <c r="G194" s="43"/>
      <c r="H194" s="43"/>
      <c r="I194" s="43"/>
    </row>
    <row r="195" spans="1:9" s="42" customFormat="1" x14ac:dyDescent="0.2">
      <c r="A195" s="43"/>
      <c r="B195" s="43"/>
      <c r="C195" s="43"/>
      <c r="D195" s="43"/>
      <c r="E195" s="43"/>
      <c r="F195" s="43"/>
      <c r="G195" s="43"/>
      <c r="H195" s="43"/>
      <c r="I195" s="43"/>
    </row>
    <row r="196" spans="1:9" s="42" customFormat="1" x14ac:dyDescent="0.2">
      <c r="A196" s="43"/>
      <c r="B196" s="43"/>
      <c r="C196" s="43"/>
      <c r="D196" s="43"/>
      <c r="E196" s="43"/>
      <c r="F196" s="43"/>
      <c r="G196" s="43"/>
      <c r="H196" s="43"/>
      <c r="I196" s="43"/>
    </row>
    <row r="197" spans="1:9" s="42" customFormat="1" x14ac:dyDescent="0.2">
      <c r="A197" s="43"/>
      <c r="B197" s="43"/>
      <c r="C197" s="43"/>
      <c r="D197" s="43"/>
      <c r="E197" s="43"/>
      <c r="F197" s="43"/>
      <c r="G197" s="43"/>
      <c r="H197" s="43"/>
      <c r="I197" s="43"/>
    </row>
    <row r="198" spans="1:9" s="42" customFormat="1" x14ac:dyDescent="0.2">
      <c r="A198" s="43"/>
      <c r="B198" s="43"/>
      <c r="C198" s="43"/>
      <c r="D198" s="43"/>
      <c r="E198" s="43"/>
      <c r="F198" s="43"/>
      <c r="G198" s="43"/>
      <c r="H198" s="43"/>
      <c r="I198" s="43"/>
    </row>
    <row r="199" spans="1:9" s="42" customFormat="1" x14ac:dyDescent="0.2">
      <c r="A199" s="43"/>
      <c r="B199" s="43"/>
      <c r="C199" s="43"/>
      <c r="D199" s="43"/>
      <c r="E199" s="43"/>
      <c r="F199" s="43"/>
      <c r="G199" s="43"/>
      <c r="H199" s="43"/>
      <c r="I199" s="43"/>
    </row>
    <row r="200" spans="1:9" s="42" customFormat="1" x14ac:dyDescent="0.2">
      <c r="A200" s="43"/>
      <c r="B200" s="43"/>
      <c r="C200" s="43"/>
      <c r="D200" s="43"/>
      <c r="E200" s="43"/>
      <c r="F200" s="43"/>
      <c r="G200" s="43"/>
      <c r="H200" s="43"/>
      <c r="I200" s="43"/>
    </row>
    <row r="201" spans="1:9" s="42" customFormat="1" x14ac:dyDescent="0.2">
      <c r="A201" s="43"/>
      <c r="B201" s="43"/>
      <c r="C201" s="43"/>
      <c r="D201" s="43"/>
      <c r="E201" s="43"/>
      <c r="F201" s="43"/>
      <c r="G201" s="43"/>
      <c r="H201" s="43"/>
      <c r="I201" s="43"/>
    </row>
    <row r="202" spans="1:9" s="42" customFormat="1" x14ac:dyDescent="0.2">
      <c r="A202" s="43"/>
      <c r="B202" s="43"/>
      <c r="C202" s="43"/>
      <c r="D202" s="43"/>
      <c r="E202" s="43"/>
      <c r="F202" s="43"/>
      <c r="G202" s="43"/>
      <c r="H202" s="43"/>
      <c r="I202" s="43"/>
    </row>
    <row r="203" spans="1:9" s="42" customFormat="1" x14ac:dyDescent="0.2">
      <c r="A203" s="43"/>
      <c r="B203" s="43"/>
      <c r="C203" s="43"/>
      <c r="D203" s="43"/>
      <c r="E203" s="43"/>
      <c r="F203" s="43"/>
      <c r="G203" s="43"/>
      <c r="H203" s="43"/>
      <c r="I203" s="43"/>
    </row>
    <row r="204" spans="1:9" s="42" customFormat="1" x14ac:dyDescent="0.2">
      <c r="A204" s="43"/>
      <c r="B204" s="43"/>
      <c r="C204" s="43"/>
      <c r="D204" s="43"/>
      <c r="E204" s="43"/>
      <c r="F204" s="43"/>
      <c r="G204" s="43"/>
      <c r="H204" s="43"/>
      <c r="I204" s="43"/>
    </row>
    <row r="205" spans="1:9" s="42" customFormat="1" x14ac:dyDescent="0.2">
      <c r="A205" s="43"/>
      <c r="B205" s="43"/>
      <c r="C205" s="43"/>
      <c r="D205" s="43"/>
      <c r="E205" s="43"/>
      <c r="F205" s="43"/>
      <c r="G205" s="43"/>
      <c r="H205" s="43"/>
      <c r="I205" s="43"/>
    </row>
    <row r="206" spans="1:9" s="42" customFormat="1" x14ac:dyDescent="0.2">
      <c r="A206" s="43"/>
      <c r="B206" s="43"/>
      <c r="C206" s="43"/>
      <c r="D206" s="43"/>
      <c r="E206" s="43"/>
      <c r="F206" s="43"/>
      <c r="G206" s="43"/>
      <c r="H206" s="43"/>
      <c r="I206" s="43"/>
    </row>
    <row r="207" spans="1:9" s="42" customFormat="1" x14ac:dyDescent="0.2">
      <c r="A207" s="43"/>
      <c r="B207" s="43"/>
      <c r="C207" s="43"/>
      <c r="D207" s="43"/>
      <c r="E207" s="43"/>
      <c r="F207" s="43"/>
      <c r="G207" s="43"/>
      <c r="H207" s="43"/>
      <c r="I207" s="43"/>
    </row>
    <row r="208" spans="1:9" s="42" customFormat="1" x14ac:dyDescent="0.2">
      <c r="A208" s="43"/>
      <c r="B208" s="43"/>
      <c r="C208" s="43"/>
      <c r="D208" s="43"/>
      <c r="E208" s="43"/>
      <c r="F208" s="43"/>
      <c r="G208" s="43"/>
      <c r="H208" s="43"/>
      <c r="I208" s="43"/>
    </row>
    <row r="209" spans="1:9" s="42" customFormat="1" x14ac:dyDescent="0.2">
      <c r="A209" s="43"/>
      <c r="B209" s="43"/>
      <c r="C209" s="43"/>
      <c r="D209" s="43"/>
      <c r="E209" s="43"/>
      <c r="F209" s="43"/>
      <c r="G209" s="43"/>
      <c r="H209" s="43"/>
      <c r="I209" s="43"/>
    </row>
    <row r="210" spans="1:9" s="42" customFormat="1" x14ac:dyDescent="0.2">
      <c r="A210" s="43"/>
      <c r="B210" s="43"/>
      <c r="C210" s="43"/>
      <c r="D210" s="43"/>
      <c r="E210" s="43"/>
      <c r="F210" s="43"/>
      <c r="G210" s="43"/>
      <c r="H210" s="43"/>
      <c r="I210" s="43"/>
    </row>
    <row r="211" spans="1:9" s="42" customFormat="1" x14ac:dyDescent="0.2">
      <c r="A211" s="43"/>
      <c r="B211" s="43"/>
      <c r="C211" s="43"/>
      <c r="D211" s="43"/>
      <c r="E211" s="43"/>
      <c r="F211" s="43"/>
      <c r="G211" s="43"/>
      <c r="H211" s="43"/>
      <c r="I211" s="43"/>
    </row>
    <row r="212" spans="1:9" s="42" customFormat="1" x14ac:dyDescent="0.2">
      <c r="A212" s="43"/>
      <c r="B212" s="43"/>
      <c r="C212" s="43"/>
      <c r="D212" s="43"/>
      <c r="E212" s="43"/>
      <c r="F212" s="43"/>
      <c r="G212" s="43"/>
      <c r="H212" s="43"/>
      <c r="I212" s="43"/>
    </row>
    <row r="213" spans="1:9" s="42" customFormat="1" x14ac:dyDescent="0.2">
      <c r="A213" s="43"/>
      <c r="B213" s="43"/>
      <c r="C213" s="43"/>
      <c r="D213" s="43"/>
      <c r="E213" s="43"/>
      <c r="F213" s="43"/>
      <c r="G213" s="43"/>
      <c r="H213" s="43"/>
      <c r="I213" s="43"/>
    </row>
    <row r="214" spans="1:9" s="42" customFormat="1" x14ac:dyDescent="0.2">
      <c r="A214" s="43"/>
      <c r="B214" s="43"/>
      <c r="C214" s="43"/>
      <c r="D214" s="43"/>
      <c r="E214" s="43"/>
      <c r="F214" s="43"/>
      <c r="G214" s="43"/>
      <c r="H214" s="43"/>
      <c r="I214" s="43"/>
    </row>
    <row r="215" spans="1:9" s="42" customFormat="1" x14ac:dyDescent="0.2">
      <c r="A215" s="43"/>
      <c r="B215" s="43"/>
      <c r="C215" s="43"/>
      <c r="D215" s="43"/>
      <c r="E215" s="43"/>
      <c r="F215" s="43"/>
      <c r="G215" s="43"/>
      <c r="H215" s="43"/>
      <c r="I215" s="43"/>
    </row>
    <row r="216" spans="1:9" s="42" customFormat="1" x14ac:dyDescent="0.2">
      <c r="A216" s="43"/>
      <c r="B216" s="43"/>
      <c r="C216" s="43"/>
      <c r="D216" s="43"/>
      <c r="E216" s="43"/>
      <c r="F216" s="43"/>
      <c r="G216" s="43"/>
      <c r="H216" s="43"/>
      <c r="I216" s="43"/>
    </row>
    <row r="217" spans="1:9" s="42" customFormat="1" x14ac:dyDescent="0.2">
      <c r="A217" s="43"/>
      <c r="B217" s="43"/>
      <c r="C217" s="43"/>
      <c r="D217" s="43"/>
      <c r="E217" s="43"/>
      <c r="F217" s="43"/>
      <c r="G217" s="43"/>
      <c r="H217" s="43"/>
      <c r="I217" s="43"/>
    </row>
    <row r="218" spans="1:9" s="42" customFormat="1" x14ac:dyDescent="0.2">
      <c r="A218" s="43"/>
      <c r="B218" s="43"/>
      <c r="C218" s="43"/>
      <c r="D218" s="43"/>
      <c r="E218" s="43"/>
      <c r="F218" s="43"/>
      <c r="G218" s="43"/>
      <c r="H218" s="43"/>
      <c r="I218" s="43"/>
    </row>
    <row r="219" spans="1:9" s="42" customFormat="1" x14ac:dyDescent="0.2">
      <c r="A219" s="43"/>
      <c r="B219" s="43"/>
      <c r="C219" s="43"/>
      <c r="D219" s="43"/>
      <c r="E219" s="43"/>
      <c r="F219" s="43"/>
      <c r="G219" s="43"/>
      <c r="H219" s="43"/>
      <c r="I219" s="43"/>
    </row>
    <row r="220" spans="1:9" s="42" customFormat="1" x14ac:dyDescent="0.2">
      <c r="A220" s="43"/>
      <c r="B220" s="43"/>
      <c r="C220" s="43"/>
      <c r="D220" s="43"/>
      <c r="E220" s="43"/>
      <c r="F220" s="43"/>
      <c r="G220" s="43"/>
      <c r="H220" s="43"/>
      <c r="I220" s="43"/>
    </row>
    <row r="221" spans="1:9" s="42" customFormat="1" x14ac:dyDescent="0.2">
      <c r="A221" s="43"/>
      <c r="B221" s="43"/>
      <c r="C221" s="43"/>
      <c r="D221" s="43"/>
      <c r="E221" s="43"/>
      <c r="F221" s="43"/>
      <c r="G221" s="43"/>
      <c r="H221" s="43"/>
      <c r="I221" s="43"/>
    </row>
    <row r="222" spans="1:9" s="42" customFormat="1" x14ac:dyDescent="0.2">
      <c r="A222" s="43"/>
      <c r="B222" s="43"/>
      <c r="C222" s="43"/>
      <c r="D222" s="43"/>
      <c r="E222" s="43"/>
      <c r="F222" s="43"/>
      <c r="G222" s="43"/>
      <c r="H222" s="43"/>
      <c r="I222" s="43"/>
    </row>
    <row r="223" spans="1:9" s="42" customFormat="1" x14ac:dyDescent="0.2">
      <c r="A223" s="43"/>
      <c r="B223" s="43"/>
      <c r="C223" s="43"/>
      <c r="D223" s="43"/>
      <c r="E223" s="43"/>
      <c r="F223" s="43"/>
      <c r="G223" s="43"/>
      <c r="H223" s="43"/>
      <c r="I223" s="43"/>
    </row>
    <row r="224" spans="1:9" s="42" customFormat="1" x14ac:dyDescent="0.2">
      <c r="A224" s="43"/>
      <c r="B224" s="43"/>
      <c r="C224" s="43"/>
      <c r="D224" s="43"/>
      <c r="E224" s="43"/>
      <c r="F224" s="43"/>
      <c r="G224" s="43"/>
      <c r="H224" s="43"/>
      <c r="I224" s="43"/>
    </row>
    <row r="225" spans="1:9" s="42" customFormat="1" x14ac:dyDescent="0.2">
      <c r="A225" s="43"/>
      <c r="B225" s="43"/>
      <c r="C225" s="43"/>
      <c r="D225" s="43"/>
      <c r="E225" s="43"/>
      <c r="F225" s="43"/>
      <c r="G225" s="43"/>
      <c r="H225" s="43"/>
      <c r="I225" s="43"/>
    </row>
    <row r="226" spans="1:9" s="42" customFormat="1" x14ac:dyDescent="0.2">
      <c r="A226" s="43"/>
      <c r="B226" s="43"/>
      <c r="C226" s="43"/>
      <c r="D226" s="43"/>
      <c r="E226" s="43"/>
      <c r="F226" s="43"/>
      <c r="G226" s="43"/>
      <c r="H226" s="43"/>
      <c r="I226" s="43"/>
    </row>
    <row r="227" spans="1:9" s="42" customFormat="1" x14ac:dyDescent="0.2">
      <c r="A227" s="43"/>
      <c r="B227" s="43"/>
      <c r="C227" s="43"/>
      <c r="D227" s="43"/>
      <c r="E227" s="43"/>
      <c r="F227" s="43"/>
      <c r="G227" s="43"/>
      <c r="H227" s="43"/>
      <c r="I227" s="43"/>
    </row>
    <row r="228" spans="1:9" s="42" customFormat="1" x14ac:dyDescent="0.2">
      <c r="A228" s="43"/>
      <c r="B228" s="43"/>
      <c r="C228" s="43"/>
      <c r="D228" s="43"/>
      <c r="E228" s="43"/>
      <c r="F228" s="43"/>
      <c r="G228" s="43"/>
      <c r="H228" s="43"/>
      <c r="I228" s="43"/>
    </row>
    <row r="229" spans="1:9" s="42" customFormat="1" x14ac:dyDescent="0.2">
      <c r="A229" s="43"/>
      <c r="B229" s="43"/>
      <c r="C229" s="43"/>
      <c r="D229" s="43"/>
      <c r="E229" s="43"/>
      <c r="F229" s="43"/>
      <c r="G229" s="43"/>
      <c r="H229" s="43"/>
      <c r="I229" s="43"/>
    </row>
    <row r="230" spans="1:9" s="42" customFormat="1" x14ac:dyDescent="0.2">
      <c r="A230" s="43"/>
      <c r="B230" s="43"/>
      <c r="C230" s="43"/>
      <c r="D230" s="43"/>
      <c r="E230" s="43"/>
      <c r="F230" s="43"/>
      <c r="G230" s="43"/>
      <c r="H230" s="43"/>
      <c r="I230" s="43"/>
    </row>
    <row r="231" spans="1:9" s="42" customFormat="1" x14ac:dyDescent="0.2">
      <c r="A231" s="43"/>
      <c r="B231" s="43"/>
      <c r="C231" s="43"/>
      <c r="D231" s="43"/>
      <c r="E231" s="43"/>
      <c r="F231" s="43"/>
      <c r="G231" s="43"/>
      <c r="H231" s="43"/>
      <c r="I231" s="43"/>
    </row>
    <row r="232" spans="1:9" s="42" customFormat="1" x14ac:dyDescent="0.2">
      <c r="A232" s="43"/>
      <c r="B232" s="43"/>
      <c r="C232" s="43"/>
      <c r="D232" s="43"/>
      <c r="E232" s="43"/>
      <c r="F232" s="43"/>
      <c r="G232" s="43"/>
      <c r="H232" s="43"/>
      <c r="I232" s="43"/>
    </row>
    <row r="233" spans="1:9" s="42" customFormat="1" x14ac:dyDescent="0.2">
      <c r="A233" s="43"/>
      <c r="B233" s="43"/>
      <c r="C233" s="43"/>
      <c r="D233" s="43"/>
      <c r="E233" s="43"/>
      <c r="F233" s="43"/>
      <c r="G233" s="43"/>
      <c r="H233" s="43"/>
      <c r="I233" s="43"/>
    </row>
    <row r="234" spans="1:9" s="42" customFormat="1" x14ac:dyDescent="0.2">
      <c r="A234" s="43"/>
      <c r="B234" s="43"/>
      <c r="C234" s="43"/>
      <c r="D234" s="43"/>
      <c r="E234" s="43"/>
      <c r="F234" s="43"/>
      <c r="G234" s="43"/>
      <c r="H234" s="43"/>
      <c r="I234" s="43"/>
    </row>
    <row r="235" spans="1:9" s="42" customFormat="1" x14ac:dyDescent="0.2">
      <c r="A235" s="43"/>
      <c r="B235" s="43"/>
      <c r="C235" s="43"/>
      <c r="D235" s="43"/>
      <c r="E235" s="43"/>
      <c r="F235" s="43"/>
      <c r="G235" s="43"/>
      <c r="H235" s="43"/>
      <c r="I235" s="43"/>
    </row>
    <row r="236" spans="1:9" s="42" customFormat="1" x14ac:dyDescent="0.2">
      <c r="A236" s="43"/>
      <c r="B236" s="43"/>
      <c r="C236" s="43"/>
      <c r="D236" s="43"/>
      <c r="E236" s="43"/>
      <c r="F236" s="43"/>
      <c r="G236" s="43"/>
      <c r="H236" s="43"/>
      <c r="I236" s="43"/>
    </row>
    <row r="237" spans="1:9" s="42" customFormat="1" x14ac:dyDescent="0.2">
      <c r="A237" s="43"/>
      <c r="B237" s="43"/>
      <c r="C237" s="43"/>
      <c r="D237" s="43"/>
      <c r="E237" s="43"/>
      <c r="F237" s="43"/>
      <c r="G237" s="43"/>
      <c r="H237" s="43"/>
      <c r="I237" s="43"/>
    </row>
    <row r="238" spans="1:9" s="42" customFormat="1" x14ac:dyDescent="0.2">
      <c r="A238" s="43"/>
      <c r="B238" s="43"/>
      <c r="C238" s="43"/>
      <c r="D238" s="43"/>
      <c r="E238" s="43"/>
      <c r="F238" s="43"/>
      <c r="G238" s="43"/>
      <c r="H238" s="43"/>
      <c r="I238" s="43"/>
    </row>
    <row r="239" spans="1:9" s="42" customFormat="1" x14ac:dyDescent="0.2">
      <c r="A239" s="43"/>
      <c r="B239" s="43"/>
      <c r="C239" s="43"/>
      <c r="D239" s="43"/>
      <c r="E239" s="43"/>
      <c r="F239" s="43"/>
      <c r="G239" s="43"/>
      <c r="H239" s="43"/>
      <c r="I239" s="43"/>
    </row>
    <row r="240" spans="1:9" s="42" customFormat="1" x14ac:dyDescent="0.2">
      <c r="A240" s="43"/>
      <c r="B240" s="43"/>
      <c r="C240" s="43"/>
      <c r="D240" s="43"/>
      <c r="E240" s="43"/>
      <c r="F240" s="43"/>
      <c r="G240" s="43"/>
      <c r="H240" s="43"/>
      <c r="I240" s="43"/>
    </row>
    <row r="241" spans="1:9" s="42" customFormat="1" x14ac:dyDescent="0.2">
      <c r="A241" s="43"/>
      <c r="B241" s="43"/>
      <c r="C241" s="43"/>
      <c r="D241" s="43"/>
      <c r="E241" s="43"/>
      <c r="F241" s="43"/>
      <c r="G241" s="43"/>
      <c r="H241" s="43"/>
      <c r="I241" s="43"/>
    </row>
    <row r="242" spans="1:9" s="42" customFormat="1" x14ac:dyDescent="0.2">
      <c r="A242" s="43"/>
      <c r="B242" s="43"/>
      <c r="C242" s="43"/>
      <c r="D242" s="43"/>
      <c r="E242" s="43"/>
      <c r="F242" s="43"/>
      <c r="G242" s="43"/>
      <c r="H242" s="43"/>
      <c r="I242" s="43"/>
    </row>
    <row r="243" spans="1:9" s="42" customFormat="1" x14ac:dyDescent="0.2">
      <c r="A243" s="43"/>
      <c r="B243" s="43"/>
      <c r="C243" s="43"/>
      <c r="D243" s="43"/>
      <c r="E243" s="43"/>
      <c r="F243" s="43"/>
      <c r="G243" s="43"/>
      <c r="H243" s="43"/>
      <c r="I243" s="43"/>
    </row>
    <row r="244" spans="1:9" s="42" customFormat="1" x14ac:dyDescent="0.2">
      <c r="A244" s="43"/>
      <c r="B244" s="43"/>
      <c r="C244" s="43"/>
      <c r="D244" s="43"/>
      <c r="E244" s="43"/>
      <c r="F244" s="43"/>
      <c r="G244" s="43"/>
      <c r="H244" s="43"/>
      <c r="I244" s="43"/>
    </row>
    <row r="245" spans="1:9" s="42" customFormat="1" x14ac:dyDescent="0.2">
      <c r="A245" s="43"/>
      <c r="B245" s="43"/>
      <c r="C245" s="43"/>
      <c r="D245" s="43"/>
      <c r="E245" s="43"/>
      <c r="F245" s="43"/>
      <c r="G245" s="43"/>
      <c r="H245" s="43"/>
      <c r="I245" s="43"/>
    </row>
    <row r="246" spans="1:9" s="42" customFormat="1" x14ac:dyDescent="0.2">
      <c r="A246" s="43"/>
      <c r="B246" s="43"/>
      <c r="C246" s="43"/>
      <c r="D246" s="43"/>
      <c r="E246" s="43"/>
      <c r="F246" s="43"/>
      <c r="G246" s="43"/>
      <c r="H246" s="43"/>
      <c r="I246" s="43"/>
    </row>
    <row r="247" spans="1:9" s="42" customFormat="1" x14ac:dyDescent="0.2">
      <c r="A247" s="43"/>
      <c r="B247" s="43"/>
      <c r="C247" s="43"/>
      <c r="D247" s="43"/>
      <c r="E247" s="43"/>
      <c r="F247" s="43"/>
      <c r="G247" s="43"/>
      <c r="H247" s="43"/>
      <c r="I247" s="43"/>
    </row>
    <row r="248" spans="1:9" s="42" customFormat="1" x14ac:dyDescent="0.2">
      <c r="A248" s="43"/>
      <c r="B248" s="43"/>
      <c r="C248" s="43"/>
      <c r="D248" s="43"/>
      <c r="E248" s="43"/>
      <c r="F248" s="43"/>
      <c r="G248" s="43"/>
      <c r="H248" s="43"/>
      <c r="I248" s="43"/>
    </row>
    <row r="249" spans="1:9" s="42" customFormat="1" x14ac:dyDescent="0.2">
      <c r="A249" s="43"/>
      <c r="B249" s="43"/>
      <c r="C249" s="43"/>
      <c r="D249" s="43"/>
      <c r="E249" s="43"/>
      <c r="F249" s="43"/>
      <c r="G249" s="43"/>
      <c r="H249" s="43"/>
      <c r="I249" s="43"/>
    </row>
    <row r="250" spans="1:9" s="42" customFormat="1" x14ac:dyDescent="0.2">
      <c r="A250" s="43"/>
      <c r="B250" s="43"/>
      <c r="C250" s="43"/>
      <c r="D250" s="43"/>
      <c r="E250" s="43"/>
      <c r="F250" s="43"/>
      <c r="G250" s="43"/>
      <c r="H250" s="43"/>
      <c r="I250" s="43"/>
    </row>
    <row r="251" spans="1:9" s="42" customFormat="1" x14ac:dyDescent="0.2">
      <c r="A251" s="43"/>
      <c r="B251" s="43"/>
      <c r="C251" s="43"/>
      <c r="D251" s="43"/>
      <c r="E251" s="43"/>
      <c r="F251" s="43"/>
      <c r="G251" s="43"/>
      <c r="H251" s="43"/>
      <c r="I251" s="43"/>
    </row>
    <row r="252" spans="1:9" s="42" customFormat="1" x14ac:dyDescent="0.2">
      <c r="A252" s="43"/>
      <c r="B252" s="43"/>
      <c r="C252" s="43"/>
      <c r="D252" s="43"/>
      <c r="E252" s="43"/>
      <c r="F252" s="43"/>
      <c r="G252" s="43"/>
      <c r="H252" s="43"/>
      <c r="I252" s="43"/>
    </row>
    <row r="253" spans="1:9" s="42" customFormat="1" x14ac:dyDescent="0.2">
      <c r="A253" s="43"/>
      <c r="B253" s="43"/>
      <c r="C253" s="43"/>
      <c r="D253" s="43"/>
      <c r="E253" s="43"/>
      <c r="F253" s="43"/>
      <c r="G253" s="43"/>
      <c r="H253" s="43"/>
      <c r="I253" s="43"/>
    </row>
    <row r="254" spans="1:9" s="42" customFormat="1" x14ac:dyDescent="0.2">
      <c r="A254" s="43"/>
      <c r="B254" s="43"/>
      <c r="C254" s="43"/>
      <c r="D254" s="43"/>
      <c r="E254" s="43"/>
      <c r="F254" s="43"/>
      <c r="G254" s="43"/>
      <c r="H254" s="43"/>
      <c r="I254" s="43"/>
    </row>
    <row r="255" spans="1:9" s="42" customFormat="1" x14ac:dyDescent="0.2">
      <c r="A255" s="43"/>
      <c r="B255" s="43"/>
      <c r="C255" s="43"/>
      <c r="D255" s="43"/>
      <c r="E255" s="43"/>
      <c r="F255" s="43"/>
      <c r="G255" s="43"/>
      <c r="H255" s="43"/>
      <c r="I255" s="43"/>
    </row>
    <row r="256" spans="1:9" s="42" customFormat="1" x14ac:dyDescent="0.2">
      <c r="A256" s="43"/>
      <c r="B256" s="43"/>
      <c r="C256" s="43"/>
      <c r="D256" s="43"/>
      <c r="E256" s="43"/>
      <c r="F256" s="43"/>
      <c r="G256" s="43"/>
      <c r="H256" s="43"/>
      <c r="I256" s="43"/>
    </row>
    <row r="257" spans="1:9" s="42" customFormat="1" x14ac:dyDescent="0.2">
      <c r="A257" s="43"/>
      <c r="B257" s="43"/>
      <c r="C257" s="43"/>
      <c r="D257" s="43"/>
      <c r="E257" s="43"/>
      <c r="F257" s="43"/>
      <c r="G257" s="43"/>
      <c r="H257" s="43"/>
      <c r="I257" s="43"/>
    </row>
    <row r="258" spans="1:9" s="42" customFormat="1" x14ac:dyDescent="0.2">
      <c r="A258" s="43"/>
      <c r="B258" s="43"/>
      <c r="C258" s="43"/>
      <c r="D258" s="43"/>
      <c r="E258" s="43"/>
      <c r="F258" s="43"/>
      <c r="G258" s="43"/>
      <c r="H258" s="43"/>
      <c r="I258" s="43"/>
    </row>
    <row r="259" spans="1:9" s="42" customFormat="1" x14ac:dyDescent="0.2">
      <c r="A259" s="43"/>
      <c r="B259" s="43"/>
      <c r="C259" s="43"/>
      <c r="D259" s="43"/>
      <c r="E259" s="43"/>
      <c r="F259" s="43"/>
      <c r="G259" s="43"/>
      <c r="H259" s="43"/>
      <c r="I259" s="43"/>
    </row>
    <row r="260" spans="1:9" s="42" customFormat="1" x14ac:dyDescent="0.2">
      <c r="A260" s="43"/>
      <c r="B260" s="43"/>
      <c r="C260" s="43"/>
      <c r="D260" s="43"/>
      <c r="E260" s="43"/>
      <c r="F260" s="43"/>
      <c r="G260" s="43"/>
      <c r="H260" s="43"/>
      <c r="I260" s="43"/>
    </row>
    <row r="261" spans="1:9" s="42" customFormat="1" x14ac:dyDescent="0.2">
      <c r="A261" s="43"/>
      <c r="B261" s="43"/>
      <c r="C261" s="43"/>
      <c r="D261" s="43"/>
      <c r="E261" s="43"/>
      <c r="F261" s="43"/>
      <c r="G261" s="43"/>
      <c r="H261" s="43"/>
      <c r="I261" s="43"/>
    </row>
    <row r="262" spans="1:9" s="42" customFormat="1" x14ac:dyDescent="0.2">
      <c r="A262" s="43"/>
      <c r="B262" s="43"/>
      <c r="C262" s="43"/>
      <c r="D262" s="43"/>
      <c r="E262" s="43"/>
      <c r="F262" s="43"/>
      <c r="G262" s="43"/>
      <c r="H262" s="43"/>
      <c r="I262" s="43"/>
    </row>
    <row r="263" spans="1:9" s="42" customFormat="1" x14ac:dyDescent="0.2">
      <c r="A263" s="43"/>
      <c r="B263" s="43"/>
      <c r="C263" s="43"/>
      <c r="D263" s="43"/>
      <c r="E263" s="43"/>
      <c r="F263" s="43"/>
      <c r="G263" s="43"/>
      <c r="H263" s="43"/>
      <c r="I263" s="43"/>
    </row>
    <row r="264" spans="1:9" s="42" customFormat="1" x14ac:dyDescent="0.2">
      <c r="A264" s="43"/>
      <c r="B264" s="43"/>
      <c r="C264" s="43"/>
      <c r="D264" s="43"/>
      <c r="E264" s="43"/>
      <c r="F264" s="43"/>
      <c r="G264" s="43"/>
      <c r="H264" s="43"/>
      <c r="I264" s="43"/>
    </row>
    <row r="265" spans="1:9" s="42" customFormat="1" x14ac:dyDescent="0.2">
      <c r="A265" s="43"/>
      <c r="B265" s="43"/>
      <c r="C265" s="43"/>
      <c r="D265" s="43"/>
      <c r="E265" s="43"/>
      <c r="F265" s="43"/>
      <c r="G265" s="43"/>
      <c r="H265" s="43"/>
      <c r="I265" s="43"/>
    </row>
    <row r="266" spans="1:9" s="42" customFormat="1" x14ac:dyDescent="0.2">
      <c r="A266" s="43"/>
      <c r="B266" s="43"/>
      <c r="C266" s="43"/>
      <c r="D266" s="43"/>
      <c r="E266" s="43"/>
      <c r="F266" s="43"/>
      <c r="G266" s="43"/>
      <c r="H266" s="43"/>
      <c r="I266" s="43"/>
    </row>
    <row r="267" spans="1:9" s="42" customFormat="1" x14ac:dyDescent="0.2">
      <c r="A267" s="43"/>
      <c r="B267" s="43"/>
      <c r="C267" s="43"/>
      <c r="D267" s="43"/>
      <c r="E267" s="43"/>
      <c r="F267" s="43"/>
      <c r="G267" s="43"/>
      <c r="H267" s="43"/>
      <c r="I267" s="43"/>
    </row>
    <row r="268" spans="1:9" s="42" customFormat="1" x14ac:dyDescent="0.2">
      <c r="A268" s="43"/>
      <c r="B268" s="43"/>
      <c r="C268" s="43"/>
      <c r="D268" s="43"/>
      <c r="E268" s="43"/>
      <c r="F268" s="43"/>
      <c r="G268" s="43"/>
      <c r="H268" s="43"/>
      <c r="I268" s="43"/>
    </row>
    <row r="269" spans="1:9" s="42" customFormat="1" x14ac:dyDescent="0.2">
      <c r="A269" s="43"/>
      <c r="B269" s="43"/>
      <c r="C269" s="43"/>
      <c r="D269" s="43"/>
      <c r="E269" s="43"/>
      <c r="F269" s="43"/>
      <c r="G269" s="43"/>
      <c r="H269" s="43"/>
      <c r="I269" s="43"/>
    </row>
    <row r="270" spans="1:9" s="42" customFormat="1" x14ac:dyDescent="0.2">
      <c r="A270" s="43"/>
      <c r="B270" s="43"/>
      <c r="C270" s="43"/>
      <c r="D270" s="43"/>
      <c r="E270" s="43"/>
      <c r="F270" s="43"/>
      <c r="G270" s="43"/>
      <c r="H270" s="43"/>
      <c r="I270" s="43"/>
    </row>
    <row r="271" spans="1:9" s="42" customFormat="1" x14ac:dyDescent="0.2">
      <c r="A271" s="43"/>
      <c r="B271" s="43"/>
      <c r="C271" s="43"/>
      <c r="D271" s="43"/>
      <c r="E271" s="43"/>
      <c r="F271" s="43"/>
      <c r="G271" s="43"/>
      <c r="H271" s="43"/>
      <c r="I271" s="43"/>
    </row>
    <row r="272" spans="1:9" s="42" customFormat="1" x14ac:dyDescent="0.2">
      <c r="A272" s="43"/>
      <c r="B272" s="43"/>
      <c r="C272" s="43"/>
      <c r="D272" s="43"/>
      <c r="E272" s="43"/>
      <c r="F272" s="43"/>
      <c r="G272" s="43"/>
      <c r="H272" s="43"/>
      <c r="I272" s="43"/>
    </row>
    <row r="273" spans="1:9" s="42" customFormat="1" x14ac:dyDescent="0.2">
      <c r="A273" s="43"/>
      <c r="B273" s="43"/>
      <c r="C273" s="43"/>
      <c r="D273" s="43"/>
      <c r="E273" s="43"/>
      <c r="F273" s="43"/>
      <c r="G273" s="43"/>
      <c r="H273" s="43"/>
      <c r="I273" s="43"/>
    </row>
    <row r="274" spans="1:9" s="42" customFormat="1" x14ac:dyDescent="0.2">
      <c r="A274" s="43"/>
      <c r="B274" s="43"/>
      <c r="C274" s="43"/>
      <c r="D274" s="43"/>
      <c r="E274" s="43"/>
      <c r="F274" s="43"/>
      <c r="G274" s="43"/>
      <c r="H274" s="43"/>
      <c r="I274" s="43"/>
    </row>
    <row r="275" spans="1:9" s="42" customFormat="1" x14ac:dyDescent="0.2">
      <c r="A275" s="43"/>
      <c r="B275" s="43"/>
      <c r="C275" s="43"/>
      <c r="D275" s="43"/>
      <c r="E275" s="43"/>
      <c r="F275" s="43"/>
      <c r="G275" s="43"/>
      <c r="H275" s="43"/>
      <c r="I275" s="43"/>
    </row>
    <row r="276" spans="1:9" s="42" customFormat="1" x14ac:dyDescent="0.2">
      <c r="A276" s="43"/>
      <c r="B276" s="43"/>
      <c r="C276" s="43"/>
      <c r="D276" s="43"/>
      <c r="E276" s="43"/>
      <c r="F276" s="43"/>
      <c r="G276" s="43"/>
      <c r="H276" s="43"/>
      <c r="I276" s="43"/>
    </row>
    <row r="277" spans="1:9" s="42" customFormat="1" x14ac:dyDescent="0.2">
      <c r="A277" s="43"/>
      <c r="B277" s="43"/>
      <c r="C277" s="43"/>
      <c r="D277" s="43"/>
      <c r="E277" s="43"/>
      <c r="F277" s="43"/>
      <c r="G277" s="43"/>
      <c r="H277" s="43"/>
      <c r="I277" s="43"/>
    </row>
    <row r="278" spans="1:9" s="42" customFormat="1" x14ac:dyDescent="0.2">
      <c r="A278" s="43"/>
      <c r="B278" s="43"/>
      <c r="C278" s="43"/>
      <c r="D278" s="43"/>
      <c r="E278" s="43"/>
      <c r="F278" s="43"/>
      <c r="G278" s="43"/>
      <c r="H278" s="43"/>
      <c r="I278" s="43"/>
    </row>
    <row r="279" spans="1:9" s="42" customFormat="1" x14ac:dyDescent="0.2">
      <c r="A279" s="43"/>
      <c r="B279" s="43"/>
      <c r="C279" s="43"/>
      <c r="D279" s="43"/>
      <c r="E279" s="43"/>
      <c r="F279" s="43"/>
      <c r="G279" s="43"/>
      <c r="H279" s="43"/>
      <c r="I279" s="43"/>
    </row>
    <row r="280" spans="1:9" s="42" customFormat="1" x14ac:dyDescent="0.2">
      <c r="A280" s="43"/>
      <c r="B280" s="43"/>
      <c r="C280" s="43"/>
      <c r="D280" s="43"/>
      <c r="E280" s="43"/>
      <c r="F280" s="43"/>
      <c r="G280" s="43"/>
      <c r="H280" s="43"/>
      <c r="I280" s="43"/>
    </row>
    <row r="281" spans="1:9" s="42" customFormat="1" x14ac:dyDescent="0.2">
      <c r="A281" s="43"/>
      <c r="B281" s="43"/>
      <c r="C281" s="43"/>
      <c r="D281" s="43"/>
      <c r="E281" s="43"/>
      <c r="F281" s="43"/>
      <c r="G281" s="43"/>
      <c r="H281" s="43"/>
      <c r="I281" s="43"/>
    </row>
    <row r="282" spans="1:9" s="42" customFormat="1" x14ac:dyDescent="0.2">
      <c r="A282" s="43"/>
      <c r="B282" s="43"/>
      <c r="C282" s="43"/>
      <c r="D282" s="43"/>
      <c r="E282" s="43"/>
      <c r="F282" s="43"/>
      <c r="G282" s="43"/>
      <c r="H282" s="43"/>
      <c r="I282" s="43"/>
    </row>
    <row r="283" spans="1:9" s="42" customFormat="1" x14ac:dyDescent="0.2">
      <c r="A283" s="43"/>
      <c r="B283" s="43"/>
      <c r="C283" s="43"/>
      <c r="D283" s="43"/>
      <c r="E283" s="43"/>
      <c r="F283" s="43"/>
      <c r="G283" s="43"/>
      <c r="H283" s="43"/>
      <c r="I283" s="43"/>
    </row>
    <row r="284" spans="1:9" s="42" customFormat="1" x14ac:dyDescent="0.2">
      <c r="A284" s="43"/>
      <c r="B284" s="43"/>
      <c r="C284" s="43"/>
      <c r="D284" s="43"/>
      <c r="E284" s="43"/>
      <c r="F284" s="43"/>
      <c r="G284" s="43"/>
      <c r="H284" s="43"/>
      <c r="I284" s="43"/>
    </row>
    <row r="285" spans="1:9" s="42" customFormat="1" x14ac:dyDescent="0.2">
      <c r="A285" s="43"/>
      <c r="B285" s="43"/>
      <c r="C285" s="43"/>
      <c r="D285" s="43"/>
      <c r="E285" s="43"/>
      <c r="F285" s="43"/>
      <c r="G285" s="43"/>
      <c r="H285" s="43"/>
      <c r="I285" s="43"/>
    </row>
    <row r="286" spans="1:9" s="42" customFormat="1" x14ac:dyDescent="0.2">
      <c r="A286" s="43"/>
      <c r="B286" s="43"/>
      <c r="C286" s="43"/>
      <c r="D286" s="43"/>
      <c r="E286" s="43"/>
      <c r="F286" s="43"/>
      <c r="G286" s="43"/>
      <c r="H286" s="43"/>
      <c r="I286" s="43"/>
    </row>
    <row r="287" spans="1:9" s="42" customFormat="1" x14ac:dyDescent="0.2">
      <c r="A287" s="43"/>
      <c r="B287" s="43"/>
      <c r="C287" s="43"/>
      <c r="D287" s="43"/>
      <c r="E287" s="43"/>
      <c r="F287" s="43"/>
      <c r="G287" s="43"/>
      <c r="H287" s="43"/>
      <c r="I287" s="43"/>
    </row>
    <row r="288" spans="1:9" s="42" customFormat="1" x14ac:dyDescent="0.2">
      <c r="A288" s="43"/>
      <c r="B288" s="43"/>
      <c r="C288" s="43"/>
      <c r="D288" s="43"/>
      <c r="E288" s="43"/>
      <c r="F288" s="43"/>
      <c r="G288" s="43"/>
      <c r="H288" s="43"/>
      <c r="I288" s="43"/>
    </row>
    <row r="289" spans="1:9" s="42" customFormat="1" x14ac:dyDescent="0.2">
      <c r="A289" s="43"/>
      <c r="B289" s="43"/>
      <c r="C289" s="43"/>
      <c r="D289" s="43"/>
      <c r="E289" s="43"/>
      <c r="F289" s="43"/>
      <c r="G289" s="43"/>
      <c r="H289" s="43"/>
      <c r="I289" s="43"/>
    </row>
    <row r="290" spans="1:9" s="42" customFormat="1" x14ac:dyDescent="0.2">
      <c r="A290" s="43"/>
      <c r="B290" s="43"/>
      <c r="C290" s="43"/>
      <c r="D290" s="43"/>
      <c r="E290" s="43"/>
      <c r="F290" s="43"/>
      <c r="G290" s="43"/>
      <c r="H290" s="43"/>
      <c r="I290" s="43"/>
    </row>
    <row r="291" spans="1:9" s="42" customFormat="1" x14ac:dyDescent="0.2">
      <c r="A291" s="43"/>
      <c r="B291" s="43"/>
      <c r="C291" s="43"/>
      <c r="D291" s="43"/>
      <c r="E291" s="43"/>
      <c r="F291" s="43"/>
      <c r="G291" s="43"/>
      <c r="H291" s="43"/>
      <c r="I291" s="43"/>
    </row>
    <row r="292" spans="1:9" s="42" customFormat="1" x14ac:dyDescent="0.2">
      <c r="A292" s="43"/>
      <c r="B292" s="43"/>
      <c r="C292" s="43"/>
      <c r="D292" s="43"/>
      <c r="E292" s="43"/>
      <c r="F292" s="43"/>
      <c r="G292" s="43"/>
      <c r="H292" s="43"/>
      <c r="I292" s="43"/>
    </row>
  </sheetData>
  <mergeCells count="9">
    <mergeCell ref="K8:K9"/>
    <mergeCell ref="B6:I6"/>
    <mergeCell ref="B7:I7"/>
    <mergeCell ref="A8:A9"/>
    <mergeCell ref="B8:B9"/>
    <mergeCell ref="C8:C9"/>
    <mergeCell ref="D8:D9"/>
    <mergeCell ref="E8:E9"/>
    <mergeCell ref="F8:I8"/>
  </mergeCells>
  <dataValidations count="2">
    <dataValidation type="list" allowBlank="1" showInputMessage="1" showErrorMessage="1" sqref="B6:I6">
      <formula1>$K$4:$S$4</formula1>
    </dataValidation>
    <dataValidation type="list" allowBlank="1" showInputMessage="1" showErrorMessage="1" sqref="C5">
      <formula1>$K$3:$M$3</formula1>
    </dataValidation>
  </dataValidations>
  <pageMargins left="1.4566929133858268" right="0.39370078740157483" top="0.55118110236220474" bottom="0.15748031496062992" header="0" footer="0"/>
  <pageSetup paperSize="9" scale="95" orientation="landscape"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268"/>
  <sheetViews>
    <sheetView showGridLines="0" topLeftCell="B1" zoomScale="80" zoomScaleNormal="80" workbookViewId="0">
      <selection activeCell="C48" sqref="C48"/>
    </sheetView>
  </sheetViews>
  <sheetFormatPr baseColWidth="10" defaultColWidth="9.140625" defaultRowHeight="15" x14ac:dyDescent="0.25"/>
  <cols>
    <col min="1" max="1" width="22.28515625" style="227" customWidth="1"/>
    <col min="2" max="2" width="44.5703125" style="227" customWidth="1"/>
    <col min="3" max="3" width="34.85546875" style="227" customWidth="1"/>
    <col min="4" max="4" width="17.5703125" style="227" customWidth="1"/>
    <col min="5" max="5" width="38" style="227" customWidth="1"/>
    <col min="6" max="6" width="6.140625" style="227" customWidth="1"/>
    <col min="7" max="11" width="5.42578125" style="227" customWidth="1"/>
    <col min="12" max="12" width="5.42578125" style="236" customWidth="1"/>
    <col min="13" max="13" width="5.42578125" style="232" customWidth="1"/>
    <col min="14" max="17" width="5.42578125" style="233" customWidth="1"/>
    <col min="18" max="18" width="9.140625" style="233"/>
    <col min="19" max="19" width="32.5703125" style="233" customWidth="1"/>
    <col min="20" max="20" width="22.42578125" style="233" customWidth="1"/>
    <col min="21" max="21" width="29.140625" style="233" customWidth="1"/>
    <col min="22" max="22" width="25.5703125" style="237" customWidth="1"/>
    <col min="23" max="23" width="30.42578125" style="303" customWidth="1"/>
    <col min="24" max="24" width="9.140625" style="268"/>
    <col min="25" max="32" width="9.140625" style="233"/>
    <col min="33" max="67" width="9.140625" style="268"/>
    <col min="68" max="82" width="9.140625" style="237"/>
    <col min="83" max="16384" width="9.140625" style="227"/>
  </cols>
  <sheetData>
    <row r="1" spans="1:82" s="233" customFormat="1" x14ac:dyDescent="0.25">
      <c r="A1" s="438" t="e">
        <f>+#REF!</f>
        <v>#REF!</v>
      </c>
      <c r="B1" s="438"/>
      <c r="C1" s="438"/>
      <c r="D1" s="438"/>
      <c r="E1" s="438"/>
      <c r="F1" s="438"/>
      <c r="G1" s="438"/>
      <c r="H1" s="438"/>
      <c r="I1" s="438"/>
      <c r="J1" s="438"/>
      <c r="K1" s="438"/>
      <c r="L1" s="232"/>
      <c r="M1" s="232"/>
      <c r="W1" s="302"/>
      <c r="X1" s="268"/>
      <c r="AG1" s="268"/>
      <c r="AH1" s="268"/>
      <c r="AI1" s="268"/>
      <c r="AJ1" s="268"/>
      <c r="AK1" s="268"/>
      <c r="AL1" s="268"/>
      <c r="AM1" s="268"/>
      <c r="AN1" s="268"/>
      <c r="AO1" s="268"/>
      <c r="AP1" s="268"/>
      <c r="AQ1" s="268"/>
      <c r="AR1" s="268"/>
      <c r="AS1" s="268"/>
      <c r="AT1" s="268"/>
      <c r="AU1" s="268"/>
      <c r="AV1" s="268"/>
      <c r="AW1" s="268"/>
      <c r="AX1" s="268"/>
      <c r="AY1" s="268"/>
      <c r="AZ1" s="268"/>
      <c r="BA1" s="268"/>
      <c r="BB1" s="268"/>
      <c r="BC1" s="268"/>
      <c r="BD1" s="268"/>
      <c r="BE1" s="268"/>
      <c r="BF1" s="268"/>
      <c r="BG1" s="268"/>
      <c r="BH1" s="268"/>
      <c r="BI1" s="268"/>
      <c r="BJ1" s="268"/>
      <c r="BK1" s="268"/>
      <c r="BL1" s="268"/>
      <c r="BM1" s="268"/>
      <c r="BN1" s="268"/>
      <c r="BO1" s="268"/>
    </row>
    <row r="2" spans="1:82" s="233" customFormat="1" ht="15.75" x14ac:dyDescent="0.25">
      <c r="A2" s="439" t="s">
        <v>278</v>
      </c>
      <c r="B2" s="439"/>
      <c r="C2" s="439"/>
      <c r="D2" s="439"/>
      <c r="E2" s="439"/>
      <c r="F2" s="439"/>
      <c r="G2" s="439"/>
      <c r="H2" s="439"/>
      <c r="I2" s="439"/>
      <c r="J2" s="439"/>
      <c r="K2" s="439"/>
      <c r="L2" s="232"/>
      <c r="M2" s="232"/>
      <c r="W2" s="302"/>
      <c r="X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row>
    <row r="3" spans="1:82" s="233" customFormat="1" x14ac:dyDescent="0.25">
      <c r="A3" s="440" t="s">
        <v>279</v>
      </c>
      <c r="B3" s="440"/>
      <c r="C3" s="440"/>
      <c r="D3" s="440"/>
      <c r="E3" s="440"/>
      <c r="F3" s="440"/>
      <c r="G3" s="440"/>
      <c r="H3" s="440"/>
      <c r="I3" s="440"/>
      <c r="J3" s="440"/>
      <c r="K3" s="440"/>
      <c r="L3" s="235" t="s">
        <v>290</v>
      </c>
      <c r="M3" s="232"/>
      <c r="W3" s="302"/>
      <c r="X3" s="268"/>
      <c r="AG3" s="268"/>
      <c r="AH3" s="268"/>
      <c r="AI3" s="268"/>
      <c r="AJ3" s="268"/>
      <c r="AK3" s="268"/>
      <c r="AL3" s="268"/>
      <c r="AM3" s="268"/>
      <c r="AN3" s="268"/>
      <c r="AO3" s="268"/>
      <c r="AP3" s="268"/>
      <c r="AQ3" s="268"/>
      <c r="AR3" s="268"/>
      <c r="AS3" s="268"/>
      <c r="AT3" s="268"/>
      <c r="AU3" s="268"/>
      <c r="AV3" s="268"/>
      <c r="AW3" s="268"/>
      <c r="AX3" s="268"/>
      <c r="AY3" s="268"/>
      <c r="AZ3" s="268"/>
      <c r="BA3" s="268"/>
      <c r="BB3" s="268"/>
      <c r="BC3" s="268"/>
      <c r="BD3" s="268"/>
      <c r="BE3" s="268"/>
      <c r="BF3" s="268"/>
      <c r="BG3" s="268"/>
      <c r="BH3" s="268"/>
      <c r="BI3" s="268"/>
      <c r="BJ3" s="268"/>
      <c r="BK3" s="268"/>
      <c r="BL3" s="268"/>
      <c r="BM3" s="268"/>
      <c r="BN3" s="268"/>
      <c r="BO3" s="268"/>
    </row>
    <row r="4" spans="1:82" s="233" customFormat="1" x14ac:dyDescent="0.25">
      <c r="A4" s="441" t="s">
        <v>980</v>
      </c>
      <c r="B4" s="441"/>
      <c r="C4" s="441"/>
      <c r="D4" s="441"/>
      <c r="E4" s="441"/>
      <c r="F4" s="441"/>
      <c r="G4" s="441"/>
      <c r="H4" s="441"/>
      <c r="I4" s="441"/>
      <c r="J4" s="441"/>
      <c r="K4" s="441"/>
      <c r="L4" s="235" t="s">
        <v>296</v>
      </c>
      <c r="M4" s="232"/>
      <c r="W4" s="302"/>
      <c r="X4" s="268"/>
      <c r="AG4" s="268"/>
      <c r="AH4" s="268"/>
      <c r="AI4" s="268"/>
      <c r="AJ4" s="268"/>
      <c r="AK4" s="268"/>
      <c r="AL4" s="268"/>
      <c r="AM4" s="268"/>
      <c r="AN4" s="268"/>
      <c r="AO4" s="268"/>
      <c r="AP4" s="268"/>
      <c r="AQ4" s="268"/>
      <c r="AR4" s="268"/>
      <c r="AS4" s="268"/>
      <c r="AT4" s="268"/>
      <c r="AU4" s="268"/>
      <c r="AV4" s="268"/>
      <c r="AW4" s="268"/>
      <c r="AX4" s="268"/>
      <c r="AY4" s="268"/>
      <c r="AZ4" s="268"/>
      <c r="BA4" s="268"/>
      <c r="BB4" s="268"/>
      <c r="BC4" s="268"/>
      <c r="BD4" s="268"/>
      <c r="BE4" s="268"/>
      <c r="BF4" s="268"/>
      <c r="BG4" s="268"/>
      <c r="BH4" s="268"/>
      <c r="BI4" s="268"/>
      <c r="BJ4" s="268"/>
      <c r="BK4" s="268"/>
      <c r="BL4" s="268"/>
      <c r="BM4" s="268"/>
      <c r="BN4" s="268"/>
      <c r="BO4" s="268"/>
    </row>
    <row r="5" spans="1:82" s="233" customFormat="1" x14ac:dyDescent="0.25">
      <c r="A5" s="441" t="e">
        <f>#REF!</f>
        <v>#REF!</v>
      </c>
      <c r="B5" s="441"/>
      <c r="C5" s="441"/>
      <c r="D5" s="441"/>
      <c r="E5" s="441"/>
      <c r="F5" s="441"/>
      <c r="G5" s="441"/>
      <c r="H5" s="441"/>
      <c r="I5" s="441"/>
      <c r="J5" s="441"/>
      <c r="K5" s="441"/>
      <c r="L5" s="235" t="s">
        <v>291</v>
      </c>
      <c r="M5" s="234"/>
      <c r="W5" s="302"/>
      <c r="X5" s="268"/>
      <c r="AG5" s="268"/>
      <c r="AH5" s="268"/>
      <c r="AI5" s="268"/>
      <c r="AJ5" s="268"/>
      <c r="AK5" s="268"/>
      <c r="AL5" s="268"/>
      <c r="AM5" s="268"/>
      <c r="AN5" s="268"/>
      <c r="AO5" s="268"/>
      <c r="AP5" s="268"/>
      <c r="AQ5" s="268"/>
      <c r="AR5" s="268"/>
      <c r="AS5" s="268"/>
      <c r="AT5" s="268"/>
      <c r="AU5" s="268"/>
      <c r="AV5" s="268"/>
      <c r="AW5" s="268"/>
      <c r="AX5" s="268"/>
      <c r="AY5" s="268"/>
      <c r="AZ5" s="268"/>
      <c r="BA5" s="268"/>
      <c r="BB5" s="268"/>
      <c r="BC5" s="268"/>
      <c r="BD5" s="268"/>
      <c r="BE5" s="268"/>
      <c r="BF5" s="268"/>
      <c r="BG5" s="268"/>
      <c r="BH5" s="268"/>
      <c r="BI5" s="268"/>
      <c r="BJ5" s="268"/>
      <c r="BK5" s="268"/>
      <c r="BL5" s="268"/>
      <c r="BM5" s="268"/>
      <c r="BN5" s="268"/>
      <c r="BO5" s="268"/>
    </row>
    <row r="6" spans="1:82" x14ac:dyDescent="0.25">
      <c r="A6" s="267" t="s">
        <v>222</v>
      </c>
      <c r="B6" s="442" t="e">
        <f>#REF!</f>
        <v>#REF!</v>
      </c>
      <c r="C6" s="442"/>
      <c r="D6" s="442"/>
      <c r="E6" s="442"/>
      <c r="F6" s="442"/>
      <c r="G6" s="442"/>
      <c r="H6" s="442"/>
      <c r="I6" s="442"/>
      <c r="J6" s="442"/>
      <c r="K6" s="442"/>
      <c r="L6" s="235" t="s">
        <v>929</v>
      </c>
    </row>
    <row r="7" spans="1:82" s="233" customFormat="1" x14ac:dyDescent="0.25">
      <c r="A7" s="271" t="s">
        <v>931</v>
      </c>
      <c r="B7" s="437" t="s">
        <v>1332</v>
      </c>
      <c r="C7" s="437"/>
      <c r="D7" s="437"/>
      <c r="E7" s="437"/>
      <c r="F7" s="437"/>
      <c r="G7" s="437"/>
      <c r="H7" s="437"/>
      <c r="I7" s="437"/>
      <c r="J7" s="437"/>
      <c r="K7" s="437"/>
      <c r="L7" s="236"/>
      <c r="M7" s="234"/>
      <c r="V7" s="237"/>
      <c r="W7" s="303"/>
      <c r="X7" s="268"/>
      <c r="AG7" s="268"/>
      <c r="AH7" s="268"/>
      <c r="AI7" s="268"/>
      <c r="AJ7" s="268"/>
      <c r="AK7" s="268"/>
      <c r="AL7" s="268"/>
      <c r="AM7" s="268"/>
      <c r="AN7" s="268"/>
      <c r="AO7" s="268"/>
      <c r="AP7" s="268"/>
      <c r="AQ7" s="268"/>
      <c r="AR7" s="268"/>
      <c r="AS7" s="268"/>
      <c r="AT7" s="268"/>
      <c r="AU7" s="268"/>
      <c r="AV7" s="268"/>
      <c r="AW7" s="268"/>
      <c r="AX7" s="268"/>
      <c r="AY7" s="268"/>
      <c r="AZ7" s="268"/>
      <c r="BA7" s="268"/>
      <c r="BB7" s="268"/>
      <c r="BC7" s="268"/>
      <c r="BD7" s="268"/>
      <c r="BE7" s="268"/>
      <c r="BF7" s="268"/>
      <c r="BG7" s="268"/>
      <c r="BH7" s="268"/>
      <c r="BI7" s="268"/>
      <c r="BJ7" s="268"/>
      <c r="BK7" s="268"/>
      <c r="BL7" s="268"/>
      <c r="BM7" s="268"/>
      <c r="BN7" s="268"/>
      <c r="BO7" s="268"/>
      <c r="BP7" s="237"/>
      <c r="BQ7" s="237"/>
      <c r="BR7" s="237"/>
      <c r="BS7" s="237"/>
      <c r="BT7" s="237"/>
      <c r="BU7" s="237"/>
      <c r="BV7" s="237"/>
      <c r="BW7" s="237"/>
      <c r="BX7" s="237"/>
      <c r="BY7" s="237"/>
      <c r="BZ7" s="237"/>
      <c r="CA7" s="237"/>
      <c r="CB7" s="237"/>
      <c r="CC7" s="237"/>
      <c r="CD7" s="237"/>
    </row>
    <row r="8" spans="1:82" s="418" customFormat="1" ht="60" x14ac:dyDescent="0.25">
      <c r="A8" s="414" t="s">
        <v>934</v>
      </c>
      <c r="B8" s="414" t="s">
        <v>935</v>
      </c>
      <c r="C8" s="414" t="s">
        <v>936</v>
      </c>
      <c r="D8" s="414" t="s">
        <v>937</v>
      </c>
      <c r="E8" s="414" t="s">
        <v>938</v>
      </c>
      <c r="F8" s="414" t="s">
        <v>939</v>
      </c>
      <c r="G8" s="414" t="s">
        <v>940</v>
      </c>
      <c r="H8" s="414" t="s">
        <v>941</v>
      </c>
      <c r="I8" s="414" t="s">
        <v>942</v>
      </c>
      <c r="J8" s="414" t="s">
        <v>943</v>
      </c>
      <c r="K8" s="414" t="s">
        <v>944</v>
      </c>
      <c r="L8" s="414" t="s">
        <v>945</v>
      </c>
      <c r="M8" s="414" t="s">
        <v>946</v>
      </c>
      <c r="N8" s="414" t="s">
        <v>947</v>
      </c>
      <c r="O8" s="414" t="s">
        <v>948</v>
      </c>
      <c r="P8" s="414" t="s">
        <v>949</v>
      </c>
      <c r="Q8" s="414" t="s">
        <v>950</v>
      </c>
      <c r="R8" s="414" t="s">
        <v>951</v>
      </c>
      <c r="S8" s="414" t="s">
        <v>952</v>
      </c>
      <c r="T8" s="414" t="s">
        <v>953</v>
      </c>
      <c r="U8" s="414" t="s">
        <v>954</v>
      </c>
      <c r="V8" s="414" t="s">
        <v>955</v>
      </c>
      <c r="W8" s="414" t="s">
        <v>956</v>
      </c>
      <c r="X8" s="415"/>
      <c r="Y8" s="416"/>
      <c r="Z8" s="416"/>
      <c r="AA8" s="416"/>
      <c r="AB8" s="416"/>
      <c r="AC8" s="416"/>
      <c r="AD8" s="417"/>
      <c r="AE8" s="416"/>
      <c r="AF8" s="416"/>
      <c r="AG8" s="415"/>
      <c r="AH8" s="415"/>
      <c r="AI8" s="415"/>
      <c r="AJ8" s="415"/>
      <c r="AK8" s="415"/>
      <c r="AL8" s="415"/>
      <c r="AM8" s="415"/>
      <c r="AN8" s="415"/>
      <c r="AO8" s="415"/>
      <c r="AP8" s="415"/>
      <c r="AQ8" s="415"/>
      <c r="AR8" s="415"/>
      <c r="AS8" s="415"/>
      <c r="AT8" s="415"/>
      <c r="AU8" s="415"/>
      <c r="AV8" s="415"/>
      <c r="AW8" s="415"/>
      <c r="AX8" s="415"/>
      <c r="AY8" s="415"/>
      <c r="AZ8" s="415"/>
      <c r="BA8" s="415"/>
      <c r="BB8" s="415"/>
      <c r="BC8" s="415"/>
      <c r="BD8" s="415"/>
      <c r="BE8" s="415"/>
      <c r="BF8" s="415"/>
      <c r="BG8" s="415"/>
      <c r="BH8" s="415"/>
      <c r="BI8" s="415"/>
      <c r="BJ8" s="415"/>
      <c r="BK8" s="415"/>
      <c r="BL8" s="415"/>
      <c r="BM8" s="415"/>
      <c r="BN8" s="415"/>
      <c r="BO8" s="415"/>
    </row>
    <row r="9" spans="1:82" s="420" customFormat="1" ht="151.5" customHeight="1" x14ac:dyDescent="0.2">
      <c r="A9" s="240"/>
      <c r="B9" s="240" t="s">
        <v>998</v>
      </c>
      <c r="C9" s="240" t="s">
        <v>1088</v>
      </c>
      <c r="D9" s="240" t="s">
        <v>1089</v>
      </c>
      <c r="E9" s="240" t="s">
        <v>1090</v>
      </c>
      <c r="F9" s="421"/>
      <c r="G9" s="421"/>
      <c r="H9" s="421"/>
      <c r="I9" s="421"/>
      <c r="J9" s="421"/>
      <c r="K9" s="421">
        <v>1</v>
      </c>
      <c r="L9" s="421"/>
      <c r="M9" s="421"/>
      <c r="N9" s="421"/>
      <c r="O9" s="421"/>
      <c r="P9" s="421"/>
      <c r="Q9" s="421">
        <v>1</v>
      </c>
      <c r="R9" s="422">
        <v>2</v>
      </c>
      <c r="S9" s="240" t="s">
        <v>966</v>
      </c>
      <c r="T9" s="240"/>
      <c r="U9" s="240" t="s">
        <v>1091</v>
      </c>
      <c r="V9" s="240"/>
      <c r="W9" s="423" t="s">
        <v>1092</v>
      </c>
      <c r="X9" s="419"/>
      <c r="Y9" s="417"/>
      <c r="Z9" s="417"/>
      <c r="AA9" s="417"/>
      <c r="AB9" s="417"/>
      <c r="AC9" s="417"/>
      <c r="AD9" s="417"/>
      <c r="AE9" s="417"/>
      <c r="AF9" s="417"/>
      <c r="AG9" s="419"/>
      <c r="AH9" s="419"/>
      <c r="AI9" s="419"/>
      <c r="AJ9" s="419"/>
      <c r="AK9" s="419"/>
      <c r="AL9" s="419"/>
      <c r="AM9" s="419"/>
      <c r="AN9" s="419"/>
      <c r="AO9" s="419"/>
      <c r="AP9" s="419"/>
      <c r="AQ9" s="419"/>
      <c r="AR9" s="419"/>
      <c r="AS9" s="419"/>
      <c r="AT9" s="419"/>
      <c r="AU9" s="419"/>
      <c r="AV9" s="419"/>
      <c r="AW9" s="419"/>
      <c r="AX9" s="419"/>
      <c r="AY9" s="419"/>
      <c r="AZ9" s="419"/>
      <c r="BA9" s="419"/>
      <c r="BB9" s="419"/>
      <c r="BC9" s="419"/>
      <c r="BD9" s="419"/>
      <c r="BE9" s="419"/>
      <c r="BF9" s="419"/>
      <c r="BG9" s="419"/>
      <c r="BH9" s="419"/>
      <c r="BI9" s="419"/>
      <c r="BJ9" s="419"/>
      <c r="BK9" s="419"/>
      <c r="BL9" s="419"/>
      <c r="BM9" s="419"/>
      <c r="BN9" s="419"/>
      <c r="BO9" s="419"/>
    </row>
    <row r="10" spans="1:82" s="420" customFormat="1" ht="132.75" customHeight="1" x14ac:dyDescent="0.2">
      <c r="A10" s="240"/>
      <c r="B10" s="240" t="s">
        <v>999</v>
      </c>
      <c r="C10" s="424" t="s">
        <v>1093</v>
      </c>
      <c r="D10" s="240" t="s">
        <v>1094</v>
      </c>
      <c r="E10" s="424" t="s">
        <v>1095</v>
      </c>
      <c r="F10" s="425"/>
      <c r="G10" s="425"/>
      <c r="H10" s="425"/>
      <c r="I10" s="425"/>
      <c r="J10" s="425"/>
      <c r="K10" s="425">
        <v>1</v>
      </c>
      <c r="L10" s="425"/>
      <c r="M10" s="425"/>
      <c r="N10" s="425"/>
      <c r="O10" s="425"/>
      <c r="P10" s="425"/>
      <c r="Q10" s="425">
        <v>1</v>
      </c>
      <c r="R10" s="422">
        <v>2</v>
      </c>
      <c r="S10" s="240" t="s">
        <v>966</v>
      </c>
      <c r="T10" s="240" t="s">
        <v>18</v>
      </c>
      <c r="U10" s="240" t="s">
        <v>1096</v>
      </c>
      <c r="V10" s="424" t="s">
        <v>1097</v>
      </c>
      <c r="W10" s="426" t="s">
        <v>1092</v>
      </c>
      <c r="X10" s="419"/>
      <c r="Y10" s="417"/>
      <c r="Z10" s="417"/>
      <c r="AA10" s="417"/>
      <c r="AB10" s="417"/>
      <c r="AC10" s="417"/>
      <c r="AD10" s="417"/>
      <c r="AE10" s="417"/>
      <c r="AF10" s="417"/>
      <c r="AG10" s="419"/>
      <c r="AH10" s="419"/>
      <c r="AI10" s="419"/>
      <c r="AJ10" s="419"/>
      <c r="AK10" s="419"/>
      <c r="AL10" s="419"/>
      <c r="AM10" s="419"/>
      <c r="AN10" s="419"/>
      <c r="AO10" s="419"/>
      <c r="AP10" s="419"/>
      <c r="AQ10" s="419"/>
      <c r="AR10" s="419"/>
      <c r="AS10" s="419"/>
      <c r="AT10" s="419"/>
      <c r="AU10" s="419"/>
      <c r="AV10" s="419"/>
      <c r="AW10" s="419"/>
      <c r="AX10" s="419"/>
      <c r="AY10" s="419"/>
      <c r="AZ10" s="419"/>
      <c r="BA10" s="419"/>
      <c r="BB10" s="419"/>
      <c r="BC10" s="419"/>
      <c r="BD10" s="419"/>
      <c r="BE10" s="419"/>
      <c r="BF10" s="419"/>
      <c r="BG10" s="419"/>
      <c r="BH10" s="419"/>
      <c r="BI10" s="419"/>
      <c r="BJ10" s="419"/>
      <c r="BK10" s="419"/>
      <c r="BL10" s="419"/>
      <c r="BM10" s="419"/>
      <c r="BN10" s="419"/>
      <c r="BO10" s="419"/>
    </row>
    <row r="11" spans="1:82" s="420" customFormat="1" ht="48.75" customHeight="1" x14ac:dyDescent="0.2">
      <c r="A11" s="240"/>
      <c r="B11" s="240"/>
      <c r="C11" s="240"/>
      <c r="D11" s="240" t="s">
        <v>1098</v>
      </c>
      <c r="E11" s="240" t="s">
        <v>1099</v>
      </c>
      <c r="F11" s="421"/>
      <c r="G11" s="421"/>
      <c r="H11" s="421"/>
      <c r="I11" s="421"/>
      <c r="J11" s="421">
        <v>1</v>
      </c>
      <c r="K11" s="421"/>
      <c r="L11" s="421"/>
      <c r="M11" s="421"/>
      <c r="N11" s="421"/>
      <c r="O11" s="421">
        <v>1</v>
      </c>
      <c r="P11" s="421"/>
      <c r="Q11" s="421"/>
      <c r="R11" s="422">
        <v>2</v>
      </c>
      <c r="S11" s="240" t="s">
        <v>966</v>
      </c>
      <c r="T11" s="240"/>
      <c r="U11" s="240"/>
      <c r="V11" s="240"/>
      <c r="W11" s="423" t="s">
        <v>1092</v>
      </c>
      <c r="X11" s="419"/>
      <c r="Y11" s="417"/>
      <c r="Z11" s="417"/>
      <c r="AA11" s="417"/>
      <c r="AB11" s="417"/>
      <c r="AC11" s="417"/>
      <c r="AD11" s="417"/>
      <c r="AE11" s="417"/>
      <c r="AF11" s="417"/>
      <c r="AG11" s="419"/>
      <c r="AH11" s="419"/>
      <c r="AI11" s="419"/>
      <c r="AJ11" s="419"/>
      <c r="AK11" s="419"/>
      <c r="AL11" s="419"/>
      <c r="AM11" s="419"/>
      <c r="AN11" s="419"/>
      <c r="AO11" s="419"/>
      <c r="AP11" s="419"/>
      <c r="AQ11" s="419"/>
      <c r="AR11" s="419"/>
      <c r="AS11" s="419"/>
      <c r="AT11" s="419"/>
      <c r="AU11" s="419"/>
      <c r="AV11" s="419"/>
      <c r="AW11" s="419"/>
      <c r="AX11" s="419"/>
      <c r="AY11" s="419"/>
      <c r="AZ11" s="419"/>
      <c r="BA11" s="419"/>
      <c r="BB11" s="419"/>
      <c r="BC11" s="419"/>
      <c r="BD11" s="419"/>
      <c r="BE11" s="419"/>
      <c r="BF11" s="419"/>
      <c r="BG11" s="419"/>
      <c r="BH11" s="419"/>
      <c r="BI11" s="419"/>
      <c r="BJ11" s="419"/>
      <c r="BK11" s="419"/>
      <c r="BL11" s="419"/>
      <c r="BM11" s="419"/>
      <c r="BN11" s="419"/>
      <c r="BO11" s="419"/>
    </row>
    <row r="12" spans="1:82" s="420" customFormat="1" ht="147.75" customHeight="1" x14ac:dyDescent="0.2">
      <c r="A12" s="240"/>
      <c r="B12" s="240" t="s">
        <v>986</v>
      </c>
      <c r="C12" s="424" t="s">
        <v>1100</v>
      </c>
      <c r="D12" s="240" t="s">
        <v>1101</v>
      </c>
      <c r="E12" s="424" t="s">
        <v>1102</v>
      </c>
      <c r="F12" s="425">
        <v>1</v>
      </c>
      <c r="G12" s="425">
        <v>1</v>
      </c>
      <c r="H12" s="425">
        <v>1</v>
      </c>
      <c r="I12" s="425">
        <v>1</v>
      </c>
      <c r="J12" s="425">
        <v>1</v>
      </c>
      <c r="K12" s="425">
        <v>1</v>
      </c>
      <c r="L12" s="425">
        <v>1</v>
      </c>
      <c r="M12" s="425">
        <v>1</v>
      </c>
      <c r="N12" s="425">
        <v>1</v>
      </c>
      <c r="O12" s="425">
        <v>1</v>
      </c>
      <c r="P12" s="425">
        <v>1</v>
      </c>
      <c r="Q12" s="425">
        <v>1</v>
      </c>
      <c r="R12" s="422">
        <v>12</v>
      </c>
      <c r="S12" s="240" t="s">
        <v>966</v>
      </c>
      <c r="T12" s="240"/>
      <c r="U12" s="240" t="s">
        <v>1103</v>
      </c>
      <c r="V12" s="424"/>
      <c r="W12" s="426" t="s">
        <v>1104</v>
      </c>
      <c r="X12" s="419"/>
      <c r="Y12" s="417"/>
      <c r="Z12" s="417"/>
      <c r="AA12" s="417"/>
      <c r="AB12" s="417"/>
      <c r="AC12" s="417"/>
      <c r="AD12" s="417"/>
      <c r="AE12" s="417"/>
      <c r="AF12" s="417"/>
      <c r="AG12" s="419"/>
      <c r="AH12" s="419"/>
      <c r="AI12" s="419"/>
      <c r="AJ12" s="419"/>
      <c r="AK12" s="419"/>
      <c r="AL12" s="419"/>
      <c r="AM12" s="419"/>
      <c r="AN12" s="419"/>
      <c r="AO12" s="419"/>
      <c r="AP12" s="419"/>
      <c r="AQ12" s="419"/>
      <c r="AR12" s="419"/>
      <c r="AS12" s="419"/>
      <c r="AT12" s="419"/>
      <c r="AU12" s="419"/>
      <c r="AV12" s="419"/>
      <c r="AW12" s="419"/>
      <c r="AX12" s="419"/>
      <c r="AY12" s="419"/>
      <c r="AZ12" s="419"/>
      <c r="BA12" s="419"/>
      <c r="BB12" s="419"/>
      <c r="BC12" s="419"/>
      <c r="BD12" s="419"/>
      <c r="BE12" s="419"/>
      <c r="BF12" s="419"/>
      <c r="BG12" s="419"/>
      <c r="BH12" s="419"/>
      <c r="BI12" s="419"/>
      <c r="BJ12" s="419"/>
      <c r="BK12" s="419"/>
      <c r="BL12" s="419"/>
      <c r="BM12" s="419"/>
      <c r="BN12" s="419"/>
      <c r="BO12" s="419"/>
    </row>
    <row r="13" spans="1:82" s="420" customFormat="1" ht="51" x14ac:dyDescent="0.2">
      <c r="A13" s="240"/>
      <c r="B13" s="240"/>
      <c r="C13" s="240"/>
      <c r="D13" s="240" t="s">
        <v>1105</v>
      </c>
      <c r="E13" s="240" t="s">
        <v>1106</v>
      </c>
      <c r="F13" s="421"/>
      <c r="G13" s="421"/>
      <c r="H13" s="421"/>
      <c r="I13" s="421"/>
      <c r="J13" s="421"/>
      <c r="K13" s="421">
        <v>1</v>
      </c>
      <c r="L13" s="421"/>
      <c r="M13" s="421"/>
      <c r="N13" s="421"/>
      <c r="O13" s="421"/>
      <c r="P13" s="421"/>
      <c r="Q13" s="421"/>
      <c r="R13" s="422">
        <v>1</v>
      </c>
      <c r="S13" s="240" t="s">
        <v>961</v>
      </c>
      <c r="T13" s="240"/>
      <c r="U13" s="240" t="s">
        <v>1107</v>
      </c>
      <c r="V13" s="240"/>
      <c r="W13" s="423" t="s">
        <v>1104</v>
      </c>
      <c r="X13" s="419"/>
      <c r="Y13" s="417"/>
      <c r="Z13" s="417"/>
      <c r="AA13" s="417"/>
      <c r="AB13" s="417"/>
      <c r="AC13" s="417"/>
      <c r="AD13" s="417"/>
      <c r="AE13" s="417"/>
      <c r="AF13" s="417"/>
      <c r="AG13" s="419"/>
      <c r="AH13" s="419"/>
      <c r="AI13" s="419"/>
      <c r="AJ13" s="419"/>
      <c r="AK13" s="419"/>
      <c r="AL13" s="419"/>
      <c r="AM13" s="419"/>
      <c r="AN13" s="419"/>
      <c r="AO13" s="419"/>
      <c r="AP13" s="419"/>
      <c r="AQ13" s="419"/>
      <c r="AR13" s="419"/>
      <c r="AS13" s="419"/>
      <c r="AT13" s="419"/>
      <c r="AU13" s="419"/>
      <c r="AV13" s="419"/>
      <c r="AW13" s="419"/>
      <c r="AX13" s="419"/>
      <c r="AY13" s="419"/>
      <c r="AZ13" s="419"/>
      <c r="BA13" s="419"/>
      <c r="BB13" s="419"/>
      <c r="BC13" s="419"/>
      <c r="BD13" s="419"/>
      <c r="BE13" s="419"/>
      <c r="BF13" s="419"/>
      <c r="BG13" s="419"/>
      <c r="BH13" s="419"/>
      <c r="BI13" s="419"/>
      <c r="BJ13" s="419"/>
      <c r="BK13" s="419"/>
      <c r="BL13" s="419"/>
      <c r="BM13" s="419"/>
      <c r="BN13" s="419"/>
      <c r="BO13" s="419"/>
    </row>
    <row r="14" spans="1:82" s="420" customFormat="1" ht="79.5" customHeight="1" x14ac:dyDescent="0.2">
      <c r="A14" s="240"/>
      <c r="B14" s="240"/>
      <c r="C14" s="424"/>
      <c r="D14" s="240" t="s">
        <v>1108</v>
      </c>
      <c r="E14" s="424" t="s">
        <v>1109</v>
      </c>
      <c r="F14" s="425"/>
      <c r="G14" s="425"/>
      <c r="H14" s="425"/>
      <c r="I14" s="425"/>
      <c r="J14" s="425"/>
      <c r="K14" s="425"/>
      <c r="L14" s="425"/>
      <c r="M14" s="425"/>
      <c r="N14" s="425">
        <v>1</v>
      </c>
      <c r="O14" s="425"/>
      <c r="P14" s="425"/>
      <c r="Q14" s="425"/>
      <c r="R14" s="422">
        <v>1</v>
      </c>
      <c r="S14" s="240" t="s">
        <v>958</v>
      </c>
      <c r="T14" s="240" t="s">
        <v>967</v>
      </c>
      <c r="U14" s="240"/>
      <c r="V14" s="424"/>
      <c r="W14" s="426" t="s">
        <v>1104</v>
      </c>
      <c r="X14" s="419"/>
      <c r="Y14" s="417"/>
      <c r="Z14" s="417"/>
      <c r="AA14" s="417"/>
      <c r="AB14" s="417"/>
      <c r="AC14" s="417"/>
      <c r="AD14" s="417"/>
      <c r="AE14" s="417"/>
      <c r="AF14" s="417"/>
      <c r="AG14" s="419"/>
      <c r="AH14" s="419"/>
      <c r="AI14" s="419"/>
      <c r="AJ14" s="419"/>
      <c r="AK14" s="419"/>
      <c r="AL14" s="419"/>
      <c r="AM14" s="419"/>
      <c r="AN14" s="419"/>
      <c r="AO14" s="419"/>
      <c r="AP14" s="419"/>
      <c r="AQ14" s="419"/>
      <c r="AR14" s="419"/>
      <c r="AS14" s="419"/>
      <c r="AT14" s="419"/>
      <c r="AU14" s="419"/>
      <c r="AV14" s="419"/>
      <c r="AW14" s="419"/>
      <c r="AX14" s="419"/>
      <c r="AY14" s="419"/>
      <c r="AZ14" s="419"/>
      <c r="BA14" s="419"/>
      <c r="BB14" s="419"/>
      <c r="BC14" s="419"/>
      <c r="BD14" s="419"/>
      <c r="BE14" s="419"/>
      <c r="BF14" s="419"/>
      <c r="BG14" s="419"/>
      <c r="BH14" s="419"/>
      <c r="BI14" s="419"/>
      <c r="BJ14" s="419"/>
      <c r="BK14" s="419"/>
      <c r="BL14" s="419"/>
      <c r="BM14" s="419"/>
      <c r="BN14" s="419"/>
      <c r="BO14" s="419"/>
    </row>
    <row r="15" spans="1:82" s="420" customFormat="1" ht="96.75" customHeight="1" x14ac:dyDescent="0.2">
      <c r="A15" s="240"/>
      <c r="B15" s="240"/>
      <c r="C15" s="240"/>
      <c r="D15" s="427" t="s">
        <v>1110</v>
      </c>
      <c r="E15" s="427" t="s">
        <v>1111</v>
      </c>
      <c r="F15" s="421"/>
      <c r="G15" s="421"/>
      <c r="H15" s="421">
        <v>1</v>
      </c>
      <c r="I15" s="421"/>
      <c r="J15" s="421"/>
      <c r="K15" s="421"/>
      <c r="L15" s="421"/>
      <c r="M15" s="421"/>
      <c r="N15" s="421"/>
      <c r="O15" s="421"/>
      <c r="P15" s="421"/>
      <c r="Q15" s="421"/>
      <c r="R15" s="422">
        <v>1</v>
      </c>
      <c r="S15" s="240" t="s">
        <v>958</v>
      </c>
      <c r="T15" s="240" t="s">
        <v>957</v>
      </c>
      <c r="U15" s="240" t="s">
        <v>1112</v>
      </c>
      <c r="V15" s="240"/>
      <c r="W15" s="423" t="s">
        <v>1104</v>
      </c>
      <c r="X15" s="419"/>
      <c r="Y15" s="417"/>
      <c r="Z15" s="417"/>
      <c r="AA15" s="417"/>
      <c r="AB15" s="417"/>
      <c r="AC15" s="417"/>
      <c r="AD15" s="417"/>
      <c r="AE15" s="417"/>
      <c r="AF15" s="417"/>
      <c r="AG15" s="419"/>
      <c r="AH15" s="419"/>
      <c r="AI15" s="419"/>
      <c r="AJ15" s="419"/>
      <c r="AK15" s="419"/>
      <c r="AL15" s="419"/>
      <c r="AM15" s="419"/>
      <c r="AN15" s="419"/>
      <c r="AO15" s="419"/>
      <c r="AP15" s="419"/>
      <c r="AQ15" s="419"/>
      <c r="AR15" s="419"/>
      <c r="AS15" s="419"/>
      <c r="AT15" s="419"/>
      <c r="AU15" s="419"/>
      <c r="AV15" s="419"/>
      <c r="AW15" s="419"/>
      <c r="AX15" s="419"/>
      <c r="AY15" s="419"/>
      <c r="AZ15" s="419"/>
      <c r="BA15" s="419"/>
      <c r="BB15" s="419"/>
      <c r="BC15" s="419"/>
      <c r="BD15" s="419"/>
      <c r="BE15" s="419"/>
      <c r="BF15" s="419"/>
      <c r="BG15" s="419"/>
      <c r="BH15" s="419"/>
      <c r="BI15" s="419"/>
      <c r="BJ15" s="419"/>
      <c r="BK15" s="419"/>
      <c r="BL15" s="419"/>
      <c r="BM15" s="419"/>
      <c r="BN15" s="419"/>
      <c r="BO15" s="419"/>
    </row>
    <row r="16" spans="1:82" s="420" customFormat="1" ht="200.25" customHeight="1" x14ac:dyDescent="0.2">
      <c r="A16" s="240"/>
      <c r="B16" s="240" t="s">
        <v>986</v>
      </c>
      <c r="C16" s="424" t="s">
        <v>1113</v>
      </c>
      <c r="D16" s="240" t="s">
        <v>1114</v>
      </c>
      <c r="E16" s="424" t="s">
        <v>1115</v>
      </c>
      <c r="F16" s="425">
        <v>1</v>
      </c>
      <c r="G16" s="425">
        <v>1</v>
      </c>
      <c r="H16" s="425">
        <v>1</v>
      </c>
      <c r="I16" s="425">
        <v>1</v>
      </c>
      <c r="J16" s="425">
        <v>1</v>
      </c>
      <c r="K16" s="425">
        <v>1</v>
      </c>
      <c r="L16" s="425">
        <v>1</v>
      </c>
      <c r="M16" s="425">
        <v>1</v>
      </c>
      <c r="N16" s="425">
        <v>1</v>
      </c>
      <c r="O16" s="425">
        <v>1</v>
      </c>
      <c r="P16" s="425">
        <v>1</v>
      </c>
      <c r="Q16" s="425">
        <v>1</v>
      </c>
      <c r="R16" s="422">
        <v>12</v>
      </c>
      <c r="S16" s="240" t="s">
        <v>957</v>
      </c>
      <c r="T16" s="240"/>
      <c r="U16" s="240" t="s">
        <v>1116</v>
      </c>
      <c r="V16" s="424"/>
      <c r="W16" s="426" t="s">
        <v>1104</v>
      </c>
      <c r="X16" s="419"/>
      <c r="Y16" s="417"/>
      <c r="Z16" s="417"/>
      <c r="AA16" s="417"/>
      <c r="AB16" s="417"/>
      <c r="AC16" s="417"/>
      <c r="AD16" s="417"/>
      <c r="AE16" s="417"/>
      <c r="AF16" s="417"/>
      <c r="AG16" s="419"/>
      <c r="AH16" s="419"/>
      <c r="AI16" s="419"/>
      <c r="AJ16" s="419"/>
      <c r="AK16" s="419"/>
      <c r="AL16" s="419"/>
      <c r="AM16" s="419"/>
      <c r="AN16" s="419"/>
      <c r="AO16" s="419"/>
      <c r="AP16" s="419"/>
      <c r="AQ16" s="419"/>
      <c r="AR16" s="419"/>
      <c r="AS16" s="419"/>
      <c r="AT16" s="419"/>
      <c r="AU16" s="419"/>
      <c r="AV16" s="419"/>
      <c r="AW16" s="419"/>
      <c r="AX16" s="419"/>
      <c r="AY16" s="419"/>
      <c r="AZ16" s="419"/>
      <c r="BA16" s="419"/>
      <c r="BB16" s="419"/>
      <c r="BC16" s="419"/>
      <c r="BD16" s="419"/>
      <c r="BE16" s="419"/>
      <c r="BF16" s="419"/>
      <c r="BG16" s="419"/>
      <c r="BH16" s="419"/>
      <c r="BI16" s="419"/>
      <c r="BJ16" s="419"/>
      <c r="BK16" s="419"/>
      <c r="BL16" s="419"/>
      <c r="BM16" s="419"/>
      <c r="BN16" s="419"/>
      <c r="BO16" s="419"/>
    </row>
    <row r="17" spans="1:67" s="420" customFormat="1" ht="137.25" customHeight="1" x14ac:dyDescent="0.2">
      <c r="A17" s="240"/>
      <c r="B17" s="240" t="s">
        <v>990</v>
      </c>
      <c r="C17" s="240" t="s">
        <v>1117</v>
      </c>
      <c r="D17" s="240" t="s">
        <v>1118</v>
      </c>
      <c r="E17" s="240" t="s">
        <v>1119</v>
      </c>
      <c r="F17" s="421">
        <v>1</v>
      </c>
      <c r="G17" s="421">
        <v>1</v>
      </c>
      <c r="H17" s="421">
        <v>1</v>
      </c>
      <c r="I17" s="421">
        <v>1</v>
      </c>
      <c r="J17" s="421">
        <v>1</v>
      </c>
      <c r="K17" s="421">
        <v>1</v>
      </c>
      <c r="L17" s="421">
        <v>1</v>
      </c>
      <c r="M17" s="421">
        <v>1</v>
      </c>
      <c r="N17" s="421">
        <v>1</v>
      </c>
      <c r="O17" s="421">
        <v>1</v>
      </c>
      <c r="P17" s="421">
        <v>1</v>
      </c>
      <c r="Q17" s="421">
        <v>1</v>
      </c>
      <c r="R17" s="422">
        <v>12</v>
      </c>
      <c r="S17" s="240" t="s">
        <v>966</v>
      </c>
      <c r="T17" s="240"/>
      <c r="U17" s="240" t="s">
        <v>1120</v>
      </c>
      <c r="V17" s="240"/>
      <c r="W17" s="423" t="s">
        <v>1104</v>
      </c>
      <c r="X17" s="419"/>
      <c r="Y17" s="417"/>
      <c r="Z17" s="417"/>
      <c r="AA17" s="417"/>
      <c r="AB17" s="417"/>
      <c r="AC17" s="417"/>
      <c r="AD17" s="417"/>
      <c r="AE17" s="417"/>
      <c r="AF17" s="417"/>
      <c r="AG17" s="419"/>
      <c r="AH17" s="419"/>
      <c r="AI17" s="419"/>
      <c r="AJ17" s="419"/>
      <c r="AK17" s="419"/>
      <c r="AL17" s="419"/>
      <c r="AM17" s="419"/>
      <c r="AN17" s="419"/>
      <c r="AO17" s="419"/>
      <c r="AP17" s="419"/>
      <c r="AQ17" s="419"/>
      <c r="AR17" s="419"/>
      <c r="AS17" s="419"/>
      <c r="AT17" s="419"/>
      <c r="AU17" s="419"/>
      <c r="AV17" s="419"/>
      <c r="AW17" s="419"/>
      <c r="AX17" s="419"/>
      <c r="AY17" s="419"/>
      <c r="AZ17" s="419"/>
      <c r="BA17" s="419"/>
      <c r="BB17" s="419"/>
      <c r="BC17" s="419"/>
      <c r="BD17" s="419"/>
      <c r="BE17" s="419"/>
      <c r="BF17" s="419"/>
      <c r="BG17" s="419"/>
      <c r="BH17" s="419"/>
      <c r="BI17" s="419"/>
      <c r="BJ17" s="419"/>
      <c r="BK17" s="419"/>
      <c r="BL17" s="419"/>
      <c r="BM17" s="419"/>
      <c r="BN17" s="419"/>
      <c r="BO17" s="419"/>
    </row>
    <row r="18" spans="1:67" s="420" customFormat="1" ht="84" customHeight="1" x14ac:dyDescent="0.2">
      <c r="A18" s="240"/>
      <c r="B18" s="240"/>
      <c r="C18" s="424"/>
      <c r="D18" s="240" t="s">
        <v>1121</v>
      </c>
      <c r="E18" s="424" t="s">
        <v>1122</v>
      </c>
      <c r="F18" s="425">
        <v>1</v>
      </c>
      <c r="G18" s="425">
        <v>1</v>
      </c>
      <c r="H18" s="425">
        <v>1</v>
      </c>
      <c r="I18" s="425">
        <v>1</v>
      </c>
      <c r="J18" s="425">
        <v>1</v>
      </c>
      <c r="K18" s="425">
        <v>1</v>
      </c>
      <c r="L18" s="425">
        <v>1</v>
      </c>
      <c r="M18" s="425">
        <v>1</v>
      </c>
      <c r="N18" s="425">
        <v>1</v>
      </c>
      <c r="O18" s="425">
        <v>1</v>
      </c>
      <c r="P18" s="425">
        <v>1</v>
      </c>
      <c r="Q18" s="425">
        <v>1</v>
      </c>
      <c r="R18" s="422">
        <v>12</v>
      </c>
      <c r="S18" s="240" t="s">
        <v>957</v>
      </c>
      <c r="T18" s="240"/>
      <c r="U18" s="240" t="s">
        <v>1120</v>
      </c>
      <c r="V18" s="424"/>
      <c r="W18" s="426" t="s">
        <v>1104</v>
      </c>
      <c r="X18" s="419"/>
      <c r="Y18" s="417"/>
      <c r="Z18" s="417"/>
      <c r="AA18" s="417"/>
      <c r="AB18" s="417"/>
      <c r="AC18" s="417"/>
      <c r="AD18" s="417"/>
      <c r="AE18" s="417"/>
      <c r="AF18" s="417"/>
      <c r="AG18" s="419"/>
      <c r="AH18" s="419"/>
      <c r="AI18" s="419"/>
      <c r="AJ18" s="419"/>
      <c r="AK18" s="419"/>
      <c r="AL18" s="419"/>
      <c r="AM18" s="419"/>
      <c r="AN18" s="419"/>
      <c r="AO18" s="419"/>
      <c r="AP18" s="419"/>
      <c r="AQ18" s="419"/>
      <c r="AR18" s="419"/>
      <c r="AS18" s="419"/>
      <c r="AT18" s="419"/>
      <c r="AU18" s="419"/>
      <c r="AV18" s="419"/>
      <c r="AW18" s="419"/>
      <c r="AX18" s="419"/>
      <c r="AY18" s="419"/>
      <c r="AZ18" s="419"/>
      <c r="BA18" s="419"/>
      <c r="BB18" s="419"/>
      <c r="BC18" s="419"/>
      <c r="BD18" s="419"/>
      <c r="BE18" s="419"/>
      <c r="BF18" s="419"/>
      <c r="BG18" s="419"/>
      <c r="BH18" s="419"/>
      <c r="BI18" s="419"/>
      <c r="BJ18" s="419"/>
      <c r="BK18" s="419"/>
      <c r="BL18" s="419"/>
      <c r="BM18" s="419"/>
      <c r="BN18" s="419"/>
      <c r="BO18" s="419"/>
    </row>
    <row r="19" spans="1:67" s="420" customFormat="1" ht="91.5" customHeight="1" x14ac:dyDescent="0.2">
      <c r="A19" s="240"/>
      <c r="B19" s="240"/>
      <c r="C19" s="424" t="s">
        <v>1124</v>
      </c>
      <c r="D19" s="427" t="s">
        <v>1125</v>
      </c>
      <c r="E19" s="427" t="s">
        <v>1126</v>
      </c>
      <c r="F19" s="425"/>
      <c r="G19" s="425"/>
      <c r="H19" s="425"/>
      <c r="I19" s="425"/>
      <c r="J19" s="425"/>
      <c r="K19" s="425">
        <v>1</v>
      </c>
      <c r="L19" s="425"/>
      <c r="M19" s="425"/>
      <c r="N19" s="425"/>
      <c r="O19" s="425">
        <v>1</v>
      </c>
      <c r="P19" s="425"/>
      <c r="Q19" s="425"/>
      <c r="R19" s="422">
        <v>2</v>
      </c>
      <c r="S19" s="240" t="s">
        <v>973</v>
      </c>
      <c r="T19" s="240" t="s">
        <v>18</v>
      </c>
      <c r="U19" s="240" t="s">
        <v>1127</v>
      </c>
      <c r="V19" s="424"/>
      <c r="W19" s="426" t="s">
        <v>1123</v>
      </c>
      <c r="X19" s="419"/>
      <c r="Y19" s="417"/>
      <c r="Z19" s="417"/>
      <c r="AA19" s="417"/>
      <c r="AB19" s="417"/>
      <c r="AC19" s="417"/>
      <c r="AD19" s="417"/>
      <c r="AE19" s="417"/>
      <c r="AF19" s="417"/>
      <c r="AG19" s="419"/>
      <c r="AH19" s="419"/>
      <c r="AI19" s="419"/>
      <c r="AJ19" s="419"/>
      <c r="AK19" s="419"/>
      <c r="AL19" s="419"/>
      <c r="AM19" s="419"/>
      <c r="AN19" s="419"/>
      <c r="AO19" s="419"/>
      <c r="AP19" s="419"/>
      <c r="AQ19" s="419"/>
      <c r="AR19" s="419"/>
      <c r="AS19" s="419"/>
      <c r="AT19" s="419"/>
      <c r="AU19" s="419"/>
      <c r="AV19" s="419"/>
      <c r="AW19" s="419"/>
      <c r="AX19" s="419"/>
      <c r="AY19" s="419"/>
      <c r="AZ19" s="419"/>
      <c r="BA19" s="419"/>
      <c r="BB19" s="419"/>
      <c r="BC19" s="419"/>
      <c r="BD19" s="419"/>
      <c r="BE19" s="419"/>
      <c r="BF19" s="419"/>
      <c r="BG19" s="419"/>
      <c r="BH19" s="419"/>
      <c r="BI19" s="419"/>
      <c r="BJ19" s="419"/>
      <c r="BK19" s="419"/>
      <c r="BL19" s="419"/>
      <c r="BM19" s="419"/>
      <c r="BN19" s="419"/>
      <c r="BO19" s="419"/>
    </row>
    <row r="20" spans="1:67" s="420" customFormat="1" ht="141" customHeight="1" x14ac:dyDescent="0.2">
      <c r="A20" s="240"/>
      <c r="B20" s="240" t="s">
        <v>987</v>
      </c>
      <c r="C20" s="240" t="s">
        <v>1128</v>
      </c>
      <c r="D20" s="240" t="s">
        <v>1129</v>
      </c>
      <c r="E20" s="240" t="s">
        <v>1130</v>
      </c>
      <c r="F20" s="421"/>
      <c r="G20" s="421"/>
      <c r="H20" s="421">
        <v>1</v>
      </c>
      <c r="I20" s="421"/>
      <c r="J20" s="421"/>
      <c r="K20" s="421">
        <v>1</v>
      </c>
      <c r="L20" s="421"/>
      <c r="M20" s="421"/>
      <c r="N20" s="421">
        <v>1</v>
      </c>
      <c r="O20" s="421"/>
      <c r="P20" s="421"/>
      <c r="Q20" s="421">
        <v>1</v>
      </c>
      <c r="R20" s="422">
        <v>4</v>
      </c>
      <c r="S20" s="240" t="s">
        <v>958</v>
      </c>
      <c r="T20" s="240" t="s">
        <v>966</v>
      </c>
      <c r="U20" s="240"/>
      <c r="V20" s="240"/>
      <c r="W20" s="423" t="s">
        <v>1131</v>
      </c>
      <c r="X20" s="419"/>
      <c r="Y20" s="417"/>
      <c r="Z20" s="417"/>
      <c r="AA20" s="417"/>
      <c r="AB20" s="417"/>
      <c r="AC20" s="417"/>
      <c r="AD20" s="417"/>
      <c r="AE20" s="417"/>
      <c r="AF20" s="417"/>
      <c r="AG20" s="419"/>
      <c r="AH20" s="419"/>
      <c r="AI20" s="419"/>
      <c r="AJ20" s="419"/>
      <c r="AK20" s="419"/>
      <c r="AL20" s="419"/>
      <c r="AM20" s="419"/>
      <c r="AN20" s="419"/>
      <c r="AO20" s="419"/>
      <c r="AP20" s="419"/>
      <c r="AQ20" s="419"/>
      <c r="AR20" s="419"/>
      <c r="AS20" s="419"/>
      <c r="AT20" s="419"/>
      <c r="AU20" s="419"/>
      <c r="AV20" s="419"/>
      <c r="AW20" s="419"/>
      <c r="AX20" s="419"/>
      <c r="AY20" s="419"/>
      <c r="AZ20" s="419"/>
      <c r="BA20" s="419"/>
      <c r="BB20" s="419"/>
      <c r="BC20" s="419"/>
      <c r="BD20" s="419"/>
      <c r="BE20" s="419"/>
      <c r="BF20" s="419"/>
      <c r="BG20" s="419"/>
      <c r="BH20" s="419"/>
      <c r="BI20" s="419"/>
      <c r="BJ20" s="419"/>
      <c r="BK20" s="419"/>
      <c r="BL20" s="419"/>
      <c r="BM20" s="419"/>
      <c r="BN20" s="419"/>
      <c r="BO20" s="419"/>
    </row>
    <row r="21" spans="1:67" s="420" customFormat="1" ht="87.75" customHeight="1" x14ac:dyDescent="0.2">
      <c r="A21" s="240"/>
      <c r="B21" s="240"/>
      <c r="C21" s="424" t="s">
        <v>1132</v>
      </c>
      <c r="D21" s="424" t="s">
        <v>1133</v>
      </c>
      <c r="E21" s="424" t="s">
        <v>1134</v>
      </c>
      <c r="F21" s="425">
        <v>1</v>
      </c>
      <c r="G21" s="425"/>
      <c r="H21" s="425"/>
      <c r="I21" s="425"/>
      <c r="J21" s="425"/>
      <c r="K21" s="425"/>
      <c r="L21" s="425">
        <v>1</v>
      </c>
      <c r="M21" s="425"/>
      <c r="N21" s="425"/>
      <c r="O21" s="425"/>
      <c r="P21" s="425"/>
      <c r="Q21" s="425"/>
      <c r="R21" s="422">
        <v>2</v>
      </c>
      <c r="S21" s="240" t="s">
        <v>958</v>
      </c>
      <c r="T21" s="240" t="s">
        <v>966</v>
      </c>
      <c r="U21" s="240"/>
      <c r="V21" s="424"/>
      <c r="W21" s="426" t="s">
        <v>1131</v>
      </c>
      <c r="X21" s="419"/>
      <c r="Y21" s="417"/>
      <c r="Z21" s="417"/>
      <c r="AA21" s="417"/>
      <c r="AB21" s="417"/>
      <c r="AC21" s="417"/>
      <c r="AD21" s="417"/>
      <c r="AE21" s="417"/>
      <c r="AF21" s="417"/>
      <c r="AG21" s="419"/>
      <c r="AH21" s="419"/>
      <c r="AI21" s="419"/>
      <c r="AJ21" s="419"/>
      <c r="AK21" s="419"/>
      <c r="AL21" s="419"/>
      <c r="AM21" s="419"/>
      <c r="AN21" s="419"/>
      <c r="AO21" s="419"/>
      <c r="AP21" s="419"/>
      <c r="AQ21" s="419"/>
      <c r="AR21" s="419"/>
      <c r="AS21" s="419"/>
      <c r="AT21" s="419"/>
      <c r="AU21" s="419"/>
      <c r="AV21" s="419"/>
      <c r="AW21" s="419"/>
      <c r="AX21" s="419"/>
      <c r="AY21" s="419"/>
      <c r="AZ21" s="419"/>
      <c r="BA21" s="419"/>
      <c r="BB21" s="419"/>
      <c r="BC21" s="419"/>
      <c r="BD21" s="419"/>
      <c r="BE21" s="419"/>
      <c r="BF21" s="419"/>
      <c r="BG21" s="419"/>
      <c r="BH21" s="419"/>
      <c r="BI21" s="419"/>
      <c r="BJ21" s="419"/>
      <c r="BK21" s="419"/>
      <c r="BL21" s="419"/>
      <c r="BM21" s="419"/>
      <c r="BN21" s="419"/>
      <c r="BO21" s="419"/>
    </row>
    <row r="22" spans="1:67" s="420" customFormat="1" ht="98.25" customHeight="1" x14ac:dyDescent="0.2">
      <c r="A22" s="240"/>
      <c r="B22" s="240"/>
      <c r="C22" s="240"/>
      <c r="D22" s="240" t="s">
        <v>1135</v>
      </c>
      <c r="E22" s="240" t="s">
        <v>1136</v>
      </c>
      <c r="F22" s="421"/>
      <c r="G22" s="421"/>
      <c r="H22" s="421">
        <v>1</v>
      </c>
      <c r="I22" s="421"/>
      <c r="J22" s="421"/>
      <c r="K22" s="421"/>
      <c r="L22" s="421"/>
      <c r="M22" s="421"/>
      <c r="N22" s="421">
        <v>1</v>
      </c>
      <c r="O22" s="421"/>
      <c r="P22" s="421"/>
      <c r="Q22" s="421"/>
      <c r="R22" s="422">
        <v>2</v>
      </c>
      <c r="S22" s="240" t="s">
        <v>961</v>
      </c>
      <c r="T22" s="240"/>
      <c r="U22" s="240"/>
      <c r="V22" s="240"/>
      <c r="W22" s="423" t="s">
        <v>1131</v>
      </c>
      <c r="X22" s="419"/>
      <c r="Y22" s="417"/>
      <c r="Z22" s="417"/>
      <c r="AA22" s="417"/>
      <c r="AB22" s="417"/>
      <c r="AC22" s="417"/>
      <c r="AD22" s="417"/>
      <c r="AE22" s="417"/>
      <c r="AF22" s="417"/>
      <c r="AG22" s="419"/>
      <c r="AH22" s="419"/>
      <c r="AI22" s="419"/>
      <c r="AJ22" s="419"/>
      <c r="AK22" s="419"/>
      <c r="AL22" s="419"/>
      <c r="AM22" s="419"/>
      <c r="AN22" s="419"/>
      <c r="AO22" s="419"/>
      <c r="AP22" s="419"/>
      <c r="AQ22" s="419"/>
      <c r="AR22" s="419"/>
      <c r="AS22" s="419"/>
      <c r="AT22" s="419"/>
      <c r="AU22" s="419"/>
      <c r="AV22" s="419"/>
      <c r="AW22" s="419"/>
      <c r="AX22" s="419"/>
      <c r="AY22" s="419"/>
      <c r="AZ22" s="419"/>
      <c r="BA22" s="419"/>
      <c r="BB22" s="419"/>
      <c r="BC22" s="419"/>
      <c r="BD22" s="419"/>
      <c r="BE22" s="419"/>
      <c r="BF22" s="419"/>
      <c r="BG22" s="419"/>
      <c r="BH22" s="419"/>
      <c r="BI22" s="419"/>
      <c r="BJ22" s="419"/>
      <c r="BK22" s="419"/>
      <c r="BL22" s="419"/>
      <c r="BM22" s="419"/>
      <c r="BN22" s="419"/>
      <c r="BO22" s="419"/>
    </row>
    <row r="23" spans="1:67" s="420" customFormat="1" ht="98.25" customHeight="1" x14ac:dyDescent="0.2">
      <c r="A23" s="240"/>
      <c r="B23" s="240"/>
      <c r="C23" s="424"/>
      <c r="D23" s="424" t="s">
        <v>1137</v>
      </c>
      <c r="E23" s="424" t="s">
        <v>1138</v>
      </c>
      <c r="F23" s="425"/>
      <c r="G23" s="425"/>
      <c r="H23" s="425">
        <v>1</v>
      </c>
      <c r="I23" s="425"/>
      <c r="J23" s="425"/>
      <c r="K23" s="425">
        <v>1</v>
      </c>
      <c r="L23" s="425"/>
      <c r="M23" s="425"/>
      <c r="N23" s="425">
        <v>1</v>
      </c>
      <c r="O23" s="425"/>
      <c r="P23" s="425"/>
      <c r="Q23" s="425">
        <v>1</v>
      </c>
      <c r="R23" s="422">
        <v>4</v>
      </c>
      <c r="S23" s="240" t="s">
        <v>958</v>
      </c>
      <c r="T23" s="240" t="s">
        <v>966</v>
      </c>
      <c r="U23" s="240"/>
      <c r="V23" s="424"/>
      <c r="W23" s="426" t="s">
        <v>1131</v>
      </c>
      <c r="X23" s="419"/>
      <c r="Y23" s="417"/>
      <c r="Z23" s="417"/>
      <c r="AA23" s="417"/>
      <c r="AB23" s="417"/>
      <c r="AC23" s="417"/>
      <c r="AD23" s="417"/>
      <c r="AE23" s="417"/>
      <c r="AF23" s="417"/>
      <c r="AG23" s="419"/>
      <c r="AH23" s="419"/>
      <c r="AI23" s="419"/>
      <c r="AJ23" s="419"/>
      <c r="AK23" s="419"/>
      <c r="AL23" s="419"/>
      <c r="AM23" s="419"/>
      <c r="AN23" s="419"/>
      <c r="AO23" s="419"/>
      <c r="AP23" s="419"/>
      <c r="AQ23" s="419"/>
      <c r="AR23" s="419"/>
      <c r="AS23" s="419"/>
      <c r="AT23" s="419"/>
      <c r="AU23" s="419"/>
      <c r="AV23" s="419"/>
      <c r="AW23" s="419"/>
      <c r="AX23" s="419"/>
      <c r="AY23" s="419"/>
      <c r="AZ23" s="419"/>
      <c r="BA23" s="419"/>
      <c r="BB23" s="419"/>
      <c r="BC23" s="419"/>
      <c r="BD23" s="419"/>
      <c r="BE23" s="419"/>
      <c r="BF23" s="419"/>
      <c r="BG23" s="419"/>
      <c r="BH23" s="419"/>
      <c r="BI23" s="419"/>
      <c r="BJ23" s="419"/>
      <c r="BK23" s="419"/>
      <c r="BL23" s="419"/>
      <c r="BM23" s="419"/>
      <c r="BN23" s="419"/>
      <c r="BO23" s="419"/>
    </row>
    <row r="24" spans="1:67" s="420" customFormat="1" ht="84" customHeight="1" x14ac:dyDescent="0.2">
      <c r="A24" s="240"/>
      <c r="B24" s="240"/>
      <c r="C24" s="240"/>
      <c r="D24" s="240" t="s">
        <v>1139</v>
      </c>
      <c r="E24" s="240" t="s">
        <v>1140</v>
      </c>
      <c r="F24" s="421">
        <v>1</v>
      </c>
      <c r="G24" s="421">
        <v>1</v>
      </c>
      <c r="H24" s="421">
        <v>1</v>
      </c>
      <c r="I24" s="421">
        <v>1</v>
      </c>
      <c r="J24" s="421">
        <v>1</v>
      </c>
      <c r="K24" s="421">
        <v>1</v>
      </c>
      <c r="L24" s="421">
        <v>1</v>
      </c>
      <c r="M24" s="421">
        <v>1</v>
      </c>
      <c r="N24" s="421">
        <v>1</v>
      </c>
      <c r="O24" s="421">
        <v>1</v>
      </c>
      <c r="P24" s="421">
        <v>1</v>
      </c>
      <c r="Q24" s="421">
        <v>1</v>
      </c>
      <c r="R24" s="422">
        <v>12</v>
      </c>
      <c r="S24" s="240" t="s">
        <v>966</v>
      </c>
      <c r="T24" s="240"/>
      <c r="U24" s="240"/>
      <c r="V24" s="240"/>
      <c r="W24" s="423" t="s">
        <v>1131</v>
      </c>
      <c r="X24" s="419"/>
      <c r="Y24" s="417"/>
      <c r="Z24" s="417"/>
      <c r="AA24" s="417"/>
      <c r="AB24" s="417"/>
      <c r="AC24" s="417"/>
      <c r="AD24" s="417"/>
      <c r="AE24" s="417"/>
      <c r="AF24" s="417"/>
      <c r="AG24" s="419"/>
      <c r="AH24" s="419"/>
      <c r="AI24" s="419"/>
      <c r="AJ24" s="419"/>
      <c r="AK24" s="419"/>
      <c r="AL24" s="419"/>
      <c r="AM24" s="419"/>
      <c r="AN24" s="419"/>
      <c r="AO24" s="419"/>
      <c r="AP24" s="419"/>
      <c r="AQ24" s="419"/>
      <c r="AR24" s="419"/>
      <c r="AS24" s="419"/>
      <c r="AT24" s="419"/>
      <c r="AU24" s="419"/>
      <c r="AV24" s="419"/>
      <c r="AW24" s="419"/>
      <c r="AX24" s="419"/>
      <c r="AY24" s="419"/>
      <c r="AZ24" s="419"/>
      <c r="BA24" s="419"/>
      <c r="BB24" s="419"/>
      <c r="BC24" s="419"/>
      <c r="BD24" s="419"/>
      <c r="BE24" s="419"/>
      <c r="BF24" s="419"/>
      <c r="BG24" s="419"/>
      <c r="BH24" s="419"/>
      <c r="BI24" s="419"/>
      <c r="BJ24" s="419"/>
      <c r="BK24" s="419"/>
      <c r="BL24" s="419"/>
      <c r="BM24" s="419"/>
      <c r="BN24" s="419"/>
      <c r="BO24" s="419"/>
    </row>
    <row r="25" spans="1:67" s="420" customFormat="1" ht="150.75" customHeight="1" x14ac:dyDescent="0.2">
      <c r="A25" s="240"/>
      <c r="B25" s="240" t="s">
        <v>991</v>
      </c>
      <c r="C25" s="424" t="s">
        <v>1141</v>
      </c>
      <c r="D25" s="424" t="s">
        <v>1142</v>
      </c>
      <c r="E25" s="427" t="s">
        <v>1338</v>
      </c>
      <c r="F25" s="425"/>
      <c r="G25" s="425"/>
      <c r="H25" s="425"/>
      <c r="I25" s="425">
        <v>1</v>
      </c>
      <c r="J25" s="425">
        <v>1</v>
      </c>
      <c r="K25" s="425">
        <v>1</v>
      </c>
      <c r="L25" s="425">
        <v>1</v>
      </c>
      <c r="M25" s="425">
        <v>1</v>
      </c>
      <c r="N25" s="425">
        <v>1</v>
      </c>
      <c r="O25" s="425">
        <v>1</v>
      </c>
      <c r="P25" s="425"/>
      <c r="Q25" s="425">
        <v>1</v>
      </c>
      <c r="R25" s="422">
        <v>9</v>
      </c>
      <c r="S25" s="240" t="s">
        <v>966</v>
      </c>
      <c r="T25" s="240" t="s">
        <v>18</v>
      </c>
      <c r="U25" s="240" t="s">
        <v>1143</v>
      </c>
      <c r="V25" s="424"/>
      <c r="W25" s="426" t="s">
        <v>1131</v>
      </c>
      <c r="X25" s="419"/>
      <c r="Y25" s="417"/>
      <c r="Z25" s="417"/>
      <c r="AA25" s="417"/>
      <c r="AB25" s="417"/>
      <c r="AC25" s="417"/>
      <c r="AD25" s="417"/>
      <c r="AE25" s="417"/>
      <c r="AF25" s="417"/>
      <c r="AG25" s="419"/>
      <c r="AH25" s="419"/>
      <c r="AI25" s="419"/>
      <c r="AJ25" s="419"/>
      <c r="AK25" s="419"/>
      <c r="AL25" s="419"/>
      <c r="AM25" s="419"/>
      <c r="AN25" s="419"/>
      <c r="AO25" s="419"/>
      <c r="AP25" s="419"/>
      <c r="AQ25" s="419"/>
      <c r="AR25" s="419"/>
      <c r="AS25" s="419"/>
      <c r="AT25" s="419"/>
      <c r="AU25" s="419"/>
      <c r="AV25" s="419"/>
      <c r="AW25" s="419"/>
      <c r="AX25" s="419"/>
      <c r="AY25" s="419"/>
      <c r="AZ25" s="419"/>
      <c r="BA25" s="419"/>
      <c r="BB25" s="419"/>
      <c r="BC25" s="419"/>
      <c r="BD25" s="419"/>
      <c r="BE25" s="419"/>
      <c r="BF25" s="419"/>
      <c r="BG25" s="419"/>
      <c r="BH25" s="419"/>
      <c r="BI25" s="419"/>
      <c r="BJ25" s="419"/>
      <c r="BK25" s="419"/>
      <c r="BL25" s="419"/>
      <c r="BM25" s="419"/>
      <c r="BN25" s="419"/>
      <c r="BO25" s="419"/>
    </row>
    <row r="26" spans="1:67" s="420" customFormat="1" ht="86.25" customHeight="1" x14ac:dyDescent="0.2">
      <c r="A26" s="240"/>
      <c r="B26" s="240"/>
      <c r="C26" s="240"/>
      <c r="D26" s="427" t="s">
        <v>1144</v>
      </c>
      <c r="E26" s="427" t="s">
        <v>1145</v>
      </c>
      <c r="F26" s="421"/>
      <c r="G26" s="421"/>
      <c r="H26" s="421"/>
      <c r="I26" s="421">
        <v>1</v>
      </c>
      <c r="J26" s="421">
        <v>1</v>
      </c>
      <c r="K26" s="421">
        <v>1</v>
      </c>
      <c r="L26" s="421">
        <v>1</v>
      </c>
      <c r="M26" s="421">
        <v>1</v>
      </c>
      <c r="N26" s="421">
        <v>1</v>
      </c>
      <c r="O26" s="421">
        <v>1</v>
      </c>
      <c r="P26" s="421">
        <v>1</v>
      </c>
      <c r="Q26" s="421">
        <v>1</v>
      </c>
      <c r="R26" s="422">
        <v>9</v>
      </c>
      <c r="S26" s="240" t="s">
        <v>958</v>
      </c>
      <c r="T26" s="240" t="s">
        <v>967</v>
      </c>
      <c r="U26" s="240"/>
      <c r="V26" s="240"/>
      <c r="W26" s="423" t="s">
        <v>1131</v>
      </c>
      <c r="X26" s="419"/>
      <c r="Y26" s="417"/>
      <c r="Z26" s="417"/>
      <c r="AA26" s="417"/>
      <c r="AB26" s="417"/>
      <c r="AC26" s="417"/>
      <c r="AD26" s="417"/>
      <c r="AE26" s="417"/>
      <c r="AF26" s="417"/>
      <c r="AG26" s="419"/>
      <c r="AH26" s="419"/>
      <c r="AI26" s="419"/>
      <c r="AJ26" s="419"/>
      <c r="AK26" s="419"/>
      <c r="AL26" s="419"/>
      <c r="AM26" s="419"/>
      <c r="AN26" s="419"/>
      <c r="AO26" s="419"/>
      <c r="AP26" s="419"/>
      <c r="AQ26" s="419"/>
      <c r="AR26" s="419"/>
      <c r="AS26" s="419"/>
      <c r="AT26" s="419"/>
      <c r="AU26" s="419"/>
      <c r="AV26" s="419"/>
      <c r="AW26" s="419"/>
      <c r="AX26" s="419"/>
      <c r="AY26" s="419"/>
      <c r="AZ26" s="419"/>
      <c r="BA26" s="419"/>
      <c r="BB26" s="419"/>
      <c r="BC26" s="419"/>
      <c r="BD26" s="419"/>
      <c r="BE26" s="419"/>
      <c r="BF26" s="419"/>
      <c r="BG26" s="419"/>
      <c r="BH26" s="419"/>
      <c r="BI26" s="419"/>
      <c r="BJ26" s="419"/>
      <c r="BK26" s="419"/>
      <c r="BL26" s="419"/>
      <c r="BM26" s="419"/>
      <c r="BN26" s="419"/>
      <c r="BO26" s="419"/>
    </row>
    <row r="27" spans="1:67" s="420" customFormat="1" ht="120" customHeight="1" x14ac:dyDescent="0.2">
      <c r="A27" s="240"/>
      <c r="B27" s="240" t="s">
        <v>981</v>
      </c>
      <c r="C27" s="424" t="s">
        <v>1146</v>
      </c>
      <c r="D27" s="424" t="s">
        <v>1147</v>
      </c>
      <c r="E27" s="427" t="s">
        <v>1148</v>
      </c>
      <c r="F27" s="425"/>
      <c r="G27" s="425"/>
      <c r="H27" s="425"/>
      <c r="I27" s="425">
        <v>1</v>
      </c>
      <c r="J27" s="425">
        <v>1</v>
      </c>
      <c r="K27" s="425">
        <v>1</v>
      </c>
      <c r="L27" s="425">
        <v>1</v>
      </c>
      <c r="M27" s="425">
        <v>1</v>
      </c>
      <c r="N27" s="425">
        <v>1</v>
      </c>
      <c r="O27" s="425">
        <v>1</v>
      </c>
      <c r="P27" s="425">
        <v>1</v>
      </c>
      <c r="Q27" s="425">
        <v>1</v>
      </c>
      <c r="R27" s="422">
        <v>9</v>
      </c>
      <c r="S27" s="240" t="s">
        <v>961</v>
      </c>
      <c r="T27" s="240"/>
      <c r="U27" s="240"/>
      <c r="V27" s="424"/>
      <c r="W27" s="426" t="s">
        <v>1131</v>
      </c>
      <c r="X27" s="419"/>
      <c r="Y27" s="417"/>
      <c r="Z27" s="417"/>
      <c r="AA27" s="417"/>
      <c r="AB27" s="417"/>
      <c r="AC27" s="417"/>
      <c r="AD27" s="417"/>
      <c r="AE27" s="417"/>
      <c r="AF27" s="417"/>
      <c r="AG27" s="419"/>
      <c r="AH27" s="419"/>
      <c r="AI27" s="419"/>
      <c r="AJ27" s="419"/>
      <c r="AK27" s="419"/>
      <c r="AL27" s="419"/>
      <c r="AM27" s="419"/>
      <c r="AN27" s="419"/>
      <c r="AO27" s="419"/>
      <c r="AP27" s="419"/>
      <c r="AQ27" s="419"/>
      <c r="AR27" s="419"/>
      <c r="AS27" s="419"/>
      <c r="AT27" s="419"/>
      <c r="AU27" s="419"/>
      <c r="AV27" s="419"/>
      <c r="AW27" s="419"/>
      <c r="AX27" s="419"/>
      <c r="AY27" s="419"/>
      <c r="AZ27" s="419"/>
      <c r="BA27" s="419"/>
      <c r="BB27" s="419"/>
      <c r="BC27" s="419"/>
      <c r="BD27" s="419"/>
      <c r="BE27" s="419"/>
      <c r="BF27" s="419"/>
      <c r="BG27" s="419"/>
      <c r="BH27" s="419"/>
      <c r="BI27" s="419"/>
      <c r="BJ27" s="419"/>
      <c r="BK27" s="419"/>
      <c r="BL27" s="419"/>
      <c r="BM27" s="419"/>
      <c r="BN27" s="419"/>
      <c r="BO27" s="419"/>
    </row>
    <row r="28" spans="1:67" s="420" customFormat="1" ht="92.25" customHeight="1" x14ac:dyDescent="0.2">
      <c r="A28" s="240"/>
      <c r="B28" s="240"/>
      <c r="C28" s="240"/>
      <c r="D28" s="240" t="s">
        <v>1149</v>
      </c>
      <c r="E28" s="240" t="s">
        <v>1150</v>
      </c>
      <c r="F28" s="421"/>
      <c r="G28" s="421"/>
      <c r="H28" s="421"/>
      <c r="I28" s="421">
        <v>1</v>
      </c>
      <c r="J28" s="421">
        <v>1</v>
      </c>
      <c r="K28" s="421">
        <v>1</v>
      </c>
      <c r="L28" s="421">
        <v>1</v>
      </c>
      <c r="M28" s="421">
        <v>1</v>
      </c>
      <c r="N28" s="421">
        <v>1</v>
      </c>
      <c r="O28" s="421">
        <v>1</v>
      </c>
      <c r="P28" s="421">
        <v>1</v>
      </c>
      <c r="Q28" s="421">
        <v>1</v>
      </c>
      <c r="R28" s="422">
        <v>9</v>
      </c>
      <c r="S28" s="240" t="s">
        <v>957</v>
      </c>
      <c r="T28" s="240" t="s">
        <v>958</v>
      </c>
      <c r="U28" s="240"/>
      <c r="V28" s="240"/>
      <c r="W28" s="423" t="s">
        <v>1131</v>
      </c>
      <c r="X28" s="419"/>
      <c r="Y28" s="417"/>
      <c r="Z28" s="417"/>
      <c r="AA28" s="417"/>
      <c r="AB28" s="417"/>
      <c r="AC28" s="417"/>
      <c r="AD28" s="417"/>
      <c r="AE28" s="417"/>
      <c r="AF28" s="417"/>
      <c r="AG28" s="419"/>
      <c r="AH28" s="419"/>
      <c r="AI28" s="419"/>
      <c r="AJ28" s="419"/>
      <c r="AK28" s="419"/>
      <c r="AL28" s="419"/>
      <c r="AM28" s="419"/>
      <c r="AN28" s="419"/>
      <c r="AO28" s="419"/>
      <c r="AP28" s="419"/>
      <c r="AQ28" s="419"/>
      <c r="AR28" s="419"/>
      <c r="AS28" s="419"/>
      <c r="AT28" s="419"/>
      <c r="AU28" s="419"/>
      <c r="AV28" s="419"/>
      <c r="AW28" s="419"/>
      <c r="AX28" s="419"/>
      <c r="AY28" s="419"/>
      <c r="AZ28" s="419"/>
      <c r="BA28" s="419"/>
      <c r="BB28" s="419"/>
      <c r="BC28" s="419"/>
      <c r="BD28" s="419"/>
      <c r="BE28" s="419"/>
      <c r="BF28" s="419"/>
      <c r="BG28" s="419"/>
      <c r="BH28" s="419"/>
      <c r="BI28" s="419"/>
      <c r="BJ28" s="419"/>
      <c r="BK28" s="419"/>
      <c r="BL28" s="419"/>
      <c r="BM28" s="419"/>
      <c r="BN28" s="419"/>
      <c r="BO28" s="419"/>
    </row>
    <row r="29" spans="1:67" s="420" customFormat="1" ht="63.75" x14ac:dyDescent="0.2">
      <c r="A29" s="240"/>
      <c r="B29" s="240" t="s">
        <v>999</v>
      </c>
      <c r="C29" s="424" t="s">
        <v>1151</v>
      </c>
      <c r="D29" s="424" t="s">
        <v>1152</v>
      </c>
      <c r="E29" s="424" t="s">
        <v>1153</v>
      </c>
      <c r="F29" s="425">
        <v>1</v>
      </c>
      <c r="G29" s="425">
        <v>1</v>
      </c>
      <c r="H29" s="425">
        <v>1</v>
      </c>
      <c r="I29" s="425">
        <v>1</v>
      </c>
      <c r="J29" s="425">
        <v>1</v>
      </c>
      <c r="K29" s="425">
        <v>1</v>
      </c>
      <c r="L29" s="425">
        <v>1</v>
      </c>
      <c r="M29" s="425">
        <v>1</v>
      </c>
      <c r="N29" s="425">
        <v>1</v>
      </c>
      <c r="O29" s="425">
        <v>1</v>
      </c>
      <c r="P29" s="425">
        <v>1</v>
      </c>
      <c r="Q29" s="425">
        <v>1</v>
      </c>
      <c r="R29" s="422">
        <v>12</v>
      </c>
      <c r="S29" s="240" t="s">
        <v>957</v>
      </c>
      <c r="T29" s="240"/>
      <c r="U29" s="240"/>
      <c r="V29" s="424"/>
      <c r="W29" s="426" t="s">
        <v>1131</v>
      </c>
      <c r="X29" s="419"/>
      <c r="Y29" s="417"/>
      <c r="Z29" s="417"/>
      <c r="AA29" s="417"/>
      <c r="AB29" s="417"/>
      <c r="AC29" s="417"/>
      <c r="AD29" s="417"/>
      <c r="AE29" s="417"/>
      <c r="AF29" s="417"/>
      <c r="AG29" s="419"/>
      <c r="AH29" s="419"/>
      <c r="AI29" s="419"/>
      <c r="AJ29" s="419"/>
      <c r="AK29" s="419"/>
      <c r="AL29" s="419"/>
      <c r="AM29" s="419"/>
      <c r="AN29" s="419"/>
      <c r="AO29" s="419"/>
      <c r="AP29" s="419"/>
      <c r="AQ29" s="419"/>
      <c r="AR29" s="419"/>
      <c r="AS29" s="419"/>
      <c r="AT29" s="419"/>
      <c r="AU29" s="419"/>
      <c r="AV29" s="419"/>
      <c r="AW29" s="419"/>
      <c r="AX29" s="419"/>
      <c r="AY29" s="419"/>
      <c r="AZ29" s="419"/>
      <c r="BA29" s="419"/>
      <c r="BB29" s="419"/>
      <c r="BC29" s="419"/>
      <c r="BD29" s="419"/>
      <c r="BE29" s="419"/>
      <c r="BF29" s="419"/>
      <c r="BG29" s="419"/>
      <c r="BH29" s="419"/>
      <c r="BI29" s="419"/>
      <c r="BJ29" s="419"/>
      <c r="BK29" s="419"/>
      <c r="BL29" s="419"/>
      <c r="BM29" s="419"/>
      <c r="BN29" s="419"/>
      <c r="BO29" s="419"/>
    </row>
    <row r="30" spans="1:67" s="420" customFormat="1" ht="120.75" customHeight="1" x14ac:dyDescent="0.2">
      <c r="A30" s="240"/>
      <c r="B30" s="240"/>
      <c r="C30" s="240"/>
      <c r="D30" s="240" t="s">
        <v>1154</v>
      </c>
      <c r="E30" s="240" t="s">
        <v>1155</v>
      </c>
      <c r="F30" s="421"/>
      <c r="G30" s="421"/>
      <c r="H30" s="421"/>
      <c r="I30" s="421">
        <v>1</v>
      </c>
      <c r="J30" s="421"/>
      <c r="K30" s="421"/>
      <c r="L30" s="421"/>
      <c r="M30" s="421"/>
      <c r="N30" s="421">
        <v>1</v>
      </c>
      <c r="O30" s="421"/>
      <c r="P30" s="421"/>
      <c r="Q30" s="421"/>
      <c r="R30" s="422">
        <v>2</v>
      </c>
      <c r="S30" s="240" t="s">
        <v>961</v>
      </c>
      <c r="T30" s="240"/>
      <c r="U30" s="240"/>
      <c r="V30" s="240"/>
      <c r="W30" s="423" t="s">
        <v>1131</v>
      </c>
      <c r="X30" s="419"/>
      <c r="Y30" s="417"/>
      <c r="Z30" s="417"/>
      <c r="AA30" s="417"/>
      <c r="AB30" s="417"/>
      <c r="AC30" s="417"/>
      <c r="AD30" s="417"/>
      <c r="AE30" s="417"/>
      <c r="AF30" s="417"/>
      <c r="AG30" s="419"/>
      <c r="AH30" s="419"/>
      <c r="AI30" s="419"/>
      <c r="AJ30" s="419"/>
      <c r="AK30" s="419"/>
      <c r="AL30" s="419"/>
      <c r="AM30" s="419"/>
      <c r="AN30" s="419"/>
      <c r="AO30" s="419"/>
      <c r="AP30" s="419"/>
      <c r="AQ30" s="419"/>
      <c r="AR30" s="419"/>
      <c r="AS30" s="419"/>
      <c r="AT30" s="419"/>
      <c r="AU30" s="419"/>
      <c r="AV30" s="419"/>
      <c r="AW30" s="419"/>
      <c r="AX30" s="419"/>
      <c r="AY30" s="419"/>
      <c r="AZ30" s="419"/>
      <c r="BA30" s="419"/>
      <c r="BB30" s="419"/>
      <c r="BC30" s="419"/>
      <c r="BD30" s="419"/>
      <c r="BE30" s="419"/>
      <c r="BF30" s="419"/>
      <c r="BG30" s="419"/>
      <c r="BH30" s="419"/>
      <c r="BI30" s="419"/>
      <c r="BJ30" s="419"/>
      <c r="BK30" s="419"/>
      <c r="BL30" s="419"/>
      <c r="BM30" s="419"/>
      <c r="BN30" s="419"/>
      <c r="BO30" s="419"/>
    </row>
    <row r="31" spans="1:67" s="420" customFormat="1" ht="75" customHeight="1" x14ac:dyDescent="0.2">
      <c r="A31" s="240"/>
      <c r="B31" s="240"/>
      <c r="C31" s="424"/>
      <c r="D31" s="424" t="s">
        <v>1156</v>
      </c>
      <c r="E31" s="424" t="s">
        <v>1157</v>
      </c>
      <c r="F31" s="425"/>
      <c r="G31" s="425"/>
      <c r="H31" s="425"/>
      <c r="I31" s="425"/>
      <c r="J31" s="425">
        <v>1</v>
      </c>
      <c r="K31" s="425"/>
      <c r="L31" s="425"/>
      <c r="M31" s="425"/>
      <c r="N31" s="425"/>
      <c r="O31" s="425">
        <v>1</v>
      </c>
      <c r="P31" s="425"/>
      <c r="Q31" s="425"/>
      <c r="R31" s="422">
        <v>2</v>
      </c>
      <c r="S31" s="240" t="s">
        <v>957</v>
      </c>
      <c r="T31" s="240" t="s">
        <v>958</v>
      </c>
      <c r="U31" s="240"/>
      <c r="V31" s="424"/>
      <c r="W31" s="426" t="s">
        <v>1131</v>
      </c>
      <c r="X31" s="419"/>
      <c r="Y31" s="417"/>
      <c r="Z31" s="417"/>
      <c r="AA31" s="417"/>
      <c r="AB31" s="417"/>
      <c r="AC31" s="417"/>
      <c r="AD31" s="417"/>
      <c r="AE31" s="417"/>
      <c r="AF31" s="417"/>
      <c r="AG31" s="419"/>
      <c r="AH31" s="419"/>
      <c r="AI31" s="419"/>
      <c r="AJ31" s="419"/>
      <c r="AK31" s="419"/>
      <c r="AL31" s="419"/>
      <c r="AM31" s="419"/>
      <c r="AN31" s="419"/>
      <c r="AO31" s="419"/>
      <c r="AP31" s="419"/>
      <c r="AQ31" s="419"/>
      <c r="AR31" s="419"/>
      <c r="AS31" s="419"/>
      <c r="AT31" s="419"/>
      <c r="AU31" s="419"/>
      <c r="AV31" s="419"/>
      <c r="AW31" s="419"/>
      <c r="AX31" s="419"/>
      <c r="AY31" s="419"/>
      <c r="AZ31" s="419"/>
      <c r="BA31" s="419"/>
      <c r="BB31" s="419"/>
      <c r="BC31" s="419"/>
      <c r="BD31" s="419"/>
      <c r="BE31" s="419"/>
      <c r="BF31" s="419"/>
      <c r="BG31" s="419"/>
      <c r="BH31" s="419"/>
      <c r="BI31" s="419"/>
      <c r="BJ31" s="419"/>
      <c r="BK31" s="419"/>
      <c r="BL31" s="419"/>
      <c r="BM31" s="419"/>
      <c r="BN31" s="419"/>
      <c r="BO31" s="419"/>
    </row>
    <row r="32" spans="1:67" s="420" customFormat="1" ht="133.5" customHeight="1" x14ac:dyDescent="0.2">
      <c r="A32" s="240"/>
      <c r="B32" s="240"/>
      <c r="C32" s="424" t="s">
        <v>1159</v>
      </c>
      <c r="D32" s="424" t="s">
        <v>1160</v>
      </c>
      <c r="E32" s="427" t="s">
        <v>1161</v>
      </c>
      <c r="F32" s="425"/>
      <c r="G32" s="425"/>
      <c r="H32" s="425"/>
      <c r="I32" s="425"/>
      <c r="J32" s="425"/>
      <c r="K32" s="425"/>
      <c r="L32" s="425"/>
      <c r="M32" s="425"/>
      <c r="N32" s="425"/>
      <c r="O32" s="425">
        <v>1</v>
      </c>
      <c r="P32" s="425"/>
      <c r="Q32" s="425"/>
      <c r="R32" s="422">
        <v>1</v>
      </c>
      <c r="S32" s="240" t="s">
        <v>18</v>
      </c>
      <c r="T32" s="240"/>
      <c r="U32" s="240" t="s">
        <v>1162</v>
      </c>
      <c r="V32" s="424" t="s">
        <v>1163</v>
      </c>
      <c r="W32" s="426" t="s">
        <v>1158</v>
      </c>
      <c r="X32" s="419"/>
      <c r="Y32" s="417"/>
      <c r="Z32" s="417"/>
      <c r="AA32" s="417"/>
      <c r="AB32" s="417"/>
      <c r="AC32" s="417"/>
      <c r="AD32" s="417"/>
      <c r="AE32" s="417"/>
      <c r="AF32" s="417"/>
      <c r="AG32" s="419"/>
      <c r="AH32" s="419"/>
      <c r="AI32" s="419"/>
      <c r="AJ32" s="419"/>
      <c r="AK32" s="419"/>
      <c r="AL32" s="419"/>
      <c r="AM32" s="419"/>
      <c r="AN32" s="419"/>
      <c r="AO32" s="419"/>
      <c r="AP32" s="419"/>
      <c r="AQ32" s="419"/>
      <c r="AR32" s="419"/>
      <c r="AS32" s="419"/>
      <c r="AT32" s="419"/>
      <c r="AU32" s="419"/>
      <c r="AV32" s="419"/>
      <c r="AW32" s="419"/>
      <c r="AX32" s="419"/>
      <c r="AY32" s="419"/>
      <c r="AZ32" s="419"/>
      <c r="BA32" s="419"/>
      <c r="BB32" s="419"/>
      <c r="BC32" s="419"/>
      <c r="BD32" s="419"/>
      <c r="BE32" s="419"/>
      <c r="BF32" s="419"/>
      <c r="BG32" s="419"/>
      <c r="BH32" s="419"/>
      <c r="BI32" s="419"/>
      <c r="BJ32" s="419"/>
      <c r="BK32" s="419"/>
      <c r="BL32" s="419"/>
      <c r="BM32" s="419"/>
      <c r="BN32" s="419"/>
      <c r="BO32" s="419"/>
    </row>
    <row r="33" spans="1:67" s="420" customFormat="1" ht="76.5" x14ac:dyDescent="0.2">
      <c r="A33" s="240"/>
      <c r="B33" s="240" t="s">
        <v>998</v>
      </c>
      <c r="C33" s="240" t="s">
        <v>1164</v>
      </c>
      <c r="D33" s="240" t="s">
        <v>1165</v>
      </c>
      <c r="E33" s="240" t="s">
        <v>1166</v>
      </c>
      <c r="F33" s="421"/>
      <c r="G33" s="421">
        <v>1</v>
      </c>
      <c r="H33" s="421"/>
      <c r="I33" s="421"/>
      <c r="J33" s="421"/>
      <c r="K33" s="421"/>
      <c r="L33" s="421"/>
      <c r="M33" s="421"/>
      <c r="N33" s="421"/>
      <c r="O33" s="421"/>
      <c r="P33" s="421"/>
      <c r="Q33" s="421"/>
      <c r="R33" s="422">
        <v>1</v>
      </c>
      <c r="S33" s="240" t="s">
        <v>18</v>
      </c>
      <c r="T33" s="240"/>
      <c r="U33" s="240" t="s">
        <v>1167</v>
      </c>
      <c r="V33" s="240"/>
      <c r="W33" s="423" t="s">
        <v>1168</v>
      </c>
      <c r="X33" s="419"/>
      <c r="Y33" s="417"/>
      <c r="Z33" s="417"/>
      <c r="AA33" s="417"/>
      <c r="AB33" s="417"/>
      <c r="AC33" s="417"/>
      <c r="AD33" s="417"/>
      <c r="AE33" s="417"/>
      <c r="AF33" s="417"/>
      <c r="AG33" s="419"/>
      <c r="AH33" s="419"/>
      <c r="AI33" s="419"/>
      <c r="AJ33" s="419"/>
      <c r="AK33" s="419"/>
      <c r="AL33" s="419"/>
      <c r="AM33" s="419"/>
      <c r="AN33" s="419"/>
      <c r="AO33" s="419"/>
      <c r="AP33" s="419"/>
      <c r="AQ33" s="419"/>
      <c r="AR33" s="419"/>
      <c r="AS33" s="419"/>
      <c r="AT33" s="419"/>
      <c r="AU33" s="419"/>
      <c r="AV33" s="419"/>
      <c r="AW33" s="419"/>
      <c r="AX33" s="419"/>
      <c r="AY33" s="419"/>
      <c r="AZ33" s="419"/>
      <c r="BA33" s="419"/>
      <c r="BB33" s="419"/>
      <c r="BC33" s="419"/>
      <c r="BD33" s="419"/>
      <c r="BE33" s="419"/>
      <c r="BF33" s="419"/>
      <c r="BG33" s="419"/>
      <c r="BH33" s="419"/>
      <c r="BI33" s="419"/>
      <c r="BJ33" s="419"/>
      <c r="BK33" s="419"/>
      <c r="BL33" s="419"/>
      <c r="BM33" s="419"/>
      <c r="BN33" s="419"/>
      <c r="BO33" s="419"/>
    </row>
    <row r="34" spans="1:67" s="420" customFormat="1" ht="132" customHeight="1" x14ac:dyDescent="0.2">
      <c r="A34" s="240"/>
      <c r="B34" s="240" t="s">
        <v>985</v>
      </c>
      <c r="C34" s="424" t="s">
        <v>1169</v>
      </c>
      <c r="D34" s="424" t="s">
        <v>1170</v>
      </c>
      <c r="E34" s="424" t="s">
        <v>1171</v>
      </c>
      <c r="F34" s="425"/>
      <c r="G34" s="425"/>
      <c r="H34" s="425">
        <v>1</v>
      </c>
      <c r="I34" s="425"/>
      <c r="J34" s="425"/>
      <c r="K34" s="425"/>
      <c r="L34" s="425"/>
      <c r="M34" s="425"/>
      <c r="N34" s="425"/>
      <c r="O34" s="425"/>
      <c r="P34" s="425"/>
      <c r="Q34" s="425"/>
      <c r="R34" s="422">
        <v>1</v>
      </c>
      <c r="S34" s="240" t="s">
        <v>18</v>
      </c>
      <c r="T34" s="240"/>
      <c r="U34" s="240" t="s">
        <v>1091</v>
      </c>
      <c r="V34" s="424"/>
      <c r="W34" s="426" t="s">
        <v>1172</v>
      </c>
      <c r="X34" s="419"/>
      <c r="Y34" s="417"/>
      <c r="Z34" s="417"/>
      <c r="AA34" s="417"/>
      <c r="AB34" s="417"/>
      <c r="AC34" s="417"/>
      <c r="AD34" s="417"/>
      <c r="AE34" s="417"/>
      <c r="AF34" s="417"/>
      <c r="AG34" s="419"/>
      <c r="AH34" s="419"/>
      <c r="AI34" s="419"/>
      <c r="AJ34" s="419"/>
      <c r="AK34" s="419"/>
      <c r="AL34" s="419"/>
      <c r="AM34" s="419"/>
      <c r="AN34" s="419"/>
      <c r="AO34" s="419"/>
      <c r="AP34" s="419"/>
      <c r="AQ34" s="419"/>
      <c r="AR34" s="419"/>
      <c r="AS34" s="419"/>
      <c r="AT34" s="419"/>
      <c r="AU34" s="419"/>
      <c r="AV34" s="419"/>
      <c r="AW34" s="419"/>
      <c r="AX34" s="419"/>
      <c r="AY34" s="419"/>
      <c r="AZ34" s="419"/>
      <c r="BA34" s="419"/>
      <c r="BB34" s="419"/>
      <c r="BC34" s="419"/>
      <c r="BD34" s="419"/>
      <c r="BE34" s="419"/>
      <c r="BF34" s="419"/>
      <c r="BG34" s="419"/>
      <c r="BH34" s="419"/>
      <c r="BI34" s="419"/>
      <c r="BJ34" s="419"/>
      <c r="BK34" s="419"/>
      <c r="BL34" s="419"/>
      <c r="BM34" s="419"/>
      <c r="BN34" s="419"/>
      <c r="BO34" s="419"/>
    </row>
    <row r="35" spans="1:67" s="420" customFormat="1" ht="75" customHeight="1" x14ac:dyDescent="0.2">
      <c r="A35" s="240"/>
      <c r="B35" s="240"/>
      <c r="C35" s="240"/>
      <c r="D35" s="427" t="s">
        <v>1173</v>
      </c>
      <c r="E35" s="427" t="s">
        <v>1174</v>
      </c>
      <c r="F35" s="421"/>
      <c r="G35" s="421"/>
      <c r="H35" s="421"/>
      <c r="I35" s="421"/>
      <c r="J35" s="421"/>
      <c r="K35" s="421">
        <v>1</v>
      </c>
      <c r="L35" s="421"/>
      <c r="M35" s="421"/>
      <c r="N35" s="421"/>
      <c r="O35" s="421"/>
      <c r="P35" s="421"/>
      <c r="Q35" s="421"/>
      <c r="R35" s="422">
        <v>1</v>
      </c>
      <c r="S35" s="240" t="s">
        <v>958</v>
      </c>
      <c r="T35" s="240" t="s">
        <v>967</v>
      </c>
      <c r="U35" s="240"/>
      <c r="V35" s="240"/>
      <c r="W35" s="423" t="s">
        <v>1172</v>
      </c>
      <c r="X35" s="419"/>
      <c r="Y35" s="417"/>
      <c r="Z35" s="417"/>
      <c r="AA35" s="417"/>
      <c r="AB35" s="417"/>
      <c r="AC35" s="417"/>
      <c r="AD35" s="417"/>
      <c r="AE35" s="417"/>
      <c r="AF35" s="417"/>
      <c r="AG35" s="419"/>
      <c r="AH35" s="419"/>
      <c r="AI35" s="419"/>
      <c r="AJ35" s="419"/>
      <c r="AK35" s="419"/>
      <c r="AL35" s="419"/>
      <c r="AM35" s="419"/>
      <c r="AN35" s="419"/>
      <c r="AO35" s="419"/>
      <c r="AP35" s="419"/>
      <c r="AQ35" s="419"/>
      <c r="AR35" s="419"/>
      <c r="AS35" s="419"/>
      <c r="AT35" s="419"/>
      <c r="AU35" s="419"/>
      <c r="AV35" s="419"/>
      <c r="AW35" s="419"/>
      <c r="AX35" s="419"/>
      <c r="AY35" s="419"/>
      <c r="AZ35" s="419"/>
      <c r="BA35" s="419"/>
      <c r="BB35" s="419"/>
      <c r="BC35" s="419"/>
      <c r="BD35" s="419"/>
      <c r="BE35" s="419"/>
      <c r="BF35" s="419"/>
      <c r="BG35" s="419"/>
      <c r="BH35" s="419"/>
      <c r="BI35" s="419"/>
      <c r="BJ35" s="419"/>
      <c r="BK35" s="419"/>
      <c r="BL35" s="419"/>
      <c r="BM35" s="419"/>
      <c r="BN35" s="419"/>
      <c r="BO35" s="419"/>
    </row>
    <row r="36" spans="1:67" s="420" customFormat="1" ht="97.5" customHeight="1" x14ac:dyDescent="0.2">
      <c r="A36" s="240"/>
      <c r="B36" s="240"/>
      <c r="C36" s="424"/>
      <c r="D36" s="424" t="s">
        <v>1175</v>
      </c>
      <c r="E36" s="424" t="s">
        <v>1176</v>
      </c>
      <c r="F36" s="425"/>
      <c r="G36" s="425"/>
      <c r="H36" s="425"/>
      <c r="I36" s="425"/>
      <c r="J36" s="425"/>
      <c r="K36" s="425"/>
      <c r="L36" s="425"/>
      <c r="M36" s="425"/>
      <c r="N36" s="425"/>
      <c r="O36" s="425">
        <v>1</v>
      </c>
      <c r="P36" s="425"/>
      <c r="Q36" s="425"/>
      <c r="R36" s="422">
        <v>1</v>
      </c>
      <c r="S36" s="240" t="s">
        <v>958</v>
      </c>
      <c r="T36" s="240" t="s">
        <v>966</v>
      </c>
      <c r="U36" s="240" t="s">
        <v>1333</v>
      </c>
      <c r="V36" s="424"/>
      <c r="W36" s="426" t="s">
        <v>1172</v>
      </c>
      <c r="X36" s="419"/>
      <c r="Y36" s="417"/>
      <c r="Z36" s="417"/>
      <c r="AA36" s="417"/>
      <c r="AB36" s="417"/>
      <c r="AC36" s="417"/>
      <c r="AD36" s="417"/>
      <c r="AE36" s="417"/>
      <c r="AF36" s="417"/>
      <c r="AG36" s="419"/>
      <c r="AH36" s="419"/>
      <c r="AI36" s="419"/>
      <c r="AJ36" s="419"/>
      <c r="AK36" s="419"/>
      <c r="AL36" s="419"/>
      <c r="AM36" s="419"/>
      <c r="AN36" s="419"/>
      <c r="AO36" s="419"/>
      <c r="AP36" s="419"/>
      <c r="AQ36" s="419"/>
      <c r="AR36" s="419"/>
      <c r="AS36" s="419"/>
      <c r="AT36" s="419"/>
      <c r="AU36" s="419"/>
      <c r="AV36" s="419"/>
      <c r="AW36" s="419"/>
      <c r="AX36" s="419"/>
      <c r="AY36" s="419"/>
      <c r="AZ36" s="419"/>
      <c r="BA36" s="419"/>
      <c r="BB36" s="419"/>
      <c r="BC36" s="419"/>
      <c r="BD36" s="419"/>
      <c r="BE36" s="419"/>
      <c r="BF36" s="419"/>
      <c r="BG36" s="419"/>
      <c r="BH36" s="419"/>
      <c r="BI36" s="419"/>
      <c r="BJ36" s="419"/>
      <c r="BK36" s="419"/>
      <c r="BL36" s="419"/>
      <c r="BM36" s="419"/>
      <c r="BN36" s="419"/>
      <c r="BO36" s="419"/>
    </row>
    <row r="37" spans="1:67" s="420" customFormat="1" ht="88.5" customHeight="1" x14ac:dyDescent="0.2">
      <c r="A37" s="240"/>
      <c r="B37" s="240"/>
      <c r="C37" s="240"/>
      <c r="D37" s="427" t="s">
        <v>1177</v>
      </c>
      <c r="E37" s="427" t="s">
        <v>1178</v>
      </c>
      <c r="F37" s="421"/>
      <c r="G37" s="421"/>
      <c r="H37" s="421"/>
      <c r="I37" s="421"/>
      <c r="J37" s="421"/>
      <c r="K37" s="421"/>
      <c r="L37" s="421"/>
      <c r="M37" s="421"/>
      <c r="N37" s="421"/>
      <c r="O37" s="421"/>
      <c r="P37" s="421"/>
      <c r="Q37" s="421">
        <v>1</v>
      </c>
      <c r="R37" s="422">
        <v>1</v>
      </c>
      <c r="S37" s="240" t="s">
        <v>958</v>
      </c>
      <c r="T37" s="240" t="s">
        <v>967</v>
      </c>
      <c r="U37" s="240"/>
      <c r="V37" s="240"/>
      <c r="W37" s="423" t="s">
        <v>1172</v>
      </c>
      <c r="X37" s="419"/>
      <c r="Y37" s="417"/>
      <c r="Z37" s="417"/>
      <c r="AA37" s="417"/>
      <c r="AB37" s="417"/>
      <c r="AC37" s="417"/>
      <c r="AD37" s="417"/>
      <c r="AE37" s="417"/>
      <c r="AF37" s="417"/>
      <c r="AG37" s="419"/>
      <c r="AH37" s="419"/>
      <c r="AI37" s="419"/>
      <c r="AJ37" s="419"/>
      <c r="AK37" s="419"/>
      <c r="AL37" s="419"/>
      <c r="AM37" s="419"/>
      <c r="AN37" s="419"/>
      <c r="AO37" s="419"/>
      <c r="AP37" s="419"/>
      <c r="AQ37" s="419"/>
      <c r="AR37" s="419"/>
      <c r="AS37" s="419"/>
      <c r="AT37" s="419"/>
      <c r="AU37" s="419"/>
      <c r="AV37" s="419"/>
      <c r="AW37" s="419"/>
      <c r="AX37" s="419"/>
      <c r="AY37" s="419"/>
      <c r="AZ37" s="419"/>
      <c r="BA37" s="419"/>
      <c r="BB37" s="419"/>
      <c r="BC37" s="419"/>
      <c r="BD37" s="419"/>
      <c r="BE37" s="419"/>
      <c r="BF37" s="419"/>
      <c r="BG37" s="419"/>
      <c r="BH37" s="419"/>
      <c r="BI37" s="419"/>
      <c r="BJ37" s="419"/>
      <c r="BK37" s="419"/>
      <c r="BL37" s="419"/>
      <c r="BM37" s="419"/>
      <c r="BN37" s="419"/>
      <c r="BO37" s="419"/>
    </row>
    <row r="38" spans="1:67" s="420" customFormat="1" ht="75" customHeight="1" x14ac:dyDescent="0.2">
      <c r="A38" s="240"/>
      <c r="B38" s="240"/>
      <c r="C38" s="424"/>
      <c r="D38" s="427" t="s">
        <v>1179</v>
      </c>
      <c r="E38" s="427" t="s">
        <v>1180</v>
      </c>
      <c r="F38" s="425"/>
      <c r="G38" s="425"/>
      <c r="H38" s="425">
        <v>1</v>
      </c>
      <c r="I38" s="425"/>
      <c r="J38" s="425"/>
      <c r="K38" s="425"/>
      <c r="L38" s="425"/>
      <c r="M38" s="425"/>
      <c r="N38" s="425"/>
      <c r="O38" s="425"/>
      <c r="P38" s="425"/>
      <c r="Q38" s="425"/>
      <c r="R38" s="422">
        <v>1</v>
      </c>
      <c r="S38" s="240" t="s">
        <v>958</v>
      </c>
      <c r="T38" s="240" t="s">
        <v>967</v>
      </c>
      <c r="U38" s="240"/>
      <c r="V38" s="424"/>
      <c r="W38" s="426" t="s">
        <v>1172</v>
      </c>
      <c r="X38" s="419"/>
      <c r="Y38" s="417"/>
      <c r="Z38" s="417"/>
      <c r="AA38" s="417"/>
      <c r="AB38" s="417"/>
      <c r="AC38" s="417"/>
      <c r="AD38" s="417"/>
      <c r="AE38" s="417"/>
      <c r="AF38" s="417"/>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19"/>
      <c r="BC38" s="419"/>
      <c r="BD38" s="419"/>
      <c r="BE38" s="419"/>
      <c r="BF38" s="419"/>
      <c r="BG38" s="419"/>
      <c r="BH38" s="419"/>
      <c r="BI38" s="419"/>
      <c r="BJ38" s="419"/>
      <c r="BK38" s="419"/>
      <c r="BL38" s="419"/>
      <c r="BM38" s="419"/>
      <c r="BN38" s="419"/>
      <c r="BO38" s="419"/>
    </row>
    <row r="39" spans="1:67" s="420" customFormat="1" ht="103.5" customHeight="1" x14ac:dyDescent="0.2">
      <c r="A39" s="240"/>
      <c r="B39" s="240"/>
      <c r="C39" s="240"/>
      <c r="D39" s="427" t="s">
        <v>1181</v>
      </c>
      <c r="E39" s="427" t="s">
        <v>1182</v>
      </c>
      <c r="F39" s="421"/>
      <c r="G39" s="421"/>
      <c r="H39" s="421"/>
      <c r="I39" s="421"/>
      <c r="J39" s="421">
        <v>1</v>
      </c>
      <c r="K39" s="421"/>
      <c r="L39" s="421"/>
      <c r="M39" s="421"/>
      <c r="N39" s="421"/>
      <c r="O39" s="421"/>
      <c r="P39" s="421"/>
      <c r="Q39" s="421"/>
      <c r="R39" s="422">
        <v>1</v>
      </c>
      <c r="S39" s="240" t="s">
        <v>958</v>
      </c>
      <c r="T39" s="240" t="s">
        <v>967</v>
      </c>
      <c r="U39" s="240"/>
      <c r="V39" s="240"/>
      <c r="W39" s="423" t="s">
        <v>1172</v>
      </c>
      <c r="X39" s="419"/>
      <c r="Y39" s="417"/>
      <c r="Z39" s="417"/>
      <c r="AA39" s="417"/>
      <c r="AB39" s="417"/>
      <c r="AC39" s="417"/>
      <c r="AD39" s="417"/>
      <c r="AE39" s="417"/>
      <c r="AF39" s="417"/>
      <c r="AG39" s="419"/>
      <c r="AH39" s="419"/>
      <c r="AI39" s="419"/>
      <c r="AJ39" s="419"/>
      <c r="AK39" s="419"/>
      <c r="AL39" s="419"/>
      <c r="AM39" s="419"/>
      <c r="AN39" s="419"/>
      <c r="AO39" s="419"/>
      <c r="AP39" s="419"/>
      <c r="AQ39" s="419"/>
      <c r="AR39" s="419"/>
      <c r="AS39" s="419"/>
      <c r="AT39" s="419"/>
      <c r="AU39" s="419"/>
      <c r="AV39" s="419"/>
      <c r="AW39" s="419"/>
      <c r="AX39" s="419"/>
      <c r="AY39" s="419"/>
      <c r="AZ39" s="419"/>
      <c r="BA39" s="419"/>
      <c r="BB39" s="419"/>
      <c r="BC39" s="419"/>
      <c r="BD39" s="419"/>
      <c r="BE39" s="419"/>
      <c r="BF39" s="419"/>
      <c r="BG39" s="419"/>
      <c r="BH39" s="419"/>
      <c r="BI39" s="419"/>
      <c r="BJ39" s="419"/>
      <c r="BK39" s="419"/>
      <c r="BL39" s="419"/>
      <c r="BM39" s="419"/>
      <c r="BN39" s="419"/>
      <c r="BO39" s="419"/>
    </row>
    <row r="40" spans="1:67" s="420" customFormat="1" ht="51" x14ac:dyDescent="0.2">
      <c r="A40" s="240"/>
      <c r="B40" s="240"/>
      <c r="C40" s="424" t="s">
        <v>1183</v>
      </c>
      <c r="D40" s="424" t="s">
        <v>1184</v>
      </c>
      <c r="E40" s="424" t="s">
        <v>1185</v>
      </c>
      <c r="F40" s="425"/>
      <c r="G40" s="425"/>
      <c r="H40" s="425">
        <v>1</v>
      </c>
      <c r="I40" s="425"/>
      <c r="J40" s="425"/>
      <c r="K40" s="425">
        <v>1</v>
      </c>
      <c r="L40" s="425"/>
      <c r="M40" s="425"/>
      <c r="N40" s="425">
        <v>1</v>
      </c>
      <c r="O40" s="425"/>
      <c r="P40" s="425"/>
      <c r="Q40" s="425">
        <v>1</v>
      </c>
      <c r="R40" s="422">
        <v>4</v>
      </c>
      <c r="S40" s="240" t="s">
        <v>966</v>
      </c>
      <c r="T40" s="240"/>
      <c r="U40" s="240"/>
      <c r="V40" s="424"/>
      <c r="W40" s="426" t="s">
        <v>1172</v>
      </c>
      <c r="X40" s="419"/>
      <c r="Y40" s="417"/>
      <c r="Z40" s="417"/>
      <c r="AA40" s="417"/>
      <c r="AB40" s="417"/>
      <c r="AC40" s="417"/>
      <c r="AD40" s="417"/>
      <c r="AE40" s="417"/>
      <c r="AF40" s="417"/>
      <c r="AG40" s="419"/>
      <c r="AH40" s="419"/>
      <c r="AI40" s="419"/>
      <c r="AJ40" s="419"/>
      <c r="AK40" s="419"/>
      <c r="AL40" s="419"/>
      <c r="AM40" s="419"/>
      <c r="AN40" s="419"/>
      <c r="AO40" s="419"/>
      <c r="AP40" s="419"/>
      <c r="AQ40" s="419"/>
      <c r="AR40" s="419"/>
      <c r="AS40" s="419"/>
      <c r="AT40" s="419"/>
      <c r="AU40" s="419"/>
      <c r="AV40" s="419"/>
      <c r="AW40" s="419"/>
      <c r="AX40" s="419"/>
      <c r="AY40" s="419"/>
      <c r="AZ40" s="419"/>
      <c r="BA40" s="419"/>
      <c r="BB40" s="419"/>
      <c r="BC40" s="419"/>
      <c r="BD40" s="419"/>
      <c r="BE40" s="419"/>
      <c r="BF40" s="419"/>
      <c r="BG40" s="419"/>
      <c r="BH40" s="419"/>
      <c r="BI40" s="419"/>
      <c r="BJ40" s="419"/>
      <c r="BK40" s="419"/>
      <c r="BL40" s="419"/>
      <c r="BM40" s="419"/>
      <c r="BN40" s="419"/>
      <c r="BO40" s="419"/>
    </row>
    <row r="41" spans="1:67" s="420" customFormat="1" ht="96" customHeight="1" x14ac:dyDescent="0.2">
      <c r="A41" s="240"/>
      <c r="B41" s="240"/>
      <c r="C41" s="240"/>
      <c r="D41" s="240" t="s">
        <v>1186</v>
      </c>
      <c r="E41" s="240" t="s">
        <v>1187</v>
      </c>
      <c r="F41" s="421"/>
      <c r="G41" s="421"/>
      <c r="H41" s="421">
        <v>1</v>
      </c>
      <c r="I41" s="421"/>
      <c r="J41" s="421"/>
      <c r="K41" s="421">
        <v>1</v>
      </c>
      <c r="L41" s="421"/>
      <c r="M41" s="421"/>
      <c r="N41" s="421">
        <v>1</v>
      </c>
      <c r="O41" s="421"/>
      <c r="P41" s="421">
        <v>1</v>
      </c>
      <c r="Q41" s="421"/>
      <c r="R41" s="422">
        <v>4</v>
      </c>
      <c r="S41" s="240" t="s">
        <v>966</v>
      </c>
      <c r="T41" s="240" t="s">
        <v>958</v>
      </c>
      <c r="U41" s="240"/>
      <c r="V41" s="240"/>
      <c r="W41" s="423" t="s">
        <v>1172</v>
      </c>
      <c r="X41" s="419"/>
      <c r="Y41" s="417"/>
      <c r="Z41" s="417"/>
      <c r="AA41" s="417"/>
      <c r="AB41" s="417"/>
      <c r="AC41" s="417"/>
      <c r="AD41" s="417"/>
      <c r="AE41" s="417"/>
      <c r="AF41" s="417"/>
      <c r="AG41" s="419"/>
      <c r="AH41" s="419"/>
      <c r="AI41" s="419"/>
      <c r="AJ41" s="419"/>
      <c r="AK41" s="419"/>
      <c r="AL41" s="419"/>
      <c r="AM41" s="419"/>
      <c r="AN41" s="419"/>
      <c r="AO41" s="419"/>
      <c r="AP41" s="419"/>
      <c r="AQ41" s="419"/>
      <c r="AR41" s="419"/>
      <c r="AS41" s="419"/>
      <c r="AT41" s="419"/>
      <c r="AU41" s="419"/>
      <c r="AV41" s="419"/>
      <c r="AW41" s="419"/>
      <c r="AX41" s="419"/>
      <c r="AY41" s="419"/>
      <c r="AZ41" s="419"/>
      <c r="BA41" s="419"/>
      <c r="BB41" s="419"/>
      <c r="BC41" s="419"/>
      <c r="BD41" s="419"/>
      <c r="BE41" s="419"/>
      <c r="BF41" s="419"/>
      <c r="BG41" s="419"/>
      <c r="BH41" s="419"/>
      <c r="BI41" s="419"/>
      <c r="BJ41" s="419"/>
      <c r="BK41" s="419"/>
      <c r="BL41" s="419"/>
      <c r="BM41" s="419"/>
      <c r="BN41" s="419"/>
      <c r="BO41" s="419"/>
    </row>
    <row r="42" spans="1:67" s="420" customFormat="1" ht="86.25" customHeight="1" x14ac:dyDescent="0.2">
      <c r="A42" s="240"/>
      <c r="B42" s="240"/>
      <c r="C42" s="424"/>
      <c r="D42" s="424" t="s">
        <v>1188</v>
      </c>
      <c r="E42" s="424" t="s">
        <v>1189</v>
      </c>
      <c r="F42" s="425"/>
      <c r="G42" s="425"/>
      <c r="H42" s="425">
        <v>1</v>
      </c>
      <c r="I42" s="425"/>
      <c r="J42" s="425"/>
      <c r="K42" s="425">
        <v>1</v>
      </c>
      <c r="L42" s="425"/>
      <c r="M42" s="425"/>
      <c r="N42" s="425">
        <v>1</v>
      </c>
      <c r="O42" s="425"/>
      <c r="P42" s="425"/>
      <c r="Q42" s="425">
        <v>1</v>
      </c>
      <c r="R42" s="422">
        <v>4</v>
      </c>
      <c r="S42" s="240" t="s">
        <v>966</v>
      </c>
      <c r="T42" s="240"/>
      <c r="U42" s="240"/>
      <c r="V42" s="424"/>
      <c r="W42" s="426" t="s">
        <v>1172</v>
      </c>
      <c r="X42" s="419"/>
      <c r="Y42" s="417"/>
      <c r="Z42" s="417"/>
      <c r="AA42" s="417"/>
      <c r="AB42" s="417"/>
      <c r="AC42" s="417"/>
      <c r="AD42" s="417"/>
      <c r="AE42" s="417"/>
      <c r="AF42" s="417"/>
      <c r="AG42" s="419"/>
      <c r="AH42" s="419"/>
      <c r="AI42" s="419"/>
      <c r="AJ42" s="419"/>
      <c r="AK42" s="419"/>
      <c r="AL42" s="419"/>
      <c r="AM42" s="419"/>
      <c r="AN42" s="419"/>
      <c r="AO42" s="419"/>
      <c r="AP42" s="419"/>
      <c r="AQ42" s="419"/>
      <c r="AR42" s="419"/>
      <c r="AS42" s="419"/>
      <c r="AT42" s="419"/>
      <c r="AU42" s="419"/>
      <c r="AV42" s="419"/>
      <c r="AW42" s="419"/>
      <c r="AX42" s="419"/>
      <c r="AY42" s="419"/>
      <c r="AZ42" s="419"/>
      <c r="BA42" s="419"/>
      <c r="BB42" s="419"/>
      <c r="BC42" s="419"/>
      <c r="BD42" s="419"/>
      <c r="BE42" s="419"/>
      <c r="BF42" s="419"/>
      <c r="BG42" s="419"/>
      <c r="BH42" s="419"/>
      <c r="BI42" s="419"/>
      <c r="BJ42" s="419"/>
      <c r="BK42" s="419"/>
      <c r="BL42" s="419"/>
      <c r="BM42" s="419"/>
      <c r="BN42" s="419"/>
      <c r="BO42" s="419"/>
    </row>
    <row r="43" spans="1:67" s="420" customFormat="1" ht="153" customHeight="1" x14ac:dyDescent="0.2">
      <c r="A43" s="240"/>
      <c r="B43" s="240" t="s">
        <v>981</v>
      </c>
      <c r="C43" s="240" t="s">
        <v>1190</v>
      </c>
      <c r="D43" s="240" t="s">
        <v>1191</v>
      </c>
      <c r="E43" s="240" t="s">
        <v>1192</v>
      </c>
      <c r="F43" s="421"/>
      <c r="G43" s="421"/>
      <c r="H43" s="421">
        <v>1</v>
      </c>
      <c r="I43" s="421"/>
      <c r="J43" s="421"/>
      <c r="K43" s="421">
        <v>1</v>
      </c>
      <c r="L43" s="421"/>
      <c r="M43" s="421"/>
      <c r="N43" s="421">
        <v>1</v>
      </c>
      <c r="O43" s="421"/>
      <c r="P43" s="421"/>
      <c r="Q43" s="421">
        <v>1</v>
      </c>
      <c r="R43" s="422">
        <v>3</v>
      </c>
      <c r="S43" s="240" t="s">
        <v>1193</v>
      </c>
      <c r="T43" s="240" t="s">
        <v>966</v>
      </c>
      <c r="U43" s="240"/>
      <c r="V43" s="240"/>
      <c r="W43" s="423" t="s">
        <v>1194</v>
      </c>
      <c r="X43" s="419"/>
      <c r="Y43" s="417"/>
      <c r="Z43" s="417"/>
      <c r="AA43" s="417"/>
      <c r="AB43" s="417"/>
      <c r="AC43" s="417"/>
      <c r="AD43" s="417"/>
      <c r="AE43" s="417"/>
      <c r="AF43" s="417"/>
      <c r="AG43" s="419"/>
      <c r="AH43" s="419"/>
      <c r="AI43" s="419"/>
      <c r="AJ43" s="419"/>
      <c r="AK43" s="419"/>
      <c r="AL43" s="419"/>
      <c r="AM43" s="419"/>
      <c r="AN43" s="419"/>
      <c r="AO43" s="419"/>
      <c r="AP43" s="419"/>
      <c r="AQ43" s="419"/>
      <c r="AR43" s="419"/>
      <c r="AS43" s="419"/>
      <c r="AT43" s="419"/>
      <c r="AU43" s="419"/>
      <c r="AV43" s="419"/>
      <c r="AW43" s="419"/>
      <c r="AX43" s="419"/>
      <c r="AY43" s="419"/>
      <c r="AZ43" s="419"/>
      <c r="BA43" s="419"/>
      <c r="BB43" s="419"/>
      <c r="BC43" s="419"/>
      <c r="BD43" s="419"/>
      <c r="BE43" s="419"/>
      <c r="BF43" s="419"/>
      <c r="BG43" s="419"/>
      <c r="BH43" s="419"/>
      <c r="BI43" s="419"/>
      <c r="BJ43" s="419"/>
      <c r="BK43" s="419"/>
      <c r="BL43" s="419"/>
      <c r="BM43" s="419"/>
      <c r="BN43" s="419"/>
      <c r="BO43" s="419"/>
    </row>
    <row r="44" spans="1:67" s="420" customFormat="1" ht="63.75" x14ac:dyDescent="0.2">
      <c r="A44" s="240"/>
      <c r="B44" s="240" t="s">
        <v>999</v>
      </c>
      <c r="C44" s="424" t="s">
        <v>1195</v>
      </c>
      <c r="D44" s="424" t="s">
        <v>1196</v>
      </c>
      <c r="E44" s="424" t="s">
        <v>1197</v>
      </c>
      <c r="F44" s="425">
        <v>1</v>
      </c>
      <c r="G44" s="425">
        <v>1</v>
      </c>
      <c r="H44" s="425">
        <v>1</v>
      </c>
      <c r="I44" s="425">
        <v>1</v>
      </c>
      <c r="J44" s="425">
        <v>1</v>
      </c>
      <c r="K44" s="425">
        <v>1</v>
      </c>
      <c r="L44" s="425">
        <v>1</v>
      </c>
      <c r="M44" s="425">
        <v>1</v>
      </c>
      <c r="N44" s="425">
        <v>1</v>
      </c>
      <c r="O44" s="425">
        <v>1</v>
      </c>
      <c r="P44" s="425">
        <v>1</v>
      </c>
      <c r="Q44" s="425">
        <v>1</v>
      </c>
      <c r="R44" s="422">
        <v>9</v>
      </c>
      <c r="S44" s="240" t="s">
        <v>18</v>
      </c>
      <c r="T44" s="240"/>
      <c r="U44" s="240" t="s">
        <v>1198</v>
      </c>
      <c r="V44" s="424"/>
      <c r="W44" s="426" t="s">
        <v>1199</v>
      </c>
      <c r="X44" s="419"/>
      <c r="Y44" s="417"/>
      <c r="Z44" s="417"/>
      <c r="AA44" s="417"/>
      <c r="AB44" s="417"/>
      <c r="AC44" s="417"/>
      <c r="AD44" s="417"/>
      <c r="AE44" s="417"/>
      <c r="AF44" s="417"/>
      <c r="AG44" s="419"/>
      <c r="AH44" s="419"/>
      <c r="AI44" s="419"/>
      <c r="AJ44" s="419"/>
      <c r="AK44" s="419"/>
      <c r="AL44" s="419"/>
      <c r="AM44" s="419"/>
      <c r="AN44" s="419"/>
      <c r="AO44" s="419"/>
      <c r="AP44" s="419"/>
      <c r="AQ44" s="419"/>
      <c r="AR44" s="419"/>
      <c r="AS44" s="419"/>
      <c r="AT44" s="419"/>
      <c r="AU44" s="419"/>
      <c r="AV44" s="419"/>
      <c r="AW44" s="419"/>
      <c r="AX44" s="419"/>
      <c r="AY44" s="419"/>
      <c r="AZ44" s="419"/>
      <c r="BA44" s="419"/>
      <c r="BB44" s="419"/>
      <c r="BC44" s="419"/>
      <c r="BD44" s="419"/>
      <c r="BE44" s="419"/>
      <c r="BF44" s="419"/>
      <c r="BG44" s="419"/>
      <c r="BH44" s="419"/>
      <c r="BI44" s="419"/>
      <c r="BJ44" s="419"/>
      <c r="BK44" s="419"/>
      <c r="BL44" s="419"/>
      <c r="BM44" s="419"/>
      <c r="BN44" s="419"/>
      <c r="BO44" s="419"/>
    </row>
    <row r="45" spans="1:67" s="420" customFormat="1" ht="72" customHeight="1" x14ac:dyDescent="0.2">
      <c r="A45" s="240"/>
      <c r="B45" s="240"/>
      <c r="C45" s="240"/>
      <c r="D45" s="240" t="s">
        <v>1200</v>
      </c>
      <c r="E45" s="240" t="s">
        <v>1201</v>
      </c>
      <c r="F45" s="421">
        <v>1</v>
      </c>
      <c r="G45" s="421">
        <v>1</v>
      </c>
      <c r="H45" s="421">
        <v>1</v>
      </c>
      <c r="I45" s="421">
        <v>1</v>
      </c>
      <c r="J45" s="421">
        <v>1</v>
      </c>
      <c r="K45" s="421">
        <v>1</v>
      </c>
      <c r="L45" s="421">
        <v>1</v>
      </c>
      <c r="M45" s="421">
        <v>1</v>
      </c>
      <c r="N45" s="421">
        <v>1</v>
      </c>
      <c r="O45" s="421">
        <v>1</v>
      </c>
      <c r="P45" s="421">
        <v>1</v>
      </c>
      <c r="Q45" s="421">
        <v>1</v>
      </c>
      <c r="R45" s="422">
        <v>12</v>
      </c>
      <c r="S45" s="240" t="s">
        <v>966</v>
      </c>
      <c r="T45" s="240"/>
      <c r="U45" s="240"/>
      <c r="V45" s="240"/>
      <c r="W45" s="423" t="s">
        <v>1199</v>
      </c>
      <c r="X45" s="419"/>
      <c r="Y45" s="417"/>
      <c r="Z45" s="417"/>
      <c r="AA45" s="417"/>
      <c r="AB45" s="417"/>
      <c r="AC45" s="417"/>
      <c r="AD45" s="417"/>
      <c r="AE45" s="417"/>
      <c r="AF45" s="417"/>
      <c r="AG45" s="419"/>
      <c r="AH45" s="419"/>
      <c r="AI45" s="419"/>
      <c r="AJ45" s="419"/>
      <c r="AK45" s="419"/>
      <c r="AL45" s="419"/>
      <c r="AM45" s="419"/>
      <c r="AN45" s="419"/>
      <c r="AO45" s="419"/>
      <c r="AP45" s="419"/>
      <c r="AQ45" s="419"/>
      <c r="AR45" s="419"/>
      <c r="AS45" s="419"/>
      <c r="AT45" s="419"/>
      <c r="AU45" s="419"/>
      <c r="AV45" s="419"/>
      <c r="AW45" s="419"/>
      <c r="AX45" s="419"/>
      <c r="AY45" s="419"/>
      <c r="AZ45" s="419"/>
      <c r="BA45" s="419"/>
      <c r="BB45" s="419"/>
      <c r="BC45" s="419"/>
      <c r="BD45" s="419"/>
      <c r="BE45" s="419"/>
      <c r="BF45" s="419"/>
      <c r="BG45" s="419"/>
      <c r="BH45" s="419"/>
      <c r="BI45" s="419"/>
      <c r="BJ45" s="419"/>
      <c r="BK45" s="419"/>
      <c r="BL45" s="419"/>
      <c r="BM45" s="419"/>
      <c r="BN45" s="419"/>
      <c r="BO45" s="419"/>
    </row>
    <row r="46" spans="1:67" s="420" customFormat="1" ht="84.75" customHeight="1" x14ac:dyDescent="0.2">
      <c r="A46" s="240"/>
      <c r="B46" s="240"/>
      <c r="C46" s="424"/>
      <c r="D46" s="424" t="s">
        <v>1202</v>
      </c>
      <c r="E46" s="424" t="s">
        <v>1203</v>
      </c>
      <c r="F46" s="425"/>
      <c r="G46" s="425"/>
      <c r="H46" s="425">
        <v>1</v>
      </c>
      <c r="I46" s="425"/>
      <c r="J46" s="425"/>
      <c r="K46" s="425">
        <v>1</v>
      </c>
      <c r="L46" s="425"/>
      <c r="M46" s="425"/>
      <c r="N46" s="425">
        <v>1</v>
      </c>
      <c r="O46" s="425"/>
      <c r="P46" s="425"/>
      <c r="Q46" s="425">
        <v>1</v>
      </c>
      <c r="R46" s="422">
        <v>4</v>
      </c>
      <c r="S46" s="240" t="s">
        <v>966</v>
      </c>
      <c r="T46" s="240"/>
      <c r="U46" s="240"/>
      <c r="V46" s="424"/>
      <c r="W46" s="426" t="s">
        <v>1199</v>
      </c>
      <c r="X46" s="419"/>
      <c r="Y46" s="417"/>
      <c r="Z46" s="417"/>
      <c r="AA46" s="417"/>
      <c r="AB46" s="417"/>
      <c r="AC46" s="417"/>
      <c r="AD46" s="417"/>
      <c r="AE46" s="417"/>
      <c r="AF46" s="417"/>
      <c r="AG46" s="419"/>
      <c r="AH46" s="419"/>
      <c r="AI46" s="419"/>
      <c r="AJ46" s="419"/>
      <c r="AK46" s="419"/>
      <c r="AL46" s="419"/>
      <c r="AM46" s="419"/>
      <c r="AN46" s="419"/>
      <c r="AO46" s="419"/>
      <c r="AP46" s="419"/>
      <c r="AQ46" s="419"/>
      <c r="AR46" s="419"/>
      <c r="AS46" s="419"/>
      <c r="AT46" s="419"/>
      <c r="AU46" s="419"/>
      <c r="AV46" s="419"/>
      <c r="AW46" s="419"/>
      <c r="AX46" s="419"/>
      <c r="AY46" s="419"/>
      <c r="AZ46" s="419"/>
      <c r="BA46" s="419"/>
      <c r="BB46" s="419"/>
      <c r="BC46" s="419"/>
      <c r="BD46" s="419"/>
      <c r="BE46" s="419"/>
      <c r="BF46" s="419"/>
      <c r="BG46" s="419"/>
      <c r="BH46" s="419"/>
      <c r="BI46" s="419"/>
      <c r="BJ46" s="419"/>
      <c r="BK46" s="419"/>
      <c r="BL46" s="419"/>
      <c r="BM46" s="419"/>
      <c r="BN46" s="419"/>
      <c r="BO46" s="419"/>
    </row>
    <row r="47" spans="1:67" s="420" customFormat="1" ht="100.5" customHeight="1" x14ac:dyDescent="0.2">
      <c r="A47" s="240"/>
      <c r="B47" s="240" t="s">
        <v>999</v>
      </c>
      <c r="C47" s="240" t="s">
        <v>1204</v>
      </c>
      <c r="D47" s="240" t="s">
        <v>1205</v>
      </c>
      <c r="E47" s="427" t="s">
        <v>1206</v>
      </c>
      <c r="F47" s="421">
        <v>1</v>
      </c>
      <c r="G47" s="421">
        <v>1</v>
      </c>
      <c r="H47" s="421">
        <v>1</v>
      </c>
      <c r="I47" s="421">
        <v>1</v>
      </c>
      <c r="J47" s="421">
        <v>1</v>
      </c>
      <c r="K47" s="421">
        <v>1</v>
      </c>
      <c r="L47" s="421">
        <v>1</v>
      </c>
      <c r="M47" s="421">
        <v>1</v>
      </c>
      <c r="N47" s="421">
        <v>1</v>
      </c>
      <c r="O47" s="421">
        <v>1</v>
      </c>
      <c r="P47" s="421">
        <v>1</v>
      </c>
      <c r="Q47" s="421">
        <v>1</v>
      </c>
      <c r="R47" s="422">
        <v>10</v>
      </c>
      <c r="S47" s="240" t="s">
        <v>966</v>
      </c>
      <c r="T47" s="240"/>
      <c r="U47" s="240" t="s">
        <v>1207</v>
      </c>
      <c r="V47" s="240"/>
      <c r="W47" s="423" t="s">
        <v>1208</v>
      </c>
      <c r="X47" s="419"/>
      <c r="Y47" s="417"/>
      <c r="Z47" s="417"/>
      <c r="AA47" s="417"/>
      <c r="AB47" s="417"/>
      <c r="AC47" s="417"/>
      <c r="AD47" s="417"/>
      <c r="AE47" s="417"/>
      <c r="AF47" s="417"/>
      <c r="AG47" s="419"/>
      <c r="AH47" s="419"/>
      <c r="AI47" s="419"/>
      <c r="AJ47" s="419"/>
      <c r="AK47" s="419"/>
      <c r="AL47" s="419"/>
      <c r="AM47" s="419"/>
      <c r="AN47" s="419"/>
      <c r="AO47" s="419"/>
      <c r="AP47" s="419"/>
      <c r="AQ47" s="419"/>
      <c r="AR47" s="419"/>
      <c r="AS47" s="419"/>
      <c r="AT47" s="419"/>
      <c r="AU47" s="419"/>
      <c r="AV47" s="419"/>
      <c r="AW47" s="419"/>
      <c r="AX47" s="419"/>
      <c r="AY47" s="419"/>
      <c r="AZ47" s="419"/>
      <c r="BA47" s="419"/>
      <c r="BB47" s="419"/>
      <c r="BC47" s="419"/>
      <c r="BD47" s="419"/>
      <c r="BE47" s="419"/>
      <c r="BF47" s="419"/>
      <c r="BG47" s="419"/>
      <c r="BH47" s="419"/>
      <c r="BI47" s="419"/>
      <c r="BJ47" s="419"/>
      <c r="BK47" s="419"/>
      <c r="BL47" s="419"/>
      <c r="BM47" s="419"/>
      <c r="BN47" s="419"/>
      <c r="BO47" s="419"/>
    </row>
    <row r="48" spans="1:67" s="420" customFormat="1" ht="83.25" customHeight="1" x14ac:dyDescent="0.2">
      <c r="A48" s="240"/>
      <c r="B48" s="240"/>
      <c r="C48" s="240"/>
      <c r="D48" s="427" t="s">
        <v>1209</v>
      </c>
      <c r="E48" s="427" t="s">
        <v>1210</v>
      </c>
      <c r="F48" s="421"/>
      <c r="G48" s="421"/>
      <c r="H48" s="421"/>
      <c r="I48" s="421">
        <v>1</v>
      </c>
      <c r="J48" s="421"/>
      <c r="K48" s="421"/>
      <c r="L48" s="421">
        <v>1</v>
      </c>
      <c r="M48" s="421"/>
      <c r="N48" s="421"/>
      <c r="O48" s="421">
        <v>1</v>
      </c>
      <c r="P48" s="421"/>
      <c r="Q48" s="421"/>
      <c r="R48" s="422">
        <v>3</v>
      </c>
      <c r="S48" s="240" t="s">
        <v>958</v>
      </c>
      <c r="T48" s="240" t="s">
        <v>967</v>
      </c>
      <c r="U48" s="240"/>
      <c r="V48" s="240"/>
      <c r="W48" s="423" t="s">
        <v>1208</v>
      </c>
      <c r="X48" s="419"/>
      <c r="Y48" s="417"/>
      <c r="Z48" s="417"/>
      <c r="AA48" s="417"/>
      <c r="AB48" s="417"/>
      <c r="AC48" s="417"/>
      <c r="AD48" s="417"/>
      <c r="AE48" s="417"/>
      <c r="AF48" s="417"/>
      <c r="AG48" s="419"/>
      <c r="AH48" s="419"/>
      <c r="AI48" s="419"/>
      <c r="AJ48" s="419"/>
      <c r="AK48" s="419"/>
      <c r="AL48" s="419"/>
      <c r="AM48" s="419"/>
      <c r="AN48" s="419"/>
      <c r="AO48" s="419"/>
      <c r="AP48" s="419"/>
      <c r="AQ48" s="419"/>
      <c r="AR48" s="419"/>
      <c r="AS48" s="419"/>
      <c r="AT48" s="419"/>
      <c r="AU48" s="419"/>
      <c r="AV48" s="419"/>
      <c r="AW48" s="419"/>
      <c r="AX48" s="419"/>
      <c r="AY48" s="419"/>
      <c r="AZ48" s="419"/>
      <c r="BA48" s="419"/>
      <c r="BB48" s="419"/>
      <c r="BC48" s="419"/>
      <c r="BD48" s="419"/>
      <c r="BE48" s="419"/>
      <c r="BF48" s="419"/>
      <c r="BG48" s="419"/>
      <c r="BH48" s="419"/>
      <c r="BI48" s="419"/>
      <c r="BJ48" s="419"/>
      <c r="BK48" s="419"/>
      <c r="BL48" s="419"/>
      <c r="BM48" s="419"/>
      <c r="BN48" s="419"/>
      <c r="BO48" s="419"/>
    </row>
    <row r="49" spans="1:67" s="420" customFormat="1" ht="99.75" customHeight="1" x14ac:dyDescent="0.2">
      <c r="A49" s="240"/>
      <c r="B49" s="240"/>
      <c r="C49" s="424"/>
      <c r="D49" s="424" t="s">
        <v>1211</v>
      </c>
      <c r="E49" s="427" t="s">
        <v>1212</v>
      </c>
      <c r="F49" s="425"/>
      <c r="G49" s="425"/>
      <c r="H49" s="425"/>
      <c r="I49" s="425"/>
      <c r="J49" s="425"/>
      <c r="K49" s="425"/>
      <c r="L49" s="425"/>
      <c r="M49" s="425"/>
      <c r="N49" s="425"/>
      <c r="O49" s="425"/>
      <c r="P49" s="425"/>
      <c r="Q49" s="425">
        <v>1</v>
      </c>
      <c r="R49" s="422">
        <v>1</v>
      </c>
      <c r="S49" s="240" t="s">
        <v>957</v>
      </c>
      <c r="T49" s="240"/>
      <c r="U49" s="240"/>
      <c r="V49" s="424"/>
      <c r="W49" s="426" t="s">
        <v>1208</v>
      </c>
      <c r="X49" s="419"/>
      <c r="Y49" s="417"/>
      <c r="Z49" s="417"/>
      <c r="AA49" s="417"/>
      <c r="AB49" s="417"/>
      <c r="AC49" s="417"/>
      <c r="AD49" s="417"/>
      <c r="AE49" s="417"/>
      <c r="AF49" s="417"/>
      <c r="AG49" s="419"/>
      <c r="AH49" s="419"/>
      <c r="AI49" s="419"/>
      <c r="AJ49" s="419"/>
      <c r="AK49" s="419"/>
      <c r="AL49" s="419"/>
      <c r="AM49" s="419"/>
      <c r="AN49" s="419"/>
      <c r="AO49" s="419"/>
      <c r="AP49" s="419"/>
      <c r="AQ49" s="419"/>
      <c r="AR49" s="419"/>
      <c r="AS49" s="419"/>
      <c r="AT49" s="419"/>
      <c r="AU49" s="419"/>
      <c r="AV49" s="419"/>
      <c r="AW49" s="419"/>
      <c r="AX49" s="419"/>
      <c r="AY49" s="419"/>
      <c r="AZ49" s="419"/>
      <c r="BA49" s="419"/>
      <c r="BB49" s="419"/>
      <c r="BC49" s="419"/>
      <c r="BD49" s="419"/>
      <c r="BE49" s="419"/>
      <c r="BF49" s="419"/>
      <c r="BG49" s="419"/>
      <c r="BH49" s="419"/>
      <c r="BI49" s="419"/>
      <c r="BJ49" s="419"/>
      <c r="BK49" s="419"/>
      <c r="BL49" s="419"/>
      <c r="BM49" s="419"/>
      <c r="BN49" s="419"/>
      <c r="BO49" s="419"/>
    </row>
    <row r="50" spans="1:67" s="420" customFormat="1" ht="63.75" x14ac:dyDescent="0.2">
      <c r="A50" s="240"/>
      <c r="B50" s="240" t="s">
        <v>999</v>
      </c>
      <c r="C50" s="240" t="s">
        <v>1213</v>
      </c>
      <c r="D50" s="240" t="s">
        <v>1214</v>
      </c>
      <c r="E50" s="427" t="s">
        <v>1215</v>
      </c>
      <c r="F50" s="421"/>
      <c r="G50" s="421"/>
      <c r="H50" s="421"/>
      <c r="I50" s="421"/>
      <c r="J50" s="421"/>
      <c r="K50" s="421"/>
      <c r="L50" s="421"/>
      <c r="M50" s="421">
        <v>1</v>
      </c>
      <c r="N50" s="421"/>
      <c r="O50" s="421"/>
      <c r="P50" s="421"/>
      <c r="Q50" s="421"/>
      <c r="R50" s="422">
        <v>1</v>
      </c>
      <c r="S50" s="240" t="s">
        <v>964</v>
      </c>
      <c r="T50" s="240"/>
      <c r="U50" s="240"/>
      <c r="V50" s="240"/>
      <c r="W50" s="423" t="s">
        <v>1216</v>
      </c>
      <c r="X50" s="419"/>
      <c r="Y50" s="417"/>
      <c r="Z50" s="417"/>
      <c r="AA50" s="417"/>
      <c r="AB50" s="417"/>
      <c r="AC50" s="417"/>
      <c r="AD50" s="417"/>
      <c r="AE50" s="417"/>
      <c r="AF50" s="417"/>
      <c r="AG50" s="419"/>
      <c r="AH50" s="419"/>
      <c r="AI50" s="419"/>
      <c r="AJ50" s="419"/>
      <c r="AK50" s="419"/>
      <c r="AL50" s="419"/>
      <c r="AM50" s="419"/>
      <c r="AN50" s="419"/>
      <c r="AO50" s="419"/>
      <c r="AP50" s="419"/>
      <c r="AQ50" s="419"/>
      <c r="AR50" s="419"/>
      <c r="AS50" s="419"/>
      <c r="AT50" s="419"/>
      <c r="AU50" s="419"/>
      <c r="AV50" s="419"/>
      <c r="AW50" s="419"/>
      <c r="AX50" s="419"/>
      <c r="AY50" s="419"/>
      <c r="AZ50" s="419"/>
      <c r="BA50" s="419"/>
      <c r="BB50" s="419"/>
      <c r="BC50" s="419"/>
      <c r="BD50" s="419"/>
      <c r="BE50" s="419"/>
      <c r="BF50" s="419"/>
      <c r="BG50" s="419"/>
      <c r="BH50" s="419"/>
      <c r="BI50" s="419"/>
      <c r="BJ50" s="419"/>
      <c r="BK50" s="419"/>
      <c r="BL50" s="419"/>
      <c r="BM50" s="419"/>
      <c r="BN50" s="419"/>
      <c r="BO50" s="419"/>
    </row>
    <row r="51" spans="1:67" s="420" customFormat="1" ht="95.25" customHeight="1" x14ac:dyDescent="0.2">
      <c r="A51" s="240"/>
      <c r="B51" s="240"/>
      <c r="C51" s="424"/>
      <c r="D51" s="424" t="s">
        <v>1217</v>
      </c>
      <c r="E51" s="424" t="s">
        <v>1218</v>
      </c>
      <c r="F51" s="425"/>
      <c r="G51" s="425"/>
      <c r="H51" s="425">
        <v>1</v>
      </c>
      <c r="I51" s="425"/>
      <c r="J51" s="425"/>
      <c r="K51" s="425">
        <v>1</v>
      </c>
      <c r="L51" s="425"/>
      <c r="M51" s="425"/>
      <c r="N51" s="425">
        <v>1</v>
      </c>
      <c r="O51" s="425"/>
      <c r="P51" s="425"/>
      <c r="Q51" s="425">
        <v>1</v>
      </c>
      <c r="R51" s="422">
        <v>4</v>
      </c>
      <c r="S51" s="240" t="s">
        <v>18</v>
      </c>
      <c r="T51" s="240"/>
      <c r="U51" s="240" t="s">
        <v>1219</v>
      </c>
      <c r="V51" s="424"/>
      <c r="W51" s="426" t="s">
        <v>1216</v>
      </c>
      <c r="X51" s="419"/>
      <c r="Y51" s="417"/>
      <c r="Z51" s="417"/>
      <c r="AA51" s="417"/>
      <c r="AB51" s="417"/>
      <c r="AC51" s="417"/>
      <c r="AD51" s="417"/>
      <c r="AE51" s="417"/>
      <c r="AF51" s="417"/>
      <c r="AG51" s="419"/>
      <c r="AH51" s="419"/>
      <c r="AI51" s="419"/>
      <c r="AJ51" s="419"/>
      <c r="AK51" s="419"/>
      <c r="AL51" s="419"/>
      <c r="AM51" s="419"/>
      <c r="AN51" s="419"/>
      <c r="AO51" s="419"/>
      <c r="AP51" s="419"/>
      <c r="AQ51" s="419"/>
      <c r="AR51" s="419"/>
      <c r="AS51" s="419"/>
      <c r="AT51" s="419"/>
      <c r="AU51" s="419"/>
      <c r="AV51" s="419"/>
      <c r="AW51" s="419"/>
      <c r="AX51" s="419"/>
      <c r="AY51" s="419"/>
      <c r="AZ51" s="419"/>
      <c r="BA51" s="419"/>
      <c r="BB51" s="419"/>
      <c r="BC51" s="419"/>
      <c r="BD51" s="419"/>
      <c r="BE51" s="419"/>
      <c r="BF51" s="419"/>
      <c r="BG51" s="419"/>
      <c r="BH51" s="419"/>
      <c r="BI51" s="419"/>
      <c r="BJ51" s="419"/>
      <c r="BK51" s="419"/>
      <c r="BL51" s="419"/>
      <c r="BM51" s="419"/>
      <c r="BN51" s="419"/>
      <c r="BO51" s="419"/>
    </row>
    <row r="52" spans="1:67" s="420" customFormat="1" ht="66.75" customHeight="1" x14ac:dyDescent="0.2">
      <c r="A52" s="240"/>
      <c r="B52" s="240"/>
      <c r="C52" s="240"/>
      <c r="D52" s="240" t="s">
        <v>1220</v>
      </c>
      <c r="E52" s="240" t="s">
        <v>1221</v>
      </c>
      <c r="F52" s="421"/>
      <c r="G52" s="421"/>
      <c r="H52" s="421"/>
      <c r="I52" s="421"/>
      <c r="J52" s="421">
        <v>1</v>
      </c>
      <c r="K52" s="421"/>
      <c r="L52" s="421"/>
      <c r="M52" s="421"/>
      <c r="N52" s="421"/>
      <c r="O52" s="421"/>
      <c r="P52" s="421"/>
      <c r="Q52" s="421"/>
      <c r="R52" s="422">
        <v>1</v>
      </c>
      <c r="S52" s="240" t="s">
        <v>18</v>
      </c>
      <c r="T52" s="240"/>
      <c r="U52" s="240" t="s">
        <v>1222</v>
      </c>
      <c r="V52" s="240"/>
      <c r="W52" s="423" t="s">
        <v>1216</v>
      </c>
      <c r="X52" s="419"/>
      <c r="Y52" s="417"/>
      <c r="Z52" s="417"/>
      <c r="AA52" s="417"/>
      <c r="AB52" s="417"/>
      <c r="AC52" s="417"/>
      <c r="AD52" s="417"/>
      <c r="AE52" s="417"/>
      <c r="AF52" s="417"/>
      <c r="AG52" s="419"/>
      <c r="AH52" s="419"/>
      <c r="AI52" s="419"/>
      <c r="AJ52" s="419"/>
      <c r="AK52" s="419"/>
      <c r="AL52" s="419"/>
      <c r="AM52" s="419"/>
      <c r="AN52" s="419"/>
      <c r="AO52" s="419"/>
      <c r="AP52" s="419"/>
      <c r="AQ52" s="419"/>
      <c r="AR52" s="419"/>
      <c r="AS52" s="419"/>
      <c r="AT52" s="419"/>
      <c r="AU52" s="419"/>
      <c r="AV52" s="419"/>
      <c r="AW52" s="419"/>
      <c r="AX52" s="419"/>
      <c r="AY52" s="419"/>
      <c r="AZ52" s="419"/>
      <c r="BA52" s="419"/>
      <c r="BB52" s="419"/>
      <c r="BC52" s="419"/>
      <c r="BD52" s="419"/>
      <c r="BE52" s="419"/>
      <c r="BF52" s="419"/>
      <c r="BG52" s="419"/>
      <c r="BH52" s="419"/>
      <c r="BI52" s="419"/>
      <c r="BJ52" s="419"/>
      <c r="BK52" s="419"/>
      <c r="BL52" s="419"/>
      <c r="BM52" s="419"/>
      <c r="BN52" s="419"/>
      <c r="BO52" s="419"/>
    </row>
    <row r="53" spans="1:67" s="420" customFormat="1" ht="70.5" customHeight="1" x14ac:dyDescent="0.2">
      <c r="A53" s="240"/>
      <c r="B53" s="240"/>
      <c r="C53" s="424"/>
      <c r="D53" s="424" t="s">
        <v>1223</v>
      </c>
      <c r="E53" s="424" t="s">
        <v>1224</v>
      </c>
      <c r="F53" s="425"/>
      <c r="G53" s="425"/>
      <c r="H53" s="425"/>
      <c r="I53" s="425"/>
      <c r="J53" s="425"/>
      <c r="K53" s="425"/>
      <c r="L53" s="425">
        <v>1</v>
      </c>
      <c r="M53" s="425"/>
      <c r="N53" s="425"/>
      <c r="O53" s="425"/>
      <c r="P53" s="425"/>
      <c r="Q53" s="425"/>
      <c r="R53" s="422">
        <v>1</v>
      </c>
      <c r="S53" s="240" t="s">
        <v>961</v>
      </c>
      <c r="T53" s="240"/>
      <c r="U53" s="240" t="s">
        <v>1225</v>
      </c>
      <c r="V53" s="424"/>
      <c r="W53" s="426" t="s">
        <v>1216</v>
      </c>
      <c r="X53" s="419"/>
      <c r="Y53" s="417"/>
      <c r="Z53" s="417"/>
      <c r="AA53" s="417"/>
      <c r="AB53" s="417"/>
      <c r="AC53" s="417"/>
      <c r="AD53" s="417"/>
      <c r="AE53" s="417"/>
      <c r="AF53" s="417"/>
      <c r="AG53" s="419"/>
      <c r="AH53" s="419"/>
      <c r="AI53" s="419"/>
      <c r="AJ53" s="419"/>
      <c r="AK53" s="419"/>
      <c r="AL53" s="419"/>
      <c r="AM53" s="419"/>
      <c r="AN53" s="419"/>
      <c r="AO53" s="419"/>
      <c r="AP53" s="419"/>
      <c r="AQ53" s="419"/>
      <c r="AR53" s="419"/>
      <c r="AS53" s="419"/>
      <c r="AT53" s="419"/>
      <c r="AU53" s="419"/>
      <c r="AV53" s="419"/>
      <c r="AW53" s="419"/>
      <c r="AX53" s="419"/>
      <c r="AY53" s="419"/>
      <c r="AZ53" s="419"/>
      <c r="BA53" s="419"/>
      <c r="BB53" s="419"/>
      <c r="BC53" s="419"/>
      <c r="BD53" s="419"/>
      <c r="BE53" s="419"/>
      <c r="BF53" s="419"/>
      <c r="BG53" s="419"/>
      <c r="BH53" s="419"/>
      <c r="BI53" s="419"/>
      <c r="BJ53" s="419"/>
      <c r="BK53" s="419"/>
      <c r="BL53" s="419"/>
      <c r="BM53" s="419"/>
      <c r="BN53" s="419"/>
      <c r="BO53" s="419"/>
    </row>
    <row r="54" spans="1:67" s="420" customFormat="1" ht="90" customHeight="1" x14ac:dyDescent="0.2">
      <c r="A54" s="240"/>
      <c r="B54" s="240"/>
      <c r="C54" s="240"/>
      <c r="D54" s="240" t="s">
        <v>1226</v>
      </c>
      <c r="E54" s="240" t="s">
        <v>1227</v>
      </c>
      <c r="F54" s="421"/>
      <c r="G54" s="421"/>
      <c r="H54" s="421"/>
      <c r="I54" s="421"/>
      <c r="J54" s="421">
        <v>1</v>
      </c>
      <c r="K54" s="421"/>
      <c r="L54" s="421"/>
      <c r="M54" s="421"/>
      <c r="N54" s="421"/>
      <c r="O54" s="421"/>
      <c r="P54" s="421"/>
      <c r="Q54" s="421"/>
      <c r="R54" s="422">
        <v>1</v>
      </c>
      <c r="S54" s="240" t="s">
        <v>957</v>
      </c>
      <c r="T54" s="240"/>
      <c r="U54" s="240" t="s">
        <v>1228</v>
      </c>
      <c r="V54" s="240"/>
      <c r="W54" s="423" t="s">
        <v>1216</v>
      </c>
      <c r="X54" s="419"/>
      <c r="Y54" s="417"/>
      <c r="Z54" s="417"/>
      <c r="AA54" s="417"/>
      <c r="AB54" s="417"/>
      <c r="AC54" s="417"/>
      <c r="AD54" s="417"/>
      <c r="AE54" s="417"/>
      <c r="AF54" s="417"/>
      <c r="AG54" s="419"/>
      <c r="AH54" s="419"/>
      <c r="AI54" s="419"/>
      <c r="AJ54" s="419"/>
      <c r="AK54" s="419"/>
      <c r="AL54" s="419"/>
      <c r="AM54" s="419"/>
      <c r="AN54" s="419"/>
      <c r="AO54" s="419"/>
      <c r="AP54" s="419"/>
      <c r="AQ54" s="419"/>
      <c r="AR54" s="419"/>
      <c r="AS54" s="419"/>
      <c r="AT54" s="419"/>
      <c r="AU54" s="419"/>
      <c r="AV54" s="419"/>
      <c r="AW54" s="419"/>
      <c r="AX54" s="419"/>
      <c r="AY54" s="419"/>
      <c r="AZ54" s="419"/>
      <c r="BA54" s="419"/>
      <c r="BB54" s="419"/>
      <c r="BC54" s="419"/>
      <c r="BD54" s="419"/>
      <c r="BE54" s="419"/>
      <c r="BF54" s="419"/>
      <c r="BG54" s="419"/>
      <c r="BH54" s="419"/>
      <c r="BI54" s="419"/>
      <c r="BJ54" s="419"/>
      <c r="BK54" s="419"/>
      <c r="BL54" s="419"/>
      <c r="BM54" s="419"/>
      <c r="BN54" s="419"/>
      <c r="BO54" s="419"/>
    </row>
    <row r="55" spans="1:67" s="420" customFormat="1" ht="63" customHeight="1" x14ac:dyDescent="0.2">
      <c r="A55" s="240"/>
      <c r="B55" s="240"/>
      <c r="C55" s="424"/>
      <c r="D55" s="424" t="s">
        <v>1229</v>
      </c>
      <c r="E55" s="424" t="s">
        <v>1230</v>
      </c>
      <c r="F55" s="425"/>
      <c r="G55" s="425"/>
      <c r="H55" s="425"/>
      <c r="I55" s="425"/>
      <c r="J55" s="425">
        <v>1</v>
      </c>
      <c r="K55" s="425"/>
      <c r="L55" s="425"/>
      <c r="M55" s="425"/>
      <c r="N55" s="425"/>
      <c r="O55" s="425"/>
      <c r="P55" s="425"/>
      <c r="Q55" s="425"/>
      <c r="R55" s="422">
        <v>1</v>
      </c>
      <c r="S55" s="240" t="s">
        <v>957</v>
      </c>
      <c r="T55" s="240"/>
      <c r="U55" s="240" t="s">
        <v>1231</v>
      </c>
      <c r="V55" s="424"/>
      <c r="W55" s="426" t="s">
        <v>1216</v>
      </c>
      <c r="X55" s="419"/>
      <c r="Y55" s="417"/>
      <c r="Z55" s="417"/>
      <c r="AA55" s="417"/>
      <c r="AB55" s="417"/>
      <c r="AC55" s="417"/>
      <c r="AD55" s="417"/>
      <c r="AE55" s="417"/>
      <c r="AF55" s="417"/>
      <c r="AG55" s="419"/>
      <c r="AH55" s="419"/>
      <c r="AI55" s="419"/>
      <c r="AJ55" s="419"/>
      <c r="AK55" s="419"/>
      <c r="AL55" s="419"/>
      <c r="AM55" s="419"/>
      <c r="AN55" s="419"/>
      <c r="AO55" s="419"/>
      <c r="AP55" s="419"/>
      <c r="AQ55" s="419"/>
      <c r="AR55" s="419"/>
      <c r="AS55" s="419"/>
      <c r="AT55" s="419"/>
      <c r="AU55" s="419"/>
      <c r="AV55" s="419"/>
      <c r="AW55" s="419"/>
      <c r="AX55" s="419"/>
      <c r="AY55" s="419"/>
      <c r="AZ55" s="419"/>
      <c r="BA55" s="419"/>
      <c r="BB55" s="419"/>
      <c r="BC55" s="419"/>
      <c r="BD55" s="419"/>
      <c r="BE55" s="419"/>
      <c r="BF55" s="419"/>
      <c r="BG55" s="419"/>
      <c r="BH55" s="419"/>
      <c r="BI55" s="419"/>
      <c r="BJ55" s="419"/>
      <c r="BK55" s="419"/>
      <c r="BL55" s="419"/>
      <c r="BM55" s="419"/>
      <c r="BN55" s="419"/>
      <c r="BO55" s="419"/>
    </row>
    <row r="56" spans="1:67" s="420" customFormat="1" ht="64.5" customHeight="1" x14ac:dyDescent="0.2">
      <c r="A56" s="240"/>
      <c r="B56" s="240"/>
      <c r="C56" s="240"/>
      <c r="D56" s="240" t="s">
        <v>1232</v>
      </c>
      <c r="E56" s="240" t="s">
        <v>1233</v>
      </c>
      <c r="F56" s="421"/>
      <c r="G56" s="421"/>
      <c r="H56" s="421"/>
      <c r="I56" s="421"/>
      <c r="J56" s="421">
        <v>1</v>
      </c>
      <c r="K56" s="421"/>
      <c r="L56" s="421"/>
      <c r="M56" s="421"/>
      <c r="N56" s="421"/>
      <c r="O56" s="421"/>
      <c r="P56" s="421"/>
      <c r="Q56" s="421"/>
      <c r="R56" s="422">
        <v>1</v>
      </c>
      <c r="S56" s="240" t="s">
        <v>18</v>
      </c>
      <c r="T56" s="240"/>
      <c r="U56" s="240" t="s">
        <v>1234</v>
      </c>
      <c r="V56" s="240"/>
      <c r="W56" s="423" t="s">
        <v>1216</v>
      </c>
      <c r="X56" s="419"/>
      <c r="Y56" s="417"/>
      <c r="Z56" s="417"/>
      <c r="AA56" s="417"/>
      <c r="AB56" s="417"/>
      <c r="AC56" s="417"/>
      <c r="AD56" s="417"/>
      <c r="AE56" s="417"/>
      <c r="AF56" s="417"/>
      <c r="AG56" s="419"/>
      <c r="AH56" s="419"/>
      <c r="AI56" s="419"/>
      <c r="AJ56" s="419"/>
      <c r="AK56" s="419"/>
      <c r="AL56" s="419"/>
      <c r="AM56" s="419"/>
      <c r="AN56" s="419"/>
      <c r="AO56" s="419"/>
      <c r="AP56" s="419"/>
      <c r="AQ56" s="419"/>
      <c r="AR56" s="419"/>
      <c r="AS56" s="419"/>
      <c r="AT56" s="419"/>
      <c r="AU56" s="419"/>
      <c r="AV56" s="419"/>
      <c r="AW56" s="419"/>
      <c r="AX56" s="419"/>
      <c r="AY56" s="419"/>
      <c r="AZ56" s="419"/>
      <c r="BA56" s="419"/>
      <c r="BB56" s="419"/>
      <c r="BC56" s="419"/>
      <c r="BD56" s="419"/>
      <c r="BE56" s="419"/>
      <c r="BF56" s="419"/>
      <c r="BG56" s="419"/>
      <c r="BH56" s="419"/>
      <c r="BI56" s="419"/>
      <c r="BJ56" s="419"/>
      <c r="BK56" s="419"/>
      <c r="BL56" s="419"/>
      <c r="BM56" s="419"/>
      <c r="BN56" s="419"/>
      <c r="BO56" s="419"/>
    </row>
    <row r="57" spans="1:67" s="420" customFormat="1" ht="63.75" customHeight="1" x14ac:dyDescent="0.2">
      <c r="A57" s="240"/>
      <c r="B57" s="240"/>
      <c r="C57" s="424"/>
      <c r="D57" s="427" t="s">
        <v>1235</v>
      </c>
      <c r="E57" s="427" t="s">
        <v>1236</v>
      </c>
      <c r="F57" s="425"/>
      <c r="G57" s="425">
        <v>1</v>
      </c>
      <c r="H57" s="425"/>
      <c r="I57" s="425"/>
      <c r="J57" s="425">
        <v>1</v>
      </c>
      <c r="K57" s="425"/>
      <c r="L57" s="425"/>
      <c r="M57" s="425">
        <v>1</v>
      </c>
      <c r="N57" s="425"/>
      <c r="O57" s="425"/>
      <c r="P57" s="425">
        <v>1</v>
      </c>
      <c r="Q57" s="425"/>
      <c r="R57" s="422">
        <v>4</v>
      </c>
      <c r="S57" s="240" t="s">
        <v>958</v>
      </c>
      <c r="T57" s="240" t="s">
        <v>18</v>
      </c>
      <c r="U57" s="240" t="s">
        <v>1237</v>
      </c>
      <c r="V57" s="424"/>
      <c r="W57" s="426" t="s">
        <v>1216</v>
      </c>
      <c r="X57" s="419"/>
      <c r="Y57" s="417"/>
      <c r="Z57" s="417"/>
      <c r="AA57" s="417"/>
      <c r="AB57" s="417"/>
      <c r="AC57" s="417"/>
      <c r="AD57" s="417"/>
      <c r="AE57" s="417"/>
      <c r="AF57" s="417"/>
      <c r="AG57" s="419"/>
      <c r="AH57" s="419"/>
      <c r="AI57" s="419"/>
      <c r="AJ57" s="419"/>
      <c r="AK57" s="419"/>
      <c r="AL57" s="419"/>
      <c r="AM57" s="419"/>
      <c r="AN57" s="419"/>
      <c r="AO57" s="419"/>
      <c r="AP57" s="419"/>
      <c r="AQ57" s="419"/>
      <c r="AR57" s="419"/>
      <c r="AS57" s="419"/>
      <c r="AT57" s="419"/>
      <c r="AU57" s="419"/>
      <c r="AV57" s="419"/>
      <c r="AW57" s="419"/>
      <c r="AX57" s="419"/>
      <c r="AY57" s="419"/>
      <c r="AZ57" s="419"/>
      <c r="BA57" s="419"/>
      <c r="BB57" s="419"/>
      <c r="BC57" s="419"/>
      <c r="BD57" s="419"/>
      <c r="BE57" s="419"/>
      <c r="BF57" s="419"/>
      <c r="BG57" s="419"/>
      <c r="BH57" s="419"/>
      <c r="BI57" s="419"/>
      <c r="BJ57" s="419"/>
      <c r="BK57" s="419"/>
      <c r="BL57" s="419"/>
      <c r="BM57" s="419"/>
      <c r="BN57" s="419"/>
      <c r="BO57" s="419"/>
    </row>
    <row r="58" spans="1:67" s="420" customFormat="1" ht="90.75" customHeight="1" x14ac:dyDescent="0.2">
      <c r="A58" s="240"/>
      <c r="B58" s="240"/>
      <c r="C58" s="240"/>
      <c r="D58" s="240" t="s">
        <v>1238</v>
      </c>
      <c r="E58" s="240" t="s">
        <v>1328</v>
      </c>
      <c r="F58" s="421"/>
      <c r="G58" s="421"/>
      <c r="H58" s="421"/>
      <c r="I58" s="421"/>
      <c r="J58" s="421"/>
      <c r="K58" s="421"/>
      <c r="L58" s="421">
        <v>1</v>
      </c>
      <c r="M58" s="421"/>
      <c r="N58" s="421"/>
      <c r="O58" s="421"/>
      <c r="P58" s="421"/>
      <c r="Q58" s="421"/>
      <c r="R58" s="422">
        <v>1</v>
      </c>
      <c r="S58" s="240" t="s">
        <v>18</v>
      </c>
      <c r="T58" s="240"/>
      <c r="U58" s="240" t="s">
        <v>1239</v>
      </c>
      <c r="V58" s="240" t="s">
        <v>1240</v>
      </c>
      <c r="W58" s="423" t="s">
        <v>1216</v>
      </c>
      <c r="X58" s="419"/>
      <c r="Y58" s="417"/>
      <c r="Z58" s="417"/>
      <c r="AA58" s="417"/>
      <c r="AB58" s="417"/>
      <c r="AC58" s="417"/>
      <c r="AD58" s="417"/>
      <c r="AE58" s="417"/>
      <c r="AF58" s="417"/>
      <c r="AG58" s="419"/>
      <c r="AH58" s="419"/>
      <c r="AI58" s="419"/>
      <c r="AJ58" s="419"/>
      <c r="AK58" s="419"/>
      <c r="AL58" s="419"/>
      <c r="AM58" s="419"/>
      <c r="AN58" s="419"/>
      <c r="AO58" s="419"/>
      <c r="AP58" s="419"/>
      <c r="AQ58" s="419"/>
      <c r="AR58" s="419"/>
      <c r="AS58" s="419"/>
      <c r="AT58" s="419"/>
      <c r="AU58" s="419"/>
      <c r="AV58" s="419"/>
      <c r="AW58" s="419"/>
      <c r="AX58" s="419"/>
      <c r="AY58" s="419"/>
      <c r="AZ58" s="419"/>
      <c r="BA58" s="419"/>
      <c r="BB58" s="419"/>
      <c r="BC58" s="419"/>
      <c r="BD58" s="419"/>
      <c r="BE58" s="419"/>
      <c r="BF58" s="419"/>
      <c r="BG58" s="419"/>
      <c r="BH58" s="419"/>
      <c r="BI58" s="419"/>
      <c r="BJ58" s="419"/>
      <c r="BK58" s="419"/>
      <c r="BL58" s="419"/>
      <c r="BM58" s="419"/>
      <c r="BN58" s="419"/>
      <c r="BO58" s="419"/>
    </row>
    <row r="59" spans="1:67" s="420" customFormat="1" ht="92.25" customHeight="1" x14ac:dyDescent="0.2">
      <c r="A59" s="240"/>
      <c r="B59" s="240"/>
      <c r="C59" s="424"/>
      <c r="D59" s="424" t="s">
        <v>1241</v>
      </c>
      <c r="E59" s="424" t="s">
        <v>1242</v>
      </c>
      <c r="F59" s="425"/>
      <c r="G59" s="425"/>
      <c r="H59" s="425"/>
      <c r="I59" s="425"/>
      <c r="J59" s="425"/>
      <c r="K59" s="425"/>
      <c r="L59" s="425">
        <v>1</v>
      </c>
      <c r="M59" s="425"/>
      <c r="N59" s="425"/>
      <c r="O59" s="425"/>
      <c r="P59" s="425"/>
      <c r="Q59" s="425"/>
      <c r="R59" s="422">
        <v>1</v>
      </c>
      <c r="S59" s="240" t="s">
        <v>18</v>
      </c>
      <c r="T59" s="240"/>
      <c r="U59" s="240" t="s">
        <v>1239</v>
      </c>
      <c r="V59" s="424"/>
      <c r="W59" s="426" t="s">
        <v>1216</v>
      </c>
      <c r="X59" s="419"/>
      <c r="Y59" s="417"/>
      <c r="Z59" s="417"/>
      <c r="AA59" s="417"/>
      <c r="AB59" s="417"/>
      <c r="AC59" s="417"/>
      <c r="AD59" s="417"/>
      <c r="AE59" s="417"/>
      <c r="AF59" s="417"/>
      <c r="AG59" s="419"/>
      <c r="AH59" s="419"/>
      <c r="AI59" s="419"/>
      <c r="AJ59" s="419"/>
      <c r="AK59" s="419"/>
      <c r="AL59" s="419"/>
      <c r="AM59" s="419"/>
      <c r="AN59" s="419"/>
      <c r="AO59" s="419"/>
      <c r="AP59" s="419"/>
      <c r="AQ59" s="419"/>
      <c r="AR59" s="419"/>
      <c r="AS59" s="419"/>
      <c r="AT59" s="419"/>
      <c r="AU59" s="419"/>
      <c r="AV59" s="419"/>
      <c r="AW59" s="419"/>
      <c r="AX59" s="419"/>
      <c r="AY59" s="419"/>
      <c r="AZ59" s="419"/>
      <c r="BA59" s="419"/>
      <c r="BB59" s="419"/>
      <c r="BC59" s="419"/>
      <c r="BD59" s="419"/>
      <c r="BE59" s="419"/>
      <c r="BF59" s="419"/>
      <c r="BG59" s="419"/>
      <c r="BH59" s="419"/>
      <c r="BI59" s="419"/>
      <c r="BJ59" s="419"/>
      <c r="BK59" s="419"/>
      <c r="BL59" s="419"/>
      <c r="BM59" s="419"/>
      <c r="BN59" s="419"/>
      <c r="BO59" s="419"/>
    </row>
    <row r="60" spans="1:67" s="420" customFormat="1" ht="76.5" x14ac:dyDescent="0.2">
      <c r="A60" s="240"/>
      <c r="B60" s="240" t="s">
        <v>998</v>
      </c>
      <c r="C60" s="240" t="s">
        <v>1243</v>
      </c>
      <c r="D60" s="240" t="s">
        <v>1244</v>
      </c>
      <c r="E60" s="240" t="s">
        <v>1245</v>
      </c>
      <c r="F60" s="421">
        <v>1</v>
      </c>
      <c r="G60" s="421">
        <v>1</v>
      </c>
      <c r="H60" s="421">
        <v>1</v>
      </c>
      <c r="I60" s="421">
        <v>1</v>
      </c>
      <c r="J60" s="421">
        <v>1</v>
      </c>
      <c r="K60" s="421">
        <v>1</v>
      </c>
      <c r="L60" s="421">
        <v>1</v>
      </c>
      <c r="M60" s="421">
        <v>1</v>
      </c>
      <c r="N60" s="421">
        <v>1</v>
      </c>
      <c r="O60" s="421">
        <v>1</v>
      </c>
      <c r="P60" s="421">
        <v>1</v>
      </c>
      <c r="Q60" s="421">
        <v>1</v>
      </c>
      <c r="R60" s="422">
        <v>12</v>
      </c>
      <c r="S60" s="240" t="s">
        <v>958</v>
      </c>
      <c r="T60" s="240" t="s">
        <v>957</v>
      </c>
      <c r="U60" s="240"/>
      <c r="V60" s="240"/>
      <c r="W60" s="423" t="s">
        <v>1246</v>
      </c>
      <c r="X60" s="419"/>
      <c r="Y60" s="417"/>
      <c r="Z60" s="417"/>
      <c r="AA60" s="417"/>
      <c r="AB60" s="417"/>
      <c r="AC60" s="417"/>
      <c r="AD60" s="417"/>
      <c r="AE60" s="417"/>
      <c r="AF60" s="417"/>
      <c r="AG60" s="419"/>
      <c r="AH60" s="419"/>
      <c r="AI60" s="419"/>
      <c r="AJ60" s="419"/>
      <c r="AK60" s="419"/>
      <c r="AL60" s="419"/>
      <c r="AM60" s="419"/>
      <c r="AN60" s="419"/>
      <c r="AO60" s="419"/>
      <c r="AP60" s="419"/>
      <c r="AQ60" s="419"/>
      <c r="AR60" s="419"/>
      <c r="AS60" s="419"/>
      <c r="AT60" s="419"/>
      <c r="AU60" s="419"/>
      <c r="AV60" s="419"/>
      <c r="AW60" s="419"/>
      <c r="AX60" s="419"/>
      <c r="AY60" s="419"/>
      <c r="AZ60" s="419"/>
      <c r="BA60" s="419"/>
      <c r="BB60" s="419"/>
      <c r="BC60" s="419"/>
      <c r="BD60" s="419"/>
      <c r="BE60" s="419"/>
      <c r="BF60" s="419"/>
      <c r="BG60" s="419"/>
      <c r="BH60" s="419"/>
      <c r="BI60" s="419"/>
      <c r="BJ60" s="419"/>
      <c r="BK60" s="419"/>
      <c r="BL60" s="419"/>
      <c r="BM60" s="419"/>
      <c r="BN60" s="419"/>
      <c r="BO60" s="419"/>
    </row>
    <row r="61" spans="1:67" s="420" customFormat="1" ht="76.5" x14ac:dyDescent="0.2">
      <c r="A61" s="240"/>
      <c r="B61" s="240" t="s">
        <v>998</v>
      </c>
      <c r="C61" s="424" t="s">
        <v>1247</v>
      </c>
      <c r="D61" s="424" t="s">
        <v>1248</v>
      </c>
      <c r="E61" s="424" t="s">
        <v>1249</v>
      </c>
      <c r="F61" s="425">
        <v>1</v>
      </c>
      <c r="G61" s="425"/>
      <c r="H61" s="425"/>
      <c r="I61" s="425"/>
      <c r="J61" s="425"/>
      <c r="K61" s="425"/>
      <c r="L61" s="425"/>
      <c r="M61" s="425"/>
      <c r="N61" s="425"/>
      <c r="O61" s="425"/>
      <c r="P61" s="425"/>
      <c r="Q61" s="425"/>
      <c r="R61" s="422">
        <v>1</v>
      </c>
      <c r="S61" s="240" t="s">
        <v>961</v>
      </c>
      <c r="T61" s="240"/>
      <c r="U61" s="240"/>
      <c r="V61" s="424"/>
      <c r="W61" s="426" t="s">
        <v>1250</v>
      </c>
      <c r="X61" s="419"/>
      <c r="Y61" s="417"/>
      <c r="Z61" s="417"/>
      <c r="AA61" s="417"/>
      <c r="AB61" s="417"/>
      <c r="AC61" s="417"/>
      <c r="AD61" s="417"/>
      <c r="AE61" s="417"/>
      <c r="AF61" s="417"/>
      <c r="AG61" s="419"/>
      <c r="AH61" s="419"/>
      <c r="AI61" s="419"/>
      <c r="AJ61" s="419"/>
      <c r="AK61" s="419"/>
      <c r="AL61" s="419"/>
      <c r="AM61" s="419"/>
      <c r="AN61" s="419"/>
      <c r="AO61" s="419"/>
      <c r="AP61" s="419"/>
      <c r="AQ61" s="419"/>
      <c r="AR61" s="419"/>
      <c r="AS61" s="419"/>
      <c r="AT61" s="419"/>
      <c r="AU61" s="419"/>
      <c r="AV61" s="419"/>
      <c r="AW61" s="419"/>
      <c r="AX61" s="419"/>
      <c r="AY61" s="419"/>
      <c r="AZ61" s="419"/>
      <c r="BA61" s="419"/>
      <c r="BB61" s="419"/>
      <c r="BC61" s="419"/>
      <c r="BD61" s="419"/>
      <c r="BE61" s="419"/>
      <c r="BF61" s="419"/>
      <c r="BG61" s="419"/>
      <c r="BH61" s="419"/>
      <c r="BI61" s="419"/>
      <c r="BJ61" s="419"/>
      <c r="BK61" s="419"/>
      <c r="BL61" s="419"/>
      <c r="BM61" s="419"/>
      <c r="BN61" s="419"/>
      <c r="BO61" s="419"/>
    </row>
    <row r="62" spans="1:67" s="420" customFormat="1" ht="92.25" customHeight="1" x14ac:dyDescent="0.2">
      <c r="A62" s="240"/>
      <c r="B62" s="240"/>
      <c r="C62" s="240"/>
      <c r="D62" s="240" t="s">
        <v>1251</v>
      </c>
      <c r="E62" s="240" t="s">
        <v>1252</v>
      </c>
      <c r="F62" s="421"/>
      <c r="G62" s="421"/>
      <c r="H62" s="421">
        <v>1</v>
      </c>
      <c r="I62" s="421"/>
      <c r="J62" s="421"/>
      <c r="K62" s="421">
        <v>1</v>
      </c>
      <c r="L62" s="421"/>
      <c r="M62" s="421"/>
      <c r="N62" s="421">
        <v>1</v>
      </c>
      <c r="O62" s="421"/>
      <c r="P62" s="421"/>
      <c r="Q62" s="421">
        <v>1</v>
      </c>
      <c r="R62" s="422">
        <v>4</v>
      </c>
      <c r="S62" s="240" t="s">
        <v>966</v>
      </c>
      <c r="T62" s="240"/>
      <c r="U62" s="240" t="s">
        <v>1253</v>
      </c>
      <c r="V62" s="240"/>
      <c r="W62" s="423" t="s">
        <v>1250</v>
      </c>
      <c r="X62" s="419"/>
      <c r="Y62" s="417"/>
      <c r="Z62" s="417"/>
      <c r="AA62" s="417"/>
      <c r="AB62" s="417"/>
      <c r="AC62" s="417"/>
      <c r="AD62" s="417"/>
      <c r="AE62" s="417"/>
      <c r="AF62" s="417"/>
      <c r="AG62" s="419"/>
      <c r="AH62" s="419"/>
      <c r="AI62" s="419"/>
      <c r="AJ62" s="419"/>
      <c r="AK62" s="419"/>
      <c r="AL62" s="419"/>
      <c r="AM62" s="419"/>
      <c r="AN62" s="419"/>
      <c r="AO62" s="419"/>
      <c r="AP62" s="419"/>
      <c r="AQ62" s="419"/>
      <c r="AR62" s="419"/>
      <c r="AS62" s="419"/>
      <c r="AT62" s="419"/>
      <c r="AU62" s="419"/>
      <c r="AV62" s="419"/>
      <c r="AW62" s="419"/>
      <c r="AX62" s="419"/>
      <c r="AY62" s="419"/>
      <c r="AZ62" s="419"/>
      <c r="BA62" s="419"/>
      <c r="BB62" s="419"/>
      <c r="BC62" s="419"/>
      <c r="BD62" s="419"/>
      <c r="BE62" s="419"/>
      <c r="BF62" s="419"/>
      <c r="BG62" s="419"/>
      <c r="BH62" s="419"/>
      <c r="BI62" s="419"/>
      <c r="BJ62" s="419"/>
      <c r="BK62" s="419"/>
      <c r="BL62" s="419"/>
      <c r="BM62" s="419"/>
      <c r="BN62" s="419"/>
      <c r="BO62" s="419"/>
    </row>
    <row r="63" spans="1:67" s="420" customFormat="1" ht="117" customHeight="1" x14ac:dyDescent="0.2">
      <c r="A63" s="240"/>
      <c r="B63" s="240" t="s">
        <v>988</v>
      </c>
      <c r="C63" s="424" t="s">
        <v>1254</v>
      </c>
      <c r="D63" s="424" t="s">
        <v>1255</v>
      </c>
      <c r="E63" s="424" t="s">
        <v>1256</v>
      </c>
      <c r="F63" s="425">
        <v>1</v>
      </c>
      <c r="G63" s="425"/>
      <c r="H63" s="425"/>
      <c r="I63" s="425"/>
      <c r="J63" s="425">
        <v>1</v>
      </c>
      <c r="K63" s="425"/>
      <c r="L63" s="425"/>
      <c r="M63" s="425"/>
      <c r="N63" s="425">
        <v>1</v>
      </c>
      <c r="O63" s="425"/>
      <c r="P63" s="425"/>
      <c r="Q63" s="425"/>
      <c r="R63" s="422">
        <v>3</v>
      </c>
      <c r="S63" s="240" t="s">
        <v>957</v>
      </c>
      <c r="T63" s="240" t="s">
        <v>958</v>
      </c>
      <c r="U63" s="240"/>
      <c r="V63" s="424"/>
      <c r="W63" s="426" t="s">
        <v>1257</v>
      </c>
      <c r="X63" s="419"/>
      <c r="Y63" s="417"/>
      <c r="Z63" s="417"/>
      <c r="AA63" s="417"/>
      <c r="AB63" s="417"/>
      <c r="AC63" s="417"/>
      <c r="AD63" s="417"/>
      <c r="AE63" s="417"/>
      <c r="AF63" s="417"/>
      <c r="AG63" s="419"/>
      <c r="AH63" s="419"/>
      <c r="AI63" s="419"/>
      <c r="AJ63" s="419"/>
      <c r="AK63" s="419"/>
      <c r="AL63" s="419"/>
      <c r="AM63" s="419"/>
      <c r="AN63" s="419"/>
      <c r="AO63" s="419"/>
      <c r="AP63" s="419"/>
      <c r="AQ63" s="419"/>
      <c r="AR63" s="419"/>
      <c r="AS63" s="419"/>
      <c r="AT63" s="419"/>
      <c r="AU63" s="419"/>
      <c r="AV63" s="419"/>
      <c r="AW63" s="419"/>
      <c r="AX63" s="419"/>
      <c r="AY63" s="419"/>
      <c r="AZ63" s="419"/>
      <c r="BA63" s="419"/>
      <c r="BB63" s="419"/>
      <c r="BC63" s="419"/>
      <c r="BD63" s="419"/>
      <c r="BE63" s="419"/>
      <c r="BF63" s="419"/>
      <c r="BG63" s="419"/>
      <c r="BH63" s="419"/>
      <c r="BI63" s="419"/>
      <c r="BJ63" s="419"/>
      <c r="BK63" s="419"/>
      <c r="BL63" s="419"/>
      <c r="BM63" s="419"/>
      <c r="BN63" s="419"/>
      <c r="BO63" s="419"/>
    </row>
    <row r="64" spans="1:67" s="420" customFormat="1" ht="165" customHeight="1" x14ac:dyDescent="0.2">
      <c r="A64" s="240"/>
      <c r="B64" s="240" t="s">
        <v>985</v>
      </c>
      <c r="C64" s="240" t="s">
        <v>1258</v>
      </c>
      <c r="D64" s="240" t="s">
        <v>1259</v>
      </c>
      <c r="E64" s="240" t="s">
        <v>1260</v>
      </c>
      <c r="F64" s="421"/>
      <c r="G64" s="421"/>
      <c r="H64" s="421">
        <v>2</v>
      </c>
      <c r="I64" s="421"/>
      <c r="J64" s="421">
        <v>2</v>
      </c>
      <c r="K64" s="421"/>
      <c r="L64" s="421">
        <v>2</v>
      </c>
      <c r="M64" s="421"/>
      <c r="N64" s="421"/>
      <c r="O64" s="421"/>
      <c r="P64" s="421"/>
      <c r="Q64" s="421"/>
      <c r="R64" s="422">
        <v>6</v>
      </c>
      <c r="S64" s="240" t="s">
        <v>957</v>
      </c>
      <c r="T64" s="240"/>
      <c r="U64" s="240"/>
      <c r="V64" s="240"/>
      <c r="W64" s="423" t="s">
        <v>1257</v>
      </c>
      <c r="X64" s="419"/>
      <c r="Y64" s="417"/>
      <c r="Z64" s="417"/>
      <c r="AA64" s="417"/>
      <c r="AB64" s="417"/>
      <c r="AC64" s="417"/>
      <c r="AD64" s="417"/>
      <c r="AE64" s="417"/>
      <c r="AF64" s="417"/>
      <c r="AG64" s="419"/>
      <c r="AH64" s="419"/>
      <c r="AI64" s="419"/>
      <c r="AJ64" s="419"/>
      <c r="AK64" s="419"/>
      <c r="AL64" s="419"/>
      <c r="AM64" s="419"/>
      <c r="AN64" s="419"/>
      <c r="AO64" s="419"/>
      <c r="AP64" s="419"/>
      <c r="AQ64" s="419"/>
      <c r="AR64" s="419"/>
      <c r="AS64" s="419"/>
      <c r="AT64" s="419"/>
      <c r="AU64" s="419"/>
      <c r="AV64" s="419"/>
      <c r="AW64" s="419"/>
      <c r="AX64" s="419"/>
      <c r="AY64" s="419"/>
      <c r="AZ64" s="419"/>
      <c r="BA64" s="419"/>
      <c r="BB64" s="419"/>
      <c r="BC64" s="419"/>
      <c r="BD64" s="419"/>
      <c r="BE64" s="419"/>
      <c r="BF64" s="419"/>
      <c r="BG64" s="419"/>
      <c r="BH64" s="419"/>
      <c r="BI64" s="419"/>
      <c r="BJ64" s="419"/>
      <c r="BK64" s="419"/>
      <c r="BL64" s="419"/>
      <c r="BM64" s="419"/>
      <c r="BN64" s="419"/>
      <c r="BO64" s="419"/>
    </row>
    <row r="65" spans="1:67" s="420" customFormat="1" ht="182.25" customHeight="1" x14ac:dyDescent="0.2">
      <c r="A65" s="240"/>
      <c r="B65" s="240" t="s">
        <v>998</v>
      </c>
      <c r="C65" s="424" t="s">
        <v>1261</v>
      </c>
      <c r="D65" s="427" t="s">
        <v>1262</v>
      </c>
      <c r="E65" s="427" t="s">
        <v>1337</v>
      </c>
      <c r="F65" s="425"/>
      <c r="G65" s="425"/>
      <c r="H65" s="425"/>
      <c r="I65" s="425"/>
      <c r="J65" s="425"/>
      <c r="K65" s="425"/>
      <c r="L65" s="425">
        <v>1</v>
      </c>
      <c r="M65" s="425"/>
      <c r="N65" s="425"/>
      <c r="O65" s="425"/>
      <c r="P65" s="425"/>
      <c r="Q65" s="425"/>
      <c r="R65" s="422">
        <v>2</v>
      </c>
      <c r="S65" s="240" t="s">
        <v>961</v>
      </c>
      <c r="T65" s="240" t="s">
        <v>958</v>
      </c>
      <c r="U65" s="240"/>
      <c r="V65" s="424"/>
      <c r="W65" s="426" t="s">
        <v>1263</v>
      </c>
      <c r="X65" s="419"/>
      <c r="Y65" s="417"/>
      <c r="Z65" s="417"/>
      <c r="AA65" s="417"/>
      <c r="AB65" s="417"/>
      <c r="AC65" s="417"/>
      <c r="AD65" s="417"/>
      <c r="AE65" s="417"/>
      <c r="AF65" s="417"/>
      <c r="AG65" s="419"/>
      <c r="AH65" s="419"/>
      <c r="AI65" s="419"/>
      <c r="AJ65" s="419"/>
      <c r="AK65" s="419"/>
      <c r="AL65" s="419"/>
      <c r="AM65" s="419"/>
      <c r="AN65" s="419"/>
      <c r="AO65" s="419"/>
      <c r="AP65" s="419"/>
      <c r="AQ65" s="419"/>
      <c r="AR65" s="419"/>
      <c r="AS65" s="419"/>
      <c r="AT65" s="419"/>
      <c r="AU65" s="419"/>
      <c r="AV65" s="419"/>
      <c r="AW65" s="419"/>
      <c r="AX65" s="419"/>
      <c r="AY65" s="419"/>
      <c r="AZ65" s="419"/>
      <c r="BA65" s="419"/>
      <c r="BB65" s="419"/>
      <c r="BC65" s="419"/>
      <c r="BD65" s="419"/>
      <c r="BE65" s="419"/>
      <c r="BF65" s="419"/>
      <c r="BG65" s="419"/>
      <c r="BH65" s="419"/>
      <c r="BI65" s="419"/>
      <c r="BJ65" s="419"/>
      <c r="BK65" s="419"/>
      <c r="BL65" s="419"/>
      <c r="BM65" s="419"/>
      <c r="BN65" s="419"/>
      <c r="BO65" s="419"/>
    </row>
    <row r="66" spans="1:67" s="420" customFormat="1" ht="78" customHeight="1" x14ac:dyDescent="0.2">
      <c r="A66" s="240"/>
      <c r="B66" s="240"/>
      <c r="C66" s="240"/>
      <c r="D66" s="240" t="s">
        <v>1264</v>
      </c>
      <c r="E66" s="240" t="s">
        <v>1265</v>
      </c>
      <c r="F66" s="421"/>
      <c r="G66" s="421"/>
      <c r="H66" s="421"/>
      <c r="I66" s="421"/>
      <c r="J66" s="421"/>
      <c r="K66" s="421">
        <v>1</v>
      </c>
      <c r="L66" s="421"/>
      <c r="M66" s="421"/>
      <c r="N66" s="421"/>
      <c r="O66" s="421"/>
      <c r="P66" s="421">
        <v>1</v>
      </c>
      <c r="Q66" s="421"/>
      <c r="R66" s="422">
        <v>2</v>
      </c>
      <c r="S66" s="240" t="s">
        <v>971</v>
      </c>
      <c r="T66" s="240"/>
      <c r="U66" s="240"/>
      <c r="V66" s="240"/>
      <c r="W66" s="423" t="s">
        <v>1263</v>
      </c>
      <c r="X66" s="419"/>
      <c r="Y66" s="417"/>
      <c r="Z66" s="417"/>
      <c r="AA66" s="417"/>
      <c r="AB66" s="417"/>
      <c r="AC66" s="417"/>
      <c r="AD66" s="417"/>
      <c r="AE66" s="417"/>
      <c r="AF66" s="417"/>
      <c r="AG66" s="419"/>
      <c r="AH66" s="419"/>
      <c r="AI66" s="419"/>
      <c r="AJ66" s="419"/>
      <c r="AK66" s="419"/>
      <c r="AL66" s="419"/>
      <c r="AM66" s="419"/>
      <c r="AN66" s="419"/>
      <c r="AO66" s="419"/>
      <c r="AP66" s="419"/>
      <c r="AQ66" s="419"/>
      <c r="AR66" s="419"/>
      <c r="AS66" s="419"/>
      <c r="AT66" s="419"/>
      <c r="AU66" s="419"/>
      <c r="AV66" s="419"/>
      <c r="AW66" s="419"/>
      <c r="AX66" s="419"/>
      <c r="AY66" s="419"/>
      <c r="AZ66" s="419"/>
      <c r="BA66" s="419"/>
      <c r="BB66" s="419"/>
      <c r="BC66" s="419"/>
      <c r="BD66" s="419"/>
      <c r="BE66" s="419"/>
      <c r="BF66" s="419"/>
      <c r="BG66" s="419"/>
      <c r="BH66" s="419"/>
      <c r="BI66" s="419"/>
      <c r="BJ66" s="419"/>
      <c r="BK66" s="419"/>
      <c r="BL66" s="419"/>
      <c r="BM66" s="419"/>
      <c r="BN66" s="419"/>
      <c r="BO66" s="419"/>
    </row>
    <row r="67" spans="1:67" s="420" customFormat="1" ht="90" customHeight="1" x14ac:dyDescent="0.2">
      <c r="A67" s="240"/>
      <c r="B67" s="240"/>
      <c r="C67" s="424"/>
      <c r="D67" s="424" t="s">
        <v>1266</v>
      </c>
      <c r="E67" s="424" t="s">
        <v>1267</v>
      </c>
      <c r="F67" s="425">
        <v>1</v>
      </c>
      <c r="G67" s="425"/>
      <c r="H67" s="425"/>
      <c r="I67" s="425">
        <v>1</v>
      </c>
      <c r="J67" s="425"/>
      <c r="K67" s="425"/>
      <c r="L67" s="425">
        <v>1</v>
      </c>
      <c r="M67" s="425"/>
      <c r="N67" s="425"/>
      <c r="O67" s="425">
        <v>1</v>
      </c>
      <c r="P67" s="425"/>
      <c r="Q67" s="425"/>
      <c r="R67" s="422">
        <v>4</v>
      </c>
      <c r="S67" s="240" t="s">
        <v>966</v>
      </c>
      <c r="T67" s="240"/>
      <c r="U67" s="240" t="s">
        <v>1268</v>
      </c>
      <c r="V67" s="424"/>
      <c r="W67" s="426" t="s">
        <v>1263</v>
      </c>
      <c r="X67" s="419"/>
      <c r="Y67" s="417"/>
      <c r="Z67" s="417"/>
      <c r="AA67" s="417"/>
      <c r="AB67" s="417"/>
      <c r="AC67" s="417"/>
      <c r="AD67" s="417"/>
      <c r="AE67" s="417"/>
      <c r="AF67" s="417"/>
      <c r="AG67" s="419"/>
      <c r="AH67" s="419"/>
      <c r="AI67" s="419"/>
      <c r="AJ67" s="419"/>
      <c r="AK67" s="419"/>
      <c r="AL67" s="419"/>
      <c r="AM67" s="419"/>
      <c r="AN67" s="419"/>
      <c r="AO67" s="419"/>
      <c r="AP67" s="419"/>
      <c r="AQ67" s="419"/>
      <c r="AR67" s="419"/>
      <c r="AS67" s="419"/>
      <c r="AT67" s="419"/>
      <c r="AU67" s="419"/>
      <c r="AV67" s="419"/>
      <c r="AW67" s="419"/>
      <c r="AX67" s="419"/>
      <c r="AY67" s="419"/>
      <c r="AZ67" s="419"/>
      <c r="BA67" s="419"/>
      <c r="BB67" s="419"/>
      <c r="BC67" s="419"/>
      <c r="BD67" s="419"/>
      <c r="BE67" s="419"/>
      <c r="BF67" s="419"/>
      <c r="BG67" s="419"/>
      <c r="BH67" s="419"/>
      <c r="BI67" s="419"/>
      <c r="BJ67" s="419"/>
      <c r="BK67" s="419"/>
      <c r="BL67" s="419"/>
      <c r="BM67" s="419"/>
      <c r="BN67" s="419"/>
      <c r="BO67" s="419"/>
    </row>
    <row r="68" spans="1:67" s="420" customFormat="1" ht="150.75" customHeight="1" x14ac:dyDescent="0.2">
      <c r="A68" s="240"/>
      <c r="B68" s="240" t="s">
        <v>998</v>
      </c>
      <c r="C68" s="240" t="s">
        <v>1269</v>
      </c>
      <c r="D68" s="240" t="s">
        <v>1270</v>
      </c>
      <c r="E68" s="240" t="s">
        <v>1271</v>
      </c>
      <c r="F68" s="421">
        <v>1</v>
      </c>
      <c r="G68" s="421"/>
      <c r="H68" s="421"/>
      <c r="I68" s="421">
        <v>1</v>
      </c>
      <c r="J68" s="421"/>
      <c r="K68" s="421"/>
      <c r="L68" s="421">
        <v>1</v>
      </c>
      <c r="M68" s="421"/>
      <c r="N68" s="421"/>
      <c r="O68" s="421">
        <v>1</v>
      </c>
      <c r="P68" s="421"/>
      <c r="Q68" s="421"/>
      <c r="R68" s="422">
        <v>4</v>
      </c>
      <c r="S68" s="240" t="s">
        <v>958</v>
      </c>
      <c r="T68" s="240" t="s">
        <v>957</v>
      </c>
      <c r="U68" s="240"/>
      <c r="V68" s="240"/>
      <c r="W68" s="423" t="s">
        <v>1263</v>
      </c>
      <c r="X68" s="419"/>
      <c r="Y68" s="417"/>
      <c r="Z68" s="417"/>
      <c r="AA68" s="417"/>
      <c r="AB68" s="417"/>
      <c r="AC68" s="417"/>
      <c r="AD68" s="417"/>
      <c r="AE68" s="417"/>
      <c r="AF68" s="417"/>
      <c r="AG68" s="419"/>
      <c r="AH68" s="419"/>
      <c r="AI68" s="419"/>
      <c r="AJ68" s="419"/>
      <c r="AK68" s="419"/>
      <c r="AL68" s="419"/>
      <c r="AM68" s="419"/>
      <c r="AN68" s="419"/>
      <c r="AO68" s="419"/>
      <c r="AP68" s="419"/>
      <c r="AQ68" s="419"/>
      <c r="AR68" s="419"/>
      <c r="AS68" s="419"/>
      <c r="AT68" s="419"/>
      <c r="AU68" s="419"/>
      <c r="AV68" s="419"/>
      <c r="AW68" s="419"/>
      <c r="AX68" s="419"/>
      <c r="AY68" s="419"/>
      <c r="AZ68" s="419"/>
      <c r="BA68" s="419"/>
      <c r="BB68" s="419"/>
      <c r="BC68" s="419"/>
      <c r="BD68" s="419"/>
      <c r="BE68" s="419"/>
      <c r="BF68" s="419"/>
      <c r="BG68" s="419"/>
      <c r="BH68" s="419"/>
      <c r="BI68" s="419"/>
      <c r="BJ68" s="419"/>
      <c r="BK68" s="419"/>
      <c r="BL68" s="419"/>
      <c r="BM68" s="419"/>
      <c r="BN68" s="419"/>
      <c r="BO68" s="419"/>
    </row>
    <row r="69" spans="1:67" s="420" customFormat="1" ht="125.25" customHeight="1" x14ac:dyDescent="0.2">
      <c r="A69" s="240"/>
      <c r="B69" s="240" t="s">
        <v>999</v>
      </c>
      <c r="C69" s="424" t="s">
        <v>1272</v>
      </c>
      <c r="D69" s="424" t="s">
        <v>1273</v>
      </c>
      <c r="E69" s="424" t="s">
        <v>1274</v>
      </c>
      <c r="F69" s="425"/>
      <c r="G69" s="425"/>
      <c r="H69" s="425"/>
      <c r="I69" s="425"/>
      <c r="J69" s="425"/>
      <c r="K69" s="425">
        <v>1</v>
      </c>
      <c r="L69" s="425"/>
      <c r="M69" s="425"/>
      <c r="N69" s="425"/>
      <c r="O69" s="425"/>
      <c r="P69" s="425"/>
      <c r="Q69" s="425"/>
      <c r="R69" s="422">
        <v>1</v>
      </c>
      <c r="S69" s="240" t="s">
        <v>18</v>
      </c>
      <c r="T69" s="240" t="s">
        <v>973</v>
      </c>
      <c r="U69" s="240"/>
      <c r="V69" s="424"/>
      <c r="W69" s="426" t="s">
        <v>1263</v>
      </c>
      <c r="X69" s="419"/>
      <c r="Y69" s="417"/>
      <c r="Z69" s="417"/>
      <c r="AA69" s="417"/>
      <c r="AB69" s="417"/>
      <c r="AC69" s="417"/>
      <c r="AD69" s="417"/>
      <c r="AE69" s="417"/>
      <c r="AF69" s="417"/>
      <c r="AG69" s="419"/>
      <c r="AH69" s="419"/>
      <c r="AI69" s="419"/>
      <c r="AJ69" s="419"/>
      <c r="AK69" s="419"/>
      <c r="AL69" s="419"/>
      <c r="AM69" s="419"/>
      <c r="AN69" s="419"/>
      <c r="AO69" s="419"/>
      <c r="AP69" s="419"/>
      <c r="AQ69" s="419"/>
      <c r="AR69" s="419"/>
      <c r="AS69" s="419"/>
      <c r="AT69" s="419"/>
      <c r="AU69" s="419"/>
      <c r="AV69" s="419"/>
      <c r="AW69" s="419"/>
      <c r="AX69" s="419"/>
      <c r="AY69" s="419"/>
      <c r="AZ69" s="419"/>
      <c r="BA69" s="419"/>
      <c r="BB69" s="419"/>
      <c r="BC69" s="419"/>
      <c r="BD69" s="419"/>
      <c r="BE69" s="419"/>
      <c r="BF69" s="419"/>
      <c r="BG69" s="419"/>
      <c r="BH69" s="419"/>
      <c r="BI69" s="419"/>
      <c r="BJ69" s="419"/>
      <c r="BK69" s="419"/>
      <c r="BL69" s="419"/>
      <c r="BM69" s="419"/>
      <c r="BN69" s="419"/>
      <c r="BO69" s="419"/>
    </row>
    <row r="70" spans="1:67" s="420" customFormat="1" ht="90.75" customHeight="1" x14ac:dyDescent="0.2">
      <c r="A70" s="240"/>
      <c r="B70" s="240"/>
      <c r="C70" s="240"/>
      <c r="D70" s="240" t="s">
        <v>1275</v>
      </c>
      <c r="E70" s="427" t="s">
        <v>1341</v>
      </c>
      <c r="F70" s="421"/>
      <c r="G70" s="421"/>
      <c r="H70" s="421"/>
      <c r="I70" s="421"/>
      <c r="J70" s="421"/>
      <c r="K70" s="421">
        <v>1</v>
      </c>
      <c r="L70" s="421"/>
      <c r="M70" s="421"/>
      <c r="N70" s="421"/>
      <c r="O70" s="421"/>
      <c r="P70" s="421"/>
      <c r="Q70" s="421"/>
      <c r="R70" s="422">
        <v>1</v>
      </c>
      <c r="S70" s="240" t="s">
        <v>958</v>
      </c>
      <c r="T70" s="240" t="s">
        <v>967</v>
      </c>
      <c r="U70" s="240"/>
      <c r="V70" s="240"/>
      <c r="W70" s="423" t="s">
        <v>1263</v>
      </c>
      <c r="X70" s="419"/>
      <c r="Y70" s="417"/>
      <c r="Z70" s="417"/>
      <c r="AA70" s="417"/>
      <c r="AB70" s="417"/>
      <c r="AC70" s="417"/>
      <c r="AD70" s="417"/>
      <c r="AE70" s="417"/>
      <c r="AF70" s="417"/>
      <c r="AG70" s="419"/>
      <c r="AH70" s="419"/>
      <c r="AI70" s="419"/>
      <c r="AJ70" s="419"/>
      <c r="AK70" s="419"/>
      <c r="AL70" s="419"/>
      <c r="AM70" s="419"/>
      <c r="AN70" s="419"/>
      <c r="AO70" s="419"/>
      <c r="AP70" s="419"/>
      <c r="AQ70" s="419"/>
      <c r="AR70" s="419"/>
      <c r="AS70" s="419"/>
      <c r="AT70" s="419"/>
      <c r="AU70" s="419"/>
      <c r="AV70" s="419"/>
      <c r="AW70" s="419"/>
      <c r="AX70" s="419"/>
      <c r="AY70" s="419"/>
      <c r="AZ70" s="419"/>
      <c r="BA70" s="419"/>
      <c r="BB70" s="419"/>
      <c r="BC70" s="419"/>
      <c r="BD70" s="419"/>
      <c r="BE70" s="419"/>
      <c r="BF70" s="419"/>
      <c r="BG70" s="419"/>
      <c r="BH70" s="419"/>
      <c r="BI70" s="419"/>
      <c r="BJ70" s="419"/>
      <c r="BK70" s="419"/>
      <c r="BL70" s="419"/>
      <c r="BM70" s="419"/>
      <c r="BN70" s="419"/>
      <c r="BO70" s="419"/>
    </row>
    <row r="71" spans="1:67" s="420" customFormat="1" ht="162.75" customHeight="1" x14ac:dyDescent="0.2">
      <c r="A71" s="240"/>
      <c r="B71" s="240" t="s">
        <v>998</v>
      </c>
      <c r="C71" s="424" t="s">
        <v>1276</v>
      </c>
      <c r="D71" s="424" t="s">
        <v>1277</v>
      </c>
      <c r="E71" s="424" t="s">
        <v>1278</v>
      </c>
      <c r="F71" s="425">
        <v>1</v>
      </c>
      <c r="G71" s="425">
        <v>1</v>
      </c>
      <c r="H71" s="425">
        <v>1</v>
      </c>
      <c r="I71" s="425">
        <v>1</v>
      </c>
      <c r="J71" s="425">
        <v>1</v>
      </c>
      <c r="K71" s="425">
        <v>1</v>
      </c>
      <c r="L71" s="425">
        <v>1</v>
      </c>
      <c r="M71" s="425">
        <v>1</v>
      </c>
      <c r="N71" s="425">
        <v>1</v>
      </c>
      <c r="O71" s="425">
        <v>1</v>
      </c>
      <c r="P71" s="425">
        <v>1</v>
      </c>
      <c r="Q71" s="425">
        <v>1</v>
      </c>
      <c r="R71" s="422">
        <v>12</v>
      </c>
      <c r="S71" s="240" t="s">
        <v>966</v>
      </c>
      <c r="T71" s="240"/>
      <c r="U71" s="240"/>
      <c r="V71" s="424"/>
      <c r="W71" s="426" t="s">
        <v>1279</v>
      </c>
      <c r="X71" s="419"/>
      <c r="Y71" s="417"/>
      <c r="Z71" s="417"/>
      <c r="AA71" s="417"/>
      <c r="AB71" s="417"/>
      <c r="AC71" s="417"/>
      <c r="AD71" s="417"/>
      <c r="AE71" s="417"/>
      <c r="AF71" s="417"/>
      <c r="AG71" s="419"/>
      <c r="AH71" s="419"/>
      <c r="AI71" s="419"/>
      <c r="AJ71" s="419"/>
      <c r="AK71" s="419"/>
      <c r="AL71" s="419"/>
      <c r="AM71" s="419"/>
      <c r="AN71" s="419"/>
      <c r="AO71" s="419"/>
      <c r="AP71" s="419"/>
      <c r="AQ71" s="419"/>
      <c r="AR71" s="419"/>
      <c r="AS71" s="419"/>
      <c r="AT71" s="419"/>
      <c r="AU71" s="419"/>
      <c r="AV71" s="419"/>
      <c r="AW71" s="419"/>
      <c r="AX71" s="419"/>
      <c r="AY71" s="419"/>
      <c r="AZ71" s="419"/>
      <c r="BA71" s="419"/>
      <c r="BB71" s="419"/>
      <c r="BC71" s="419"/>
      <c r="BD71" s="419"/>
      <c r="BE71" s="419"/>
      <c r="BF71" s="419"/>
      <c r="BG71" s="419"/>
      <c r="BH71" s="419"/>
      <c r="BI71" s="419"/>
      <c r="BJ71" s="419"/>
      <c r="BK71" s="419"/>
      <c r="BL71" s="419"/>
      <c r="BM71" s="419"/>
      <c r="BN71" s="419"/>
      <c r="BO71" s="419"/>
    </row>
    <row r="72" spans="1:67" s="420" customFormat="1" ht="69.75" customHeight="1" x14ac:dyDescent="0.2">
      <c r="A72" s="240"/>
      <c r="B72" s="240"/>
      <c r="C72" s="240"/>
      <c r="D72" s="240" t="s">
        <v>1280</v>
      </c>
      <c r="E72" s="240" t="s">
        <v>1281</v>
      </c>
      <c r="F72" s="421"/>
      <c r="G72" s="421"/>
      <c r="H72" s="421">
        <v>1</v>
      </c>
      <c r="I72" s="421"/>
      <c r="J72" s="421"/>
      <c r="K72" s="421">
        <v>1</v>
      </c>
      <c r="L72" s="421"/>
      <c r="M72" s="421"/>
      <c r="N72" s="421">
        <v>1</v>
      </c>
      <c r="O72" s="421"/>
      <c r="P72" s="421"/>
      <c r="Q72" s="421">
        <v>1</v>
      </c>
      <c r="R72" s="422">
        <v>4</v>
      </c>
      <c r="S72" s="240" t="s">
        <v>957</v>
      </c>
      <c r="T72" s="240"/>
      <c r="U72" s="240"/>
      <c r="V72" s="240"/>
      <c r="W72" s="423" t="s">
        <v>1279</v>
      </c>
      <c r="X72" s="419"/>
      <c r="Y72" s="417"/>
      <c r="Z72" s="417"/>
      <c r="AA72" s="417"/>
      <c r="AB72" s="417"/>
      <c r="AC72" s="417"/>
      <c r="AD72" s="417"/>
      <c r="AE72" s="417"/>
      <c r="AF72" s="417"/>
      <c r="AG72" s="419"/>
      <c r="AH72" s="419"/>
      <c r="AI72" s="419"/>
      <c r="AJ72" s="419"/>
      <c r="AK72" s="419"/>
      <c r="AL72" s="419"/>
      <c r="AM72" s="419"/>
      <c r="AN72" s="419"/>
      <c r="AO72" s="419"/>
      <c r="AP72" s="419"/>
      <c r="AQ72" s="419"/>
      <c r="AR72" s="419"/>
      <c r="AS72" s="419"/>
      <c r="AT72" s="419"/>
      <c r="AU72" s="419"/>
      <c r="AV72" s="419"/>
      <c r="AW72" s="419"/>
      <c r="AX72" s="419"/>
      <c r="AY72" s="419"/>
      <c r="AZ72" s="419"/>
      <c r="BA72" s="419"/>
      <c r="BB72" s="419"/>
      <c r="BC72" s="419"/>
      <c r="BD72" s="419"/>
      <c r="BE72" s="419"/>
      <c r="BF72" s="419"/>
      <c r="BG72" s="419"/>
      <c r="BH72" s="419"/>
      <c r="BI72" s="419"/>
      <c r="BJ72" s="419"/>
      <c r="BK72" s="419"/>
      <c r="BL72" s="419"/>
      <c r="BM72" s="419"/>
      <c r="BN72" s="419"/>
      <c r="BO72" s="419"/>
    </row>
    <row r="73" spans="1:67" s="420" customFormat="1" ht="73.5" customHeight="1" x14ac:dyDescent="0.2">
      <c r="A73" s="240"/>
      <c r="B73" s="240"/>
      <c r="C73" s="424"/>
      <c r="D73" s="424" t="s">
        <v>1282</v>
      </c>
      <c r="E73" s="424" t="s">
        <v>1283</v>
      </c>
      <c r="F73" s="425"/>
      <c r="G73" s="425">
        <v>1</v>
      </c>
      <c r="H73" s="425"/>
      <c r="I73" s="425"/>
      <c r="J73" s="425"/>
      <c r="K73" s="425"/>
      <c r="L73" s="425"/>
      <c r="M73" s="425">
        <v>1</v>
      </c>
      <c r="N73" s="425"/>
      <c r="O73" s="425"/>
      <c r="P73" s="425">
        <v>1</v>
      </c>
      <c r="Q73" s="425"/>
      <c r="R73" s="422">
        <v>3</v>
      </c>
      <c r="S73" s="240" t="s">
        <v>18</v>
      </c>
      <c r="T73" s="240"/>
      <c r="U73" s="240" t="s">
        <v>1284</v>
      </c>
      <c r="V73" s="424"/>
      <c r="W73" s="426" t="s">
        <v>1279</v>
      </c>
      <c r="X73" s="419"/>
      <c r="Y73" s="417"/>
      <c r="Z73" s="417"/>
      <c r="AA73" s="417"/>
      <c r="AB73" s="417"/>
      <c r="AC73" s="417"/>
      <c r="AD73" s="417"/>
      <c r="AE73" s="417"/>
      <c r="AF73" s="417"/>
      <c r="AG73" s="419"/>
      <c r="AH73" s="419"/>
      <c r="AI73" s="419"/>
      <c r="AJ73" s="419"/>
      <c r="AK73" s="419"/>
      <c r="AL73" s="419"/>
      <c r="AM73" s="419"/>
      <c r="AN73" s="419"/>
      <c r="AO73" s="419"/>
      <c r="AP73" s="419"/>
      <c r="AQ73" s="419"/>
      <c r="AR73" s="419"/>
      <c r="AS73" s="419"/>
      <c r="AT73" s="419"/>
      <c r="AU73" s="419"/>
      <c r="AV73" s="419"/>
      <c r="AW73" s="419"/>
      <c r="AX73" s="419"/>
      <c r="AY73" s="419"/>
      <c r="AZ73" s="419"/>
      <c r="BA73" s="419"/>
      <c r="BB73" s="419"/>
      <c r="BC73" s="419"/>
      <c r="BD73" s="419"/>
      <c r="BE73" s="419"/>
      <c r="BF73" s="419"/>
      <c r="BG73" s="419"/>
      <c r="BH73" s="419"/>
      <c r="BI73" s="419"/>
      <c r="BJ73" s="419"/>
      <c r="BK73" s="419"/>
      <c r="BL73" s="419"/>
      <c r="BM73" s="419"/>
      <c r="BN73" s="419"/>
      <c r="BO73" s="419"/>
    </row>
    <row r="74" spans="1:67" s="420" customFormat="1" ht="79.5" customHeight="1" x14ac:dyDescent="0.2">
      <c r="A74" s="240"/>
      <c r="B74" s="240"/>
      <c r="C74" s="240"/>
      <c r="D74" s="427" t="s">
        <v>1285</v>
      </c>
      <c r="E74" s="240" t="s">
        <v>1286</v>
      </c>
      <c r="F74" s="421"/>
      <c r="G74" s="421">
        <v>1</v>
      </c>
      <c r="H74" s="421"/>
      <c r="I74" s="421"/>
      <c r="J74" s="421"/>
      <c r="K74" s="421"/>
      <c r="L74" s="421"/>
      <c r="M74" s="421"/>
      <c r="N74" s="421">
        <v>1</v>
      </c>
      <c r="O74" s="421"/>
      <c r="P74" s="421"/>
      <c r="Q74" s="421">
        <v>1</v>
      </c>
      <c r="R74" s="422">
        <v>3</v>
      </c>
      <c r="S74" s="240" t="s">
        <v>1193</v>
      </c>
      <c r="T74" s="240" t="s">
        <v>960</v>
      </c>
      <c r="U74" s="240"/>
      <c r="V74" s="240"/>
      <c r="W74" s="423" t="s">
        <v>1279</v>
      </c>
      <c r="X74" s="419"/>
      <c r="Y74" s="417"/>
      <c r="Z74" s="417"/>
      <c r="AA74" s="417"/>
      <c r="AB74" s="417"/>
      <c r="AC74" s="417"/>
      <c r="AD74" s="417"/>
      <c r="AE74" s="417"/>
      <c r="AF74" s="417"/>
      <c r="AG74" s="419"/>
      <c r="AH74" s="419"/>
      <c r="AI74" s="419"/>
      <c r="AJ74" s="419"/>
      <c r="AK74" s="419"/>
      <c r="AL74" s="419"/>
      <c r="AM74" s="419"/>
      <c r="AN74" s="419"/>
      <c r="AO74" s="419"/>
      <c r="AP74" s="419"/>
      <c r="AQ74" s="419"/>
      <c r="AR74" s="419"/>
      <c r="AS74" s="419"/>
      <c r="AT74" s="419"/>
      <c r="AU74" s="419"/>
      <c r="AV74" s="419"/>
      <c r="AW74" s="419"/>
      <c r="AX74" s="419"/>
      <c r="AY74" s="419"/>
      <c r="AZ74" s="419"/>
      <c r="BA74" s="419"/>
      <c r="BB74" s="419"/>
      <c r="BC74" s="419"/>
      <c r="BD74" s="419"/>
      <c r="BE74" s="419"/>
      <c r="BF74" s="419"/>
      <c r="BG74" s="419"/>
      <c r="BH74" s="419"/>
      <c r="BI74" s="419"/>
      <c r="BJ74" s="419"/>
      <c r="BK74" s="419"/>
      <c r="BL74" s="419"/>
      <c r="BM74" s="419"/>
      <c r="BN74" s="419"/>
      <c r="BO74" s="419"/>
    </row>
    <row r="75" spans="1:67" s="420" customFormat="1" ht="78.75" customHeight="1" x14ac:dyDescent="0.2">
      <c r="A75" s="240"/>
      <c r="B75" s="240"/>
      <c r="C75" s="424"/>
      <c r="D75" s="427" t="s">
        <v>1287</v>
      </c>
      <c r="E75" s="424" t="s">
        <v>1334</v>
      </c>
      <c r="F75" s="425"/>
      <c r="G75" s="425"/>
      <c r="H75" s="425"/>
      <c r="I75" s="425">
        <v>1</v>
      </c>
      <c r="J75" s="425"/>
      <c r="K75" s="425"/>
      <c r="L75" s="425"/>
      <c r="M75" s="425">
        <v>1</v>
      </c>
      <c r="N75" s="425"/>
      <c r="O75" s="425"/>
      <c r="P75" s="425">
        <v>1</v>
      </c>
      <c r="Q75" s="425"/>
      <c r="R75" s="422">
        <v>3</v>
      </c>
      <c r="S75" s="240" t="s">
        <v>958</v>
      </c>
      <c r="T75" s="240" t="s">
        <v>960</v>
      </c>
      <c r="U75" s="240"/>
      <c r="V75" s="424"/>
      <c r="W75" s="426" t="s">
        <v>1279</v>
      </c>
      <c r="X75" s="419"/>
      <c r="Y75" s="417"/>
      <c r="Z75" s="417"/>
      <c r="AA75" s="417"/>
      <c r="AB75" s="417"/>
      <c r="AC75" s="417"/>
      <c r="AD75" s="417"/>
      <c r="AE75" s="417"/>
      <c r="AF75" s="417"/>
      <c r="AG75" s="419"/>
      <c r="AH75" s="419"/>
      <c r="AI75" s="419"/>
      <c r="AJ75" s="419"/>
      <c r="AK75" s="419"/>
      <c r="AL75" s="419"/>
      <c r="AM75" s="419"/>
      <c r="AN75" s="419"/>
      <c r="AO75" s="419"/>
      <c r="AP75" s="419"/>
      <c r="AQ75" s="419"/>
      <c r="AR75" s="419"/>
      <c r="AS75" s="419"/>
      <c r="AT75" s="419"/>
      <c r="AU75" s="419"/>
      <c r="AV75" s="419"/>
      <c r="AW75" s="419"/>
      <c r="AX75" s="419"/>
      <c r="AY75" s="419"/>
      <c r="AZ75" s="419"/>
      <c r="BA75" s="419"/>
      <c r="BB75" s="419"/>
      <c r="BC75" s="419"/>
      <c r="BD75" s="419"/>
      <c r="BE75" s="419"/>
      <c r="BF75" s="419"/>
      <c r="BG75" s="419"/>
      <c r="BH75" s="419"/>
      <c r="BI75" s="419"/>
      <c r="BJ75" s="419"/>
      <c r="BK75" s="419"/>
      <c r="BL75" s="419"/>
      <c r="BM75" s="419"/>
      <c r="BN75" s="419"/>
      <c r="BO75" s="419"/>
    </row>
    <row r="76" spans="1:67" s="420" customFormat="1" ht="102.75" customHeight="1" x14ac:dyDescent="0.2">
      <c r="A76" s="240"/>
      <c r="B76" s="240" t="s">
        <v>995</v>
      </c>
      <c r="C76" s="240" t="s">
        <v>1288</v>
      </c>
      <c r="D76" s="240" t="s">
        <v>1289</v>
      </c>
      <c r="E76" s="240" t="s">
        <v>1290</v>
      </c>
      <c r="F76" s="421"/>
      <c r="G76" s="421"/>
      <c r="H76" s="421">
        <v>1</v>
      </c>
      <c r="I76" s="421">
        <v>1</v>
      </c>
      <c r="J76" s="421">
        <v>1</v>
      </c>
      <c r="K76" s="421">
        <v>1</v>
      </c>
      <c r="L76" s="421">
        <v>1</v>
      </c>
      <c r="M76" s="421">
        <v>1</v>
      </c>
      <c r="N76" s="421">
        <v>1</v>
      </c>
      <c r="O76" s="421">
        <v>1</v>
      </c>
      <c r="P76" s="421">
        <v>1</v>
      </c>
      <c r="Q76" s="421"/>
      <c r="R76" s="422">
        <v>9</v>
      </c>
      <c r="S76" s="240" t="s">
        <v>958</v>
      </c>
      <c r="T76" s="240"/>
      <c r="U76" s="240" t="s">
        <v>1333</v>
      </c>
      <c r="V76" s="240"/>
      <c r="W76" s="423" t="s">
        <v>1291</v>
      </c>
      <c r="X76" s="419"/>
      <c r="Y76" s="417"/>
      <c r="Z76" s="417"/>
      <c r="AA76" s="417"/>
      <c r="AB76" s="417"/>
      <c r="AC76" s="417"/>
      <c r="AD76" s="417"/>
      <c r="AE76" s="417"/>
      <c r="AF76" s="417"/>
      <c r="AG76" s="419"/>
      <c r="AH76" s="419"/>
      <c r="AI76" s="419"/>
      <c r="AJ76" s="419"/>
      <c r="AK76" s="419"/>
      <c r="AL76" s="419"/>
      <c r="AM76" s="419"/>
      <c r="AN76" s="419"/>
      <c r="AO76" s="419"/>
      <c r="AP76" s="419"/>
      <c r="AQ76" s="419"/>
      <c r="AR76" s="419"/>
      <c r="AS76" s="419"/>
      <c r="AT76" s="419"/>
      <c r="AU76" s="419"/>
      <c r="AV76" s="419"/>
      <c r="AW76" s="419"/>
      <c r="AX76" s="419"/>
      <c r="AY76" s="419"/>
      <c r="AZ76" s="419"/>
      <c r="BA76" s="419"/>
      <c r="BB76" s="419"/>
      <c r="BC76" s="419"/>
      <c r="BD76" s="419"/>
      <c r="BE76" s="419"/>
      <c r="BF76" s="419"/>
      <c r="BG76" s="419"/>
      <c r="BH76" s="419"/>
      <c r="BI76" s="419"/>
      <c r="BJ76" s="419"/>
      <c r="BK76" s="419"/>
      <c r="BL76" s="419"/>
      <c r="BM76" s="419"/>
      <c r="BN76" s="419"/>
      <c r="BO76" s="419"/>
    </row>
    <row r="77" spans="1:67" s="420" customFormat="1" ht="67.5" customHeight="1" x14ac:dyDescent="0.2">
      <c r="A77" s="240"/>
      <c r="B77" s="240"/>
      <c r="C77" s="424"/>
      <c r="D77" s="424" t="s">
        <v>1292</v>
      </c>
      <c r="E77" s="424" t="s">
        <v>1340</v>
      </c>
      <c r="F77" s="425"/>
      <c r="G77" s="425"/>
      <c r="H77" s="425">
        <v>1</v>
      </c>
      <c r="I77" s="425"/>
      <c r="J77" s="425"/>
      <c r="K77" s="425">
        <v>1</v>
      </c>
      <c r="L77" s="425"/>
      <c r="M77" s="425"/>
      <c r="N77" s="425">
        <v>1</v>
      </c>
      <c r="O77" s="425"/>
      <c r="P77" s="425"/>
      <c r="Q77" s="425">
        <v>1</v>
      </c>
      <c r="R77" s="422">
        <v>4</v>
      </c>
      <c r="S77" s="240" t="s">
        <v>966</v>
      </c>
      <c r="T77" s="240"/>
      <c r="U77" s="240" t="s">
        <v>1333</v>
      </c>
      <c r="V77" s="424"/>
      <c r="W77" s="426" t="s">
        <v>1291</v>
      </c>
      <c r="X77" s="419"/>
      <c r="Y77" s="417"/>
      <c r="Z77" s="417"/>
      <c r="AA77" s="417"/>
      <c r="AB77" s="417"/>
      <c r="AC77" s="417"/>
      <c r="AD77" s="417"/>
      <c r="AE77" s="417"/>
      <c r="AF77" s="417"/>
      <c r="AG77" s="419"/>
      <c r="AH77" s="419"/>
      <c r="AI77" s="419"/>
      <c r="AJ77" s="419"/>
      <c r="AK77" s="419"/>
      <c r="AL77" s="419"/>
      <c r="AM77" s="419"/>
      <c r="AN77" s="419"/>
      <c r="AO77" s="419"/>
      <c r="AP77" s="419"/>
      <c r="AQ77" s="419"/>
      <c r="AR77" s="419"/>
      <c r="AS77" s="419"/>
      <c r="AT77" s="419"/>
      <c r="AU77" s="419"/>
      <c r="AV77" s="419"/>
      <c r="AW77" s="419"/>
      <c r="AX77" s="419"/>
      <c r="AY77" s="419"/>
      <c r="AZ77" s="419"/>
      <c r="BA77" s="419"/>
      <c r="BB77" s="419"/>
      <c r="BC77" s="419"/>
      <c r="BD77" s="419"/>
      <c r="BE77" s="419"/>
      <c r="BF77" s="419"/>
      <c r="BG77" s="419"/>
      <c r="BH77" s="419"/>
      <c r="BI77" s="419"/>
      <c r="BJ77" s="419"/>
      <c r="BK77" s="419"/>
      <c r="BL77" s="419"/>
      <c r="BM77" s="419"/>
      <c r="BN77" s="419"/>
      <c r="BO77" s="419"/>
    </row>
    <row r="78" spans="1:67" s="420" customFormat="1" ht="75.75" customHeight="1" x14ac:dyDescent="0.2">
      <c r="A78" s="240"/>
      <c r="B78" s="240"/>
      <c r="C78" s="240"/>
      <c r="D78" s="240" t="s">
        <v>1293</v>
      </c>
      <c r="E78" s="240" t="s">
        <v>1294</v>
      </c>
      <c r="F78" s="421"/>
      <c r="G78" s="421"/>
      <c r="H78" s="421"/>
      <c r="I78" s="421"/>
      <c r="J78" s="421"/>
      <c r="K78" s="421"/>
      <c r="L78" s="421"/>
      <c r="M78" s="421"/>
      <c r="N78" s="421">
        <v>1</v>
      </c>
      <c r="O78" s="421"/>
      <c r="P78" s="421"/>
      <c r="Q78" s="421"/>
      <c r="R78" s="422">
        <v>1</v>
      </c>
      <c r="S78" s="240" t="s">
        <v>966</v>
      </c>
      <c r="T78" s="240"/>
      <c r="U78" s="240"/>
      <c r="V78" s="240"/>
      <c r="W78" s="423" t="s">
        <v>1291</v>
      </c>
      <c r="X78" s="419"/>
      <c r="Y78" s="417"/>
      <c r="Z78" s="417"/>
      <c r="AA78" s="417"/>
      <c r="AB78" s="417"/>
      <c r="AC78" s="417"/>
      <c r="AD78" s="417"/>
      <c r="AE78" s="417"/>
      <c r="AF78" s="417"/>
      <c r="AG78" s="419"/>
      <c r="AH78" s="419"/>
      <c r="AI78" s="419"/>
      <c r="AJ78" s="419"/>
      <c r="AK78" s="419"/>
      <c r="AL78" s="419"/>
      <c r="AM78" s="419"/>
      <c r="AN78" s="419"/>
      <c r="AO78" s="419"/>
      <c r="AP78" s="419"/>
      <c r="AQ78" s="419"/>
      <c r="AR78" s="419"/>
      <c r="AS78" s="419"/>
      <c r="AT78" s="419"/>
      <c r="AU78" s="419"/>
      <c r="AV78" s="419"/>
      <c r="AW78" s="419"/>
      <c r="AX78" s="419"/>
      <c r="AY78" s="419"/>
      <c r="AZ78" s="419"/>
      <c r="BA78" s="419"/>
      <c r="BB78" s="419"/>
      <c r="BC78" s="419"/>
      <c r="BD78" s="419"/>
      <c r="BE78" s="419"/>
      <c r="BF78" s="419"/>
      <c r="BG78" s="419"/>
      <c r="BH78" s="419"/>
      <c r="BI78" s="419"/>
      <c r="BJ78" s="419"/>
      <c r="BK78" s="419"/>
      <c r="BL78" s="419"/>
      <c r="BM78" s="419"/>
      <c r="BN78" s="419"/>
      <c r="BO78" s="419"/>
    </row>
    <row r="79" spans="1:67" s="420" customFormat="1" ht="63" customHeight="1" x14ac:dyDescent="0.2">
      <c r="A79" s="240"/>
      <c r="B79" s="240"/>
      <c r="C79" s="424"/>
      <c r="D79" s="424" t="s">
        <v>1295</v>
      </c>
      <c r="E79" s="424" t="s">
        <v>1339</v>
      </c>
      <c r="F79" s="425"/>
      <c r="G79" s="425"/>
      <c r="H79" s="425"/>
      <c r="I79" s="425"/>
      <c r="J79" s="425"/>
      <c r="K79" s="425"/>
      <c r="L79" s="425"/>
      <c r="M79" s="425"/>
      <c r="N79" s="425"/>
      <c r="O79" s="425">
        <v>1</v>
      </c>
      <c r="P79" s="425"/>
      <c r="Q79" s="425"/>
      <c r="R79" s="422">
        <v>1</v>
      </c>
      <c r="S79" s="240" t="s">
        <v>961</v>
      </c>
      <c r="T79" s="240"/>
      <c r="U79" s="240"/>
      <c r="V79" s="424"/>
      <c r="W79" s="426" t="s">
        <v>1291</v>
      </c>
      <c r="X79" s="419"/>
      <c r="Y79" s="417"/>
      <c r="Z79" s="417"/>
      <c r="AA79" s="417"/>
      <c r="AB79" s="417"/>
      <c r="AC79" s="417"/>
      <c r="AD79" s="417"/>
      <c r="AE79" s="417"/>
      <c r="AF79" s="417"/>
      <c r="AG79" s="419"/>
      <c r="AH79" s="419"/>
      <c r="AI79" s="419"/>
      <c r="AJ79" s="419"/>
      <c r="AK79" s="419"/>
      <c r="AL79" s="419"/>
      <c r="AM79" s="419"/>
      <c r="AN79" s="419"/>
      <c r="AO79" s="419"/>
      <c r="AP79" s="419"/>
      <c r="AQ79" s="419"/>
      <c r="AR79" s="419"/>
      <c r="AS79" s="419"/>
      <c r="AT79" s="419"/>
      <c r="AU79" s="419"/>
      <c r="AV79" s="419"/>
      <c r="AW79" s="419"/>
      <c r="AX79" s="419"/>
      <c r="AY79" s="419"/>
      <c r="AZ79" s="419"/>
      <c r="BA79" s="419"/>
      <c r="BB79" s="419"/>
      <c r="BC79" s="419"/>
      <c r="BD79" s="419"/>
      <c r="BE79" s="419"/>
      <c r="BF79" s="419"/>
      <c r="BG79" s="419"/>
      <c r="BH79" s="419"/>
      <c r="BI79" s="419"/>
      <c r="BJ79" s="419"/>
      <c r="BK79" s="419"/>
      <c r="BL79" s="419"/>
      <c r="BM79" s="419"/>
      <c r="BN79" s="419"/>
      <c r="BO79" s="419"/>
    </row>
    <row r="80" spans="1:67" s="420" customFormat="1" ht="86.25" customHeight="1" x14ac:dyDescent="0.2">
      <c r="A80" s="240"/>
      <c r="B80" s="240"/>
      <c r="C80" s="240" t="s">
        <v>1296</v>
      </c>
      <c r="D80" s="240" t="s">
        <v>1297</v>
      </c>
      <c r="E80" s="240" t="s">
        <v>1298</v>
      </c>
      <c r="F80" s="421">
        <v>1</v>
      </c>
      <c r="G80" s="421"/>
      <c r="H80" s="421"/>
      <c r="I80" s="421"/>
      <c r="J80" s="421"/>
      <c r="K80" s="421"/>
      <c r="L80" s="421"/>
      <c r="M80" s="421"/>
      <c r="N80" s="421"/>
      <c r="O80" s="421"/>
      <c r="P80" s="421"/>
      <c r="Q80" s="421"/>
      <c r="R80" s="422">
        <v>1</v>
      </c>
      <c r="S80" s="240" t="s">
        <v>966</v>
      </c>
      <c r="T80" s="240"/>
      <c r="U80" s="240"/>
      <c r="V80" s="240"/>
      <c r="W80" s="423" t="s">
        <v>1291</v>
      </c>
      <c r="X80" s="419"/>
      <c r="Y80" s="417"/>
      <c r="Z80" s="417"/>
      <c r="AA80" s="417"/>
      <c r="AB80" s="417"/>
      <c r="AC80" s="417"/>
      <c r="AD80" s="417"/>
      <c r="AE80" s="417"/>
      <c r="AF80" s="417"/>
      <c r="AG80" s="419"/>
      <c r="AH80" s="419"/>
      <c r="AI80" s="419"/>
      <c r="AJ80" s="419"/>
      <c r="AK80" s="419"/>
      <c r="AL80" s="419"/>
      <c r="AM80" s="419"/>
      <c r="AN80" s="419"/>
      <c r="AO80" s="419"/>
      <c r="AP80" s="419"/>
      <c r="AQ80" s="419"/>
      <c r="AR80" s="419"/>
      <c r="AS80" s="419"/>
      <c r="AT80" s="419"/>
      <c r="AU80" s="419"/>
      <c r="AV80" s="419"/>
      <c r="AW80" s="419"/>
      <c r="AX80" s="419"/>
      <c r="AY80" s="419"/>
      <c r="AZ80" s="419"/>
      <c r="BA80" s="419"/>
      <c r="BB80" s="419"/>
      <c r="BC80" s="419"/>
      <c r="BD80" s="419"/>
      <c r="BE80" s="419"/>
      <c r="BF80" s="419"/>
      <c r="BG80" s="419"/>
      <c r="BH80" s="419"/>
      <c r="BI80" s="419"/>
      <c r="BJ80" s="419"/>
      <c r="BK80" s="419"/>
      <c r="BL80" s="419"/>
      <c r="BM80" s="419"/>
      <c r="BN80" s="419"/>
      <c r="BO80" s="419"/>
    </row>
    <row r="81" spans="1:67" s="420" customFormat="1" ht="75.75" customHeight="1" x14ac:dyDescent="0.2">
      <c r="A81" s="240"/>
      <c r="B81" s="240"/>
      <c r="C81" s="424"/>
      <c r="D81" s="424" t="s">
        <v>1299</v>
      </c>
      <c r="E81" s="424" t="s">
        <v>1335</v>
      </c>
      <c r="F81" s="425"/>
      <c r="G81" s="425"/>
      <c r="H81" s="425"/>
      <c r="I81" s="425"/>
      <c r="J81" s="425"/>
      <c r="K81" s="425"/>
      <c r="L81" s="425">
        <v>1</v>
      </c>
      <c r="M81" s="425"/>
      <c r="N81" s="425"/>
      <c r="O81" s="425"/>
      <c r="P81" s="425"/>
      <c r="Q81" s="425">
        <v>1</v>
      </c>
      <c r="R81" s="422">
        <v>2</v>
      </c>
      <c r="S81" s="240" t="s">
        <v>1306</v>
      </c>
      <c r="T81" s="240"/>
      <c r="U81" s="240"/>
      <c r="V81" s="424"/>
      <c r="W81" s="426" t="s">
        <v>1291</v>
      </c>
      <c r="X81" s="419"/>
      <c r="Y81" s="417"/>
      <c r="Z81" s="417"/>
      <c r="AA81" s="417"/>
      <c r="AB81" s="417"/>
      <c r="AC81" s="417"/>
      <c r="AD81" s="417"/>
      <c r="AE81" s="417"/>
      <c r="AF81" s="417"/>
      <c r="AG81" s="419"/>
      <c r="AH81" s="419"/>
      <c r="AI81" s="419"/>
      <c r="AJ81" s="419"/>
      <c r="AK81" s="419"/>
      <c r="AL81" s="419"/>
      <c r="AM81" s="419"/>
      <c r="AN81" s="419"/>
      <c r="AO81" s="419"/>
      <c r="AP81" s="419"/>
      <c r="AQ81" s="419"/>
      <c r="AR81" s="419"/>
      <c r="AS81" s="419"/>
      <c r="AT81" s="419"/>
      <c r="AU81" s="419"/>
      <c r="AV81" s="419"/>
      <c r="AW81" s="419"/>
      <c r="AX81" s="419"/>
      <c r="AY81" s="419"/>
      <c r="AZ81" s="419"/>
      <c r="BA81" s="419"/>
      <c r="BB81" s="419"/>
      <c r="BC81" s="419"/>
      <c r="BD81" s="419"/>
      <c r="BE81" s="419"/>
      <c r="BF81" s="419"/>
      <c r="BG81" s="419"/>
      <c r="BH81" s="419"/>
      <c r="BI81" s="419"/>
      <c r="BJ81" s="419"/>
      <c r="BK81" s="419"/>
      <c r="BL81" s="419"/>
      <c r="BM81" s="419"/>
      <c r="BN81" s="419"/>
      <c r="BO81" s="419"/>
    </row>
    <row r="82" spans="1:67" s="420" customFormat="1" ht="153" customHeight="1" x14ac:dyDescent="0.2">
      <c r="A82" s="240"/>
      <c r="B82" s="240" t="s">
        <v>998</v>
      </c>
      <c r="C82" s="240" t="s">
        <v>1300</v>
      </c>
      <c r="D82" s="240" t="s">
        <v>1301</v>
      </c>
      <c r="E82" s="240" t="s">
        <v>1302</v>
      </c>
      <c r="F82" s="421"/>
      <c r="G82" s="421"/>
      <c r="H82" s="421">
        <v>1</v>
      </c>
      <c r="I82" s="421"/>
      <c r="J82" s="421"/>
      <c r="K82" s="421">
        <v>1</v>
      </c>
      <c r="L82" s="421"/>
      <c r="M82" s="421"/>
      <c r="N82" s="421">
        <v>1</v>
      </c>
      <c r="O82" s="421"/>
      <c r="P82" s="421"/>
      <c r="Q82" s="421">
        <v>1</v>
      </c>
      <c r="R82" s="422">
        <v>4</v>
      </c>
      <c r="S82" s="240" t="s">
        <v>966</v>
      </c>
      <c r="T82" s="240"/>
      <c r="U82" s="240" t="s">
        <v>1303</v>
      </c>
      <c r="V82" s="240"/>
      <c r="W82" s="423" t="s">
        <v>1291</v>
      </c>
      <c r="X82" s="419"/>
      <c r="Y82" s="417"/>
      <c r="Z82" s="417"/>
      <c r="AA82" s="417"/>
      <c r="AB82" s="417"/>
      <c r="AC82" s="417"/>
      <c r="AD82" s="417"/>
      <c r="AE82" s="417"/>
      <c r="AF82" s="417"/>
      <c r="AG82" s="419"/>
      <c r="AH82" s="419"/>
      <c r="AI82" s="419"/>
      <c r="AJ82" s="419"/>
      <c r="AK82" s="419"/>
      <c r="AL82" s="419"/>
      <c r="AM82" s="419"/>
      <c r="AN82" s="419"/>
      <c r="AO82" s="419"/>
      <c r="AP82" s="419"/>
      <c r="AQ82" s="419"/>
      <c r="AR82" s="419"/>
      <c r="AS82" s="419"/>
      <c r="AT82" s="419"/>
      <c r="AU82" s="419"/>
      <c r="AV82" s="419"/>
      <c r="AW82" s="419"/>
      <c r="AX82" s="419"/>
      <c r="AY82" s="419"/>
      <c r="AZ82" s="419"/>
      <c r="BA82" s="419"/>
      <c r="BB82" s="419"/>
      <c r="BC82" s="419"/>
      <c r="BD82" s="419"/>
      <c r="BE82" s="419"/>
      <c r="BF82" s="419"/>
      <c r="BG82" s="419"/>
      <c r="BH82" s="419"/>
      <c r="BI82" s="419"/>
      <c r="BJ82" s="419"/>
      <c r="BK82" s="419"/>
      <c r="BL82" s="419"/>
      <c r="BM82" s="419"/>
      <c r="BN82" s="419"/>
      <c r="BO82" s="419"/>
    </row>
    <row r="83" spans="1:67" s="420" customFormat="1" ht="89.25" customHeight="1" x14ac:dyDescent="0.2">
      <c r="A83" s="240"/>
      <c r="B83" s="240"/>
      <c r="C83" s="424"/>
      <c r="D83" s="424" t="s">
        <v>1304</v>
      </c>
      <c r="E83" s="424" t="s">
        <v>1305</v>
      </c>
      <c r="F83" s="425"/>
      <c r="G83" s="425"/>
      <c r="H83" s="425">
        <v>1</v>
      </c>
      <c r="I83" s="425"/>
      <c r="J83" s="425"/>
      <c r="K83" s="425">
        <v>1</v>
      </c>
      <c r="L83" s="425"/>
      <c r="M83" s="425"/>
      <c r="N83" s="425">
        <v>1</v>
      </c>
      <c r="O83" s="425"/>
      <c r="P83" s="425"/>
      <c r="Q83" s="425">
        <v>1</v>
      </c>
      <c r="R83" s="422">
        <v>4</v>
      </c>
      <c r="S83" s="240" t="s">
        <v>966</v>
      </c>
      <c r="T83" s="240" t="s">
        <v>1306</v>
      </c>
      <c r="U83" s="240"/>
      <c r="V83" s="424" t="s">
        <v>1307</v>
      </c>
      <c r="W83" s="426" t="s">
        <v>1291</v>
      </c>
      <c r="X83" s="419"/>
      <c r="Y83" s="417"/>
      <c r="Z83" s="417"/>
      <c r="AA83" s="417"/>
      <c r="AB83" s="417"/>
      <c r="AC83" s="417"/>
      <c r="AD83" s="417"/>
      <c r="AE83" s="417"/>
      <c r="AF83" s="417"/>
      <c r="AG83" s="419"/>
      <c r="AH83" s="419"/>
      <c r="AI83" s="419"/>
      <c r="AJ83" s="419"/>
      <c r="AK83" s="419"/>
      <c r="AL83" s="419"/>
      <c r="AM83" s="419"/>
      <c r="AN83" s="419"/>
      <c r="AO83" s="419"/>
      <c r="AP83" s="419"/>
      <c r="AQ83" s="419"/>
      <c r="AR83" s="419"/>
      <c r="AS83" s="419"/>
      <c r="AT83" s="419"/>
      <c r="AU83" s="419"/>
      <c r="AV83" s="419"/>
      <c r="AW83" s="419"/>
      <c r="AX83" s="419"/>
      <c r="AY83" s="419"/>
      <c r="AZ83" s="419"/>
      <c r="BA83" s="419"/>
      <c r="BB83" s="419"/>
      <c r="BC83" s="419"/>
      <c r="BD83" s="419"/>
      <c r="BE83" s="419"/>
      <c r="BF83" s="419"/>
      <c r="BG83" s="419"/>
      <c r="BH83" s="419"/>
      <c r="BI83" s="419"/>
      <c r="BJ83" s="419"/>
      <c r="BK83" s="419"/>
      <c r="BL83" s="419"/>
      <c r="BM83" s="419"/>
      <c r="BN83" s="419"/>
      <c r="BO83" s="419"/>
    </row>
    <row r="84" spans="1:67" s="420" customFormat="1" ht="82.5" customHeight="1" x14ac:dyDescent="0.2">
      <c r="A84" s="240"/>
      <c r="B84" s="240"/>
      <c r="C84" s="240"/>
      <c r="D84" s="240" t="s">
        <v>1308</v>
      </c>
      <c r="E84" s="240" t="s">
        <v>1309</v>
      </c>
      <c r="F84" s="421"/>
      <c r="G84" s="421"/>
      <c r="H84" s="421">
        <v>1</v>
      </c>
      <c r="I84" s="421"/>
      <c r="J84" s="421"/>
      <c r="K84" s="421">
        <v>1</v>
      </c>
      <c r="L84" s="421"/>
      <c r="M84" s="421"/>
      <c r="N84" s="421">
        <v>1</v>
      </c>
      <c r="O84" s="421"/>
      <c r="P84" s="421"/>
      <c r="Q84" s="421">
        <v>1</v>
      </c>
      <c r="R84" s="422">
        <v>4</v>
      </c>
      <c r="S84" s="240" t="s">
        <v>966</v>
      </c>
      <c r="T84" s="240"/>
      <c r="U84" s="240"/>
      <c r="V84" s="240" t="s">
        <v>1310</v>
      </c>
      <c r="W84" s="423" t="s">
        <v>1291</v>
      </c>
      <c r="X84" s="419"/>
      <c r="Y84" s="417"/>
      <c r="Z84" s="417"/>
      <c r="AA84" s="417"/>
      <c r="AB84" s="417"/>
      <c r="AC84" s="417"/>
      <c r="AD84" s="417"/>
      <c r="AE84" s="417"/>
      <c r="AF84" s="417"/>
      <c r="AG84" s="419"/>
      <c r="AH84" s="419"/>
      <c r="AI84" s="419"/>
      <c r="AJ84" s="419"/>
      <c r="AK84" s="419"/>
      <c r="AL84" s="419"/>
      <c r="AM84" s="419"/>
      <c r="AN84" s="419"/>
      <c r="AO84" s="419"/>
      <c r="AP84" s="419"/>
      <c r="AQ84" s="419"/>
      <c r="AR84" s="419"/>
      <c r="AS84" s="419"/>
      <c r="AT84" s="419"/>
      <c r="AU84" s="419"/>
      <c r="AV84" s="419"/>
      <c r="AW84" s="419"/>
      <c r="AX84" s="419"/>
      <c r="AY84" s="419"/>
      <c r="AZ84" s="419"/>
      <c r="BA84" s="419"/>
      <c r="BB84" s="419"/>
      <c r="BC84" s="419"/>
      <c r="BD84" s="419"/>
      <c r="BE84" s="419"/>
      <c r="BF84" s="419"/>
      <c r="BG84" s="419"/>
      <c r="BH84" s="419"/>
      <c r="BI84" s="419"/>
      <c r="BJ84" s="419"/>
      <c r="BK84" s="419"/>
      <c r="BL84" s="419"/>
      <c r="BM84" s="419"/>
      <c r="BN84" s="419"/>
      <c r="BO84" s="419"/>
    </row>
    <row r="85" spans="1:67" s="420" customFormat="1" ht="69" customHeight="1" x14ac:dyDescent="0.2">
      <c r="A85" s="240"/>
      <c r="B85" s="240"/>
      <c r="C85" s="424"/>
      <c r="D85" s="424" t="s">
        <v>1311</v>
      </c>
      <c r="E85" s="424" t="s">
        <v>1312</v>
      </c>
      <c r="F85" s="425"/>
      <c r="G85" s="425"/>
      <c r="H85" s="425"/>
      <c r="I85" s="425"/>
      <c r="J85" s="425"/>
      <c r="K85" s="425">
        <v>1</v>
      </c>
      <c r="L85" s="425"/>
      <c r="M85" s="425"/>
      <c r="N85" s="425"/>
      <c r="O85" s="425"/>
      <c r="P85" s="425"/>
      <c r="Q85" s="425">
        <v>1</v>
      </c>
      <c r="R85" s="422">
        <v>2</v>
      </c>
      <c r="S85" s="240" t="s">
        <v>957</v>
      </c>
      <c r="T85" s="240"/>
      <c r="U85" s="240"/>
      <c r="V85" s="424"/>
      <c r="W85" s="426" t="s">
        <v>1291</v>
      </c>
      <c r="X85" s="419"/>
      <c r="Y85" s="417"/>
      <c r="Z85" s="417"/>
      <c r="AA85" s="417"/>
      <c r="AB85" s="417"/>
      <c r="AC85" s="417"/>
      <c r="AD85" s="417"/>
      <c r="AE85" s="417"/>
      <c r="AF85" s="417"/>
      <c r="AG85" s="419"/>
      <c r="AH85" s="419"/>
      <c r="AI85" s="419"/>
      <c r="AJ85" s="419"/>
      <c r="AK85" s="419"/>
      <c r="AL85" s="419"/>
      <c r="AM85" s="419"/>
      <c r="AN85" s="419"/>
      <c r="AO85" s="419"/>
      <c r="AP85" s="419"/>
      <c r="AQ85" s="419"/>
      <c r="AR85" s="419"/>
      <c r="AS85" s="419"/>
      <c r="AT85" s="419"/>
      <c r="AU85" s="419"/>
      <c r="AV85" s="419"/>
      <c r="AW85" s="419"/>
      <c r="AX85" s="419"/>
      <c r="AY85" s="419"/>
      <c r="AZ85" s="419"/>
      <c r="BA85" s="419"/>
      <c r="BB85" s="419"/>
      <c r="BC85" s="419"/>
      <c r="BD85" s="419"/>
      <c r="BE85" s="419"/>
      <c r="BF85" s="419"/>
      <c r="BG85" s="419"/>
      <c r="BH85" s="419"/>
      <c r="BI85" s="419"/>
      <c r="BJ85" s="419"/>
      <c r="BK85" s="419"/>
      <c r="BL85" s="419"/>
      <c r="BM85" s="419"/>
      <c r="BN85" s="419"/>
      <c r="BO85" s="419"/>
    </row>
    <row r="86" spans="1:67" s="420" customFormat="1" ht="111.75" customHeight="1" x14ac:dyDescent="0.2">
      <c r="A86" s="240"/>
      <c r="B86" s="240"/>
      <c r="C86" s="240"/>
      <c r="D86" s="240" t="s">
        <v>1313</v>
      </c>
      <c r="E86" s="240" t="s">
        <v>1314</v>
      </c>
      <c r="F86" s="421"/>
      <c r="G86" s="421"/>
      <c r="H86" s="421">
        <v>1</v>
      </c>
      <c r="I86" s="421"/>
      <c r="J86" s="421"/>
      <c r="K86" s="421">
        <v>1</v>
      </c>
      <c r="L86" s="421"/>
      <c r="M86" s="421"/>
      <c r="N86" s="421">
        <v>1</v>
      </c>
      <c r="O86" s="421"/>
      <c r="P86" s="421"/>
      <c r="Q86" s="421">
        <v>1</v>
      </c>
      <c r="R86" s="422">
        <v>4</v>
      </c>
      <c r="S86" s="240" t="s">
        <v>966</v>
      </c>
      <c r="T86" s="240"/>
      <c r="U86" s="240"/>
      <c r="V86" s="240"/>
      <c r="W86" s="423" t="s">
        <v>1291</v>
      </c>
      <c r="X86" s="419"/>
      <c r="Y86" s="417"/>
      <c r="Z86" s="417"/>
      <c r="AA86" s="417"/>
      <c r="AB86" s="417"/>
      <c r="AC86" s="417"/>
      <c r="AD86" s="417"/>
      <c r="AE86" s="417"/>
      <c r="AF86" s="417"/>
      <c r="AG86" s="419"/>
      <c r="AH86" s="419"/>
      <c r="AI86" s="419"/>
      <c r="AJ86" s="419"/>
      <c r="AK86" s="419"/>
      <c r="AL86" s="419"/>
      <c r="AM86" s="419"/>
      <c r="AN86" s="419"/>
      <c r="AO86" s="419"/>
      <c r="AP86" s="419"/>
      <c r="AQ86" s="419"/>
      <c r="AR86" s="419"/>
      <c r="AS86" s="419"/>
      <c r="AT86" s="419"/>
      <c r="AU86" s="419"/>
      <c r="AV86" s="419"/>
      <c r="AW86" s="419"/>
      <c r="AX86" s="419"/>
      <c r="AY86" s="419"/>
      <c r="AZ86" s="419"/>
      <c r="BA86" s="419"/>
      <c r="BB86" s="419"/>
      <c r="BC86" s="419"/>
      <c r="BD86" s="419"/>
      <c r="BE86" s="419"/>
      <c r="BF86" s="419"/>
      <c r="BG86" s="419"/>
      <c r="BH86" s="419"/>
      <c r="BI86" s="419"/>
      <c r="BJ86" s="419"/>
      <c r="BK86" s="419"/>
      <c r="BL86" s="419"/>
      <c r="BM86" s="419"/>
      <c r="BN86" s="419"/>
      <c r="BO86" s="419"/>
    </row>
    <row r="87" spans="1:67" s="420" customFormat="1" ht="78.75" customHeight="1" x14ac:dyDescent="0.2">
      <c r="A87" s="240"/>
      <c r="B87" s="240"/>
      <c r="C87" s="424"/>
      <c r="D87" s="424" t="s">
        <v>1315</v>
      </c>
      <c r="E87" s="424" t="s">
        <v>1316</v>
      </c>
      <c r="F87" s="425"/>
      <c r="G87" s="425"/>
      <c r="H87" s="425">
        <v>1</v>
      </c>
      <c r="I87" s="425"/>
      <c r="J87" s="425"/>
      <c r="K87" s="425">
        <v>1</v>
      </c>
      <c r="L87" s="425"/>
      <c r="M87" s="425"/>
      <c r="N87" s="425">
        <v>1</v>
      </c>
      <c r="O87" s="425"/>
      <c r="P87" s="425"/>
      <c r="Q87" s="425">
        <v>1</v>
      </c>
      <c r="R87" s="422">
        <v>4</v>
      </c>
      <c r="S87" s="240" t="s">
        <v>966</v>
      </c>
      <c r="T87" s="240"/>
      <c r="U87" s="240"/>
      <c r="V87" s="424"/>
      <c r="W87" s="426" t="s">
        <v>1291</v>
      </c>
      <c r="X87" s="419"/>
      <c r="Y87" s="417"/>
      <c r="Z87" s="417"/>
      <c r="AA87" s="417"/>
      <c r="AB87" s="417"/>
      <c r="AC87" s="417"/>
      <c r="AD87" s="417"/>
      <c r="AE87" s="417"/>
      <c r="AF87" s="417"/>
      <c r="AG87" s="419"/>
      <c r="AH87" s="419"/>
      <c r="AI87" s="419"/>
      <c r="AJ87" s="419"/>
      <c r="AK87" s="419"/>
      <c r="AL87" s="419"/>
      <c r="AM87" s="419"/>
      <c r="AN87" s="419"/>
      <c r="AO87" s="419"/>
      <c r="AP87" s="419"/>
      <c r="AQ87" s="419"/>
      <c r="AR87" s="419"/>
      <c r="AS87" s="419"/>
      <c r="AT87" s="419"/>
      <c r="AU87" s="419"/>
      <c r="AV87" s="419"/>
      <c r="AW87" s="419"/>
      <c r="AX87" s="419"/>
      <c r="AY87" s="419"/>
      <c r="AZ87" s="419"/>
      <c r="BA87" s="419"/>
      <c r="BB87" s="419"/>
      <c r="BC87" s="419"/>
      <c r="BD87" s="419"/>
      <c r="BE87" s="419"/>
      <c r="BF87" s="419"/>
      <c r="BG87" s="419"/>
      <c r="BH87" s="419"/>
      <c r="BI87" s="419"/>
      <c r="BJ87" s="419"/>
      <c r="BK87" s="419"/>
      <c r="BL87" s="419"/>
      <c r="BM87" s="419"/>
      <c r="BN87" s="419"/>
      <c r="BO87" s="419"/>
    </row>
    <row r="88" spans="1:67" s="420" customFormat="1" ht="74.25" customHeight="1" x14ac:dyDescent="0.2">
      <c r="A88" s="240"/>
      <c r="B88" s="240"/>
      <c r="C88" s="240"/>
      <c r="D88" s="240" t="s">
        <v>1317</v>
      </c>
      <c r="E88" s="240" t="s">
        <v>1336</v>
      </c>
      <c r="F88" s="421"/>
      <c r="G88" s="421"/>
      <c r="H88" s="421"/>
      <c r="I88" s="421"/>
      <c r="J88" s="421">
        <v>1</v>
      </c>
      <c r="K88" s="421"/>
      <c r="L88" s="421"/>
      <c r="M88" s="421"/>
      <c r="N88" s="421"/>
      <c r="O88" s="421"/>
      <c r="P88" s="421"/>
      <c r="Q88" s="421"/>
      <c r="R88" s="422">
        <v>1</v>
      </c>
      <c r="S88" s="240" t="s">
        <v>1318</v>
      </c>
      <c r="T88" s="240"/>
      <c r="U88" s="240"/>
      <c r="V88" s="240"/>
      <c r="W88" s="423" t="s">
        <v>1291</v>
      </c>
      <c r="X88" s="419"/>
      <c r="Y88" s="417"/>
      <c r="Z88" s="417"/>
      <c r="AA88" s="417"/>
      <c r="AB88" s="417"/>
      <c r="AC88" s="417"/>
      <c r="AD88" s="417"/>
      <c r="AE88" s="417"/>
      <c r="AF88" s="417"/>
      <c r="AG88" s="419"/>
      <c r="AH88" s="419"/>
      <c r="AI88" s="419"/>
      <c r="AJ88" s="419"/>
      <c r="AK88" s="419"/>
      <c r="AL88" s="419"/>
      <c r="AM88" s="419"/>
      <c r="AN88" s="419"/>
      <c r="AO88" s="419"/>
      <c r="AP88" s="419"/>
      <c r="AQ88" s="419"/>
      <c r="AR88" s="419"/>
      <c r="AS88" s="419"/>
      <c r="AT88" s="419"/>
      <c r="AU88" s="419"/>
      <c r="AV88" s="419"/>
      <c r="AW88" s="419"/>
      <c r="AX88" s="419"/>
      <c r="AY88" s="419"/>
      <c r="AZ88" s="419"/>
      <c r="BA88" s="419"/>
      <c r="BB88" s="419"/>
      <c r="BC88" s="419"/>
      <c r="BD88" s="419"/>
      <c r="BE88" s="419"/>
      <c r="BF88" s="419"/>
      <c r="BG88" s="419"/>
      <c r="BH88" s="419"/>
      <c r="BI88" s="419"/>
      <c r="BJ88" s="419"/>
      <c r="BK88" s="419"/>
      <c r="BL88" s="419"/>
      <c r="BM88" s="419"/>
      <c r="BN88" s="419"/>
      <c r="BO88" s="419"/>
    </row>
    <row r="89" spans="1:67" s="420" customFormat="1" ht="145.5" customHeight="1" x14ac:dyDescent="0.2">
      <c r="A89" s="240"/>
      <c r="B89" s="240" t="s">
        <v>998</v>
      </c>
      <c r="C89" s="424" t="s">
        <v>1319</v>
      </c>
      <c r="D89" s="424" t="s">
        <v>1320</v>
      </c>
      <c r="E89" s="424" t="s">
        <v>1321</v>
      </c>
      <c r="F89" s="425"/>
      <c r="G89" s="425"/>
      <c r="H89" s="425">
        <v>1</v>
      </c>
      <c r="I89" s="425"/>
      <c r="J89" s="425"/>
      <c r="K89" s="425">
        <v>1</v>
      </c>
      <c r="L89" s="425"/>
      <c r="M89" s="425"/>
      <c r="N89" s="425">
        <v>1</v>
      </c>
      <c r="O89" s="425"/>
      <c r="P89" s="425"/>
      <c r="Q89" s="425">
        <v>1</v>
      </c>
      <c r="R89" s="422">
        <v>4</v>
      </c>
      <c r="S89" s="240" t="s">
        <v>966</v>
      </c>
      <c r="T89" s="240" t="s">
        <v>959</v>
      </c>
      <c r="U89" s="240" t="s">
        <v>1322</v>
      </c>
      <c r="V89" s="424"/>
      <c r="W89" s="426" t="s">
        <v>1323</v>
      </c>
      <c r="X89" s="419"/>
      <c r="Y89" s="417"/>
      <c r="Z89" s="417"/>
      <c r="AA89" s="417"/>
      <c r="AB89" s="417"/>
      <c r="AC89" s="417"/>
      <c r="AD89" s="417"/>
      <c r="AE89" s="417"/>
      <c r="AF89" s="417"/>
      <c r="AG89" s="419"/>
      <c r="AH89" s="419"/>
      <c r="AI89" s="419"/>
      <c r="AJ89" s="419"/>
      <c r="AK89" s="419"/>
      <c r="AL89" s="419"/>
      <c r="AM89" s="419"/>
      <c r="AN89" s="419"/>
      <c r="AO89" s="419"/>
      <c r="AP89" s="419"/>
      <c r="AQ89" s="419"/>
      <c r="AR89" s="419"/>
      <c r="AS89" s="419"/>
      <c r="AT89" s="419"/>
      <c r="AU89" s="419"/>
      <c r="AV89" s="419"/>
      <c r="AW89" s="419"/>
      <c r="AX89" s="419"/>
      <c r="AY89" s="419"/>
      <c r="AZ89" s="419"/>
      <c r="BA89" s="419"/>
      <c r="BB89" s="419"/>
      <c r="BC89" s="419"/>
      <c r="BD89" s="419"/>
      <c r="BE89" s="419"/>
      <c r="BF89" s="419"/>
      <c r="BG89" s="419"/>
      <c r="BH89" s="419"/>
      <c r="BI89" s="419"/>
      <c r="BJ89" s="419"/>
      <c r="BK89" s="419"/>
      <c r="BL89" s="419"/>
      <c r="BM89" s="419"/>
      <c r="BN89" s="419"/>
      <c r="BO89" s="419"/>
    </row>
    <row r="90" spans="1:67" s="420" customFormat="1" ht="105.75" customHeight="1" x14ac:dyDescent="0.2">
      <c r="A90" s="240"/>
      <c r="B90" s="240"/>
      <c r="C90" s="240"/>
      <c r="D90" s="240" t="s">
        <v>1324</v>
      </c>
      <c r="E90" s="240" t="s">
        <v>1325</v>
      </c>
      <c r="F90" s="421"/>
      <c r="G90" s="421"/>
      <c r="H90" s="421">
        <v>1</v>
      </c>
      <c r="I90" s="421"/>
      <c r="J90" s="421"/>
      <c r="K90" s="421">
        <v>1</v>
      </c>
      <c r="L90" s="421"/>
      <c r="M90" s="421"/>
      <c r="N90" s="421">
        <v>1</v>
      </c>
      <c r="O90" s="421"/>
      <c r="P90" s="421"/>
      <c r="Q90" s="421">
        <v>1</v>
      </c>
      <c r="R90" s="422">
        <v>4</v>
      </c>
      <c r="S90" s="240" t="s">
        <v>966</v>
      </c>
      <c r="T90" s="240"/>
      <c r="U90" s="240"/>
      <c r="V90" s="240"/>
      <c r="W90" s="423" t="s">
        <v>1323</v>
      </c>
      <c r="X90" s="419"/>
      <c r="Y90" s="417"/>
      <c r="Z90" s="417"/>
      <c r="AA90" s="417"/>
      <c r="AB90" s="417"/>
      <c r="AC90" s="417"/>
      <c r="AD90" s="417"/>
      <c r="AE90" s="417"/>
      <c r="AF90" s="417"/>
      <c r="AG90" s="419"/>
      <c r="AH90" s="419"/>
      <c r="AI90" s="419"/>
      <c r="AJ90" s="419"/>
      <c r="AK90" s="419"/>
      <c r="AL90" s="419"/>
      <c r="AM90" s="419"/>
      <c r="AN90" s="419"/>
      <c r="AO90" s="419"/>
      <c r="AP90" s="419"/>
      <c r="AQ90" s="419"/>
      <c r="AR90" s="419"/>
      <c r="AS90" s="419"/>
      <c r="AT90" s="419"/>
      <c r="AU90" s="419"/>
      <c r="AV90" s="419"/>
      <c r="AW90" s="419"/>
      <c r="AX90" s="419"/>
      <c r="AY90" s="419"/>
      <c r="AZ90" s="419"/>
      <c r="BA90" s="419"/>
      <c r="BB90" s="419"/>
      <c r="BC90" s="419"/>
      <c r="BD90" s="419"/>
      <c r="BE90" s="419"/>
      <c r="BF90" s="419"/>
      <c r="BG90" s="419"/>
      <c r="BH90" s="419"/>
      <c r="BI90" s="419"/>
      <c r="BJ90" s="419"/>
      <c r="BK90" s="419"/>
      <c r="BL90" s="419"/>
      <c r="BM90" s="419"/>
      <c r="BN90" s="419"/>
      <c r="BO90" s="419"/>
    </row>
    <row r="91" spans="1:67" s="420" customFormat="1" ht="49.5" customHeight="1" x14ac:dyDescent="0.2">
      <c r="A91" s="240"/>
      <c r="B91" s="240"/>
      <c r="C91" s="424"/>
      <c r="D91" s="424" t="s">
        <v>1326</v>
      </c>
      <c r="E91" s="424" t="s">
        <v>1327</v>
      </c>
      <c r="F91" s="425"/>
      <c r="G91" s="425"/>
      <c r="H91" s="425">
        <v>1</v>
      </c>
      <c r="I91" s="425"/>
      <c r="J91" s="425"/>
      <c r="K91" s="425">
        <v>1</v>
      </c>
      <c r="L91" s="425"/>
      <c r="M91" s="425"/>
      <c r="N91" s="425">
        <v>1</v>
      </c>
      <c r="O91" s="425"/>
      <c r="P91" s="425"/>
      <c r="Q91" s="425">
        <v>1</v>
      </c>
      <c r="R91" s="422">
        <v>4</v>
      </c>
      <c r="S91" s="240" t="s">
        <v>966</v>
      </c>
      <c r="T91" s="240"/>
      <c r="U91" s="240"/>
      <c r="V91" s="424"/>
      <c r="W91" s="426" t="s">
        <v>1323</v>
      </c>
      <c r="X91" s="419"/>
      <c r="Y91" s="417"/>
      <c r="Z91" s="417"/>
      <c r="AA91" s="417"/>
      <c r="AB91" s="417"/>
      <c r="AC91" s="417"/>
      <c r="AD91" s="417"/>
      <c r="AE91" s="417"/>
      <c r="AF91" s="417"/>
      <c r="AG91" s="419"/>
      <c r="AH91" s="419"/>
      <c r="AI91" s="419"/>
      <c r="AJ91" s="419"/>
      <c r="AK91" s="419"/>
      <c r="AL91" s="419"/>
      <c r="AM91" s="419"/>
      <c r="AN91" s="419"/>
      <c r="AO91" s="419"/>
      <c r="AP91" s="419"/>
      <c r="AQ91" s="419"/>
      <c r="AR91" s="419"/>
      <c r="AS91" s="419"/>
      <c r="AT91" s="419"/>
      <c r="AU91" s="419"/>
      <c r="AV91" s="419"/>
      <c r="AW91" s="419"/>
      <c r="AX91" s="419"/>
      <c r="AY91" s="419"/>
      <c r="AZ91" s="419"/>
      <c r="BA91" s="419"/>
      <c r="BB91" s="419"/>
      <c r="BC91" s="419"/>
      <c r="BD91" s="419"/>
      <c r="BE91" s="419"/>
      <c r="BF91" s="419"/>
      <c r="BG91" s="419"/>
      <c r="BH91" s="419"/>
      <c r="BI91" s="419"/>
      <c r="BJ91" s="419"/>
      <c r="BK91" s="419"/>
      <c r="BL91" s="419"/>
      <c r="BM91" s="419"/>
      <c r="BN91" s="419"/>
      <c r="BO91" s="419"/>
    </row>
    <row r="92" spans="1:67" s="239" customFormat="1" ht="54" customHeight="1" x14ac:dyDescent="0.25">
      <c r="A92" s="240"/>
      <c r="B92" s="240"/>
      <c r="C92" s="241"/>
      <c r="D92" s="241"/>
      <c r="E92" s="242"/>
      <c r="F92" s="243">
        <f t="shared" ref="F92:R92" si="0">SUM(F9:F91)</f>
        <v>17</v>
      </c>
      <c r="G92" s="243">
        <f t="shared" si="0"/>
        <v>15</v>
      </c>
      <c r="H92" s="243">
        <f t="shared" si="0"/>
        <v>37</v>
      </c>
      <c r="I92" s="243">
        <f t="shared" si="0"/>
        <v>21</v>
      </c>
      <c r="J92" s="243">
        <f t="shared" si="0"/>
        <v>28</v>
      </c>
      <c r="K92" s="243">
        <f t="shared" si="0"/>
        <v>44</v>
      </c>
      <c r="L92" s="243">
        <f t="shared" si="0"/>
        <v>27</v>
      </c>
      <c r="M92" s="243">
        <f t="shared" si="0"/>
        <v>20</v>
      </c>
      <c r="N92" s="243">
        <f t="shared" si="0"/>
        <v>41</v>
      </c>
      <c r="O92" s="243">
        <f t="shared" si="0"/>
        <v>25</v>
      </c>
      <c r="P92" s="243">
        <f t="shared" si="0"/>
        <v>20</v>
      </c>
      <c r="Q92" s="243">
        <f t="shared" si="0"/>
        <v>40</v>
      </c>
      <c r="R92" s="243">
        <f t="shared" si="0"/>
        <v>331</v>
      </c>
      <c r="S92" s="240"/>
      <c r="T92" s="240"/>
      <c r="U92" s="240"/>
      <c r="V92" s="244"/>
      <c r="W92" s="304"/>
      <c r="X92" s="269"/>
      <c r="Y92" s="247"/>
      <c r="Z92" s="247"/>
      <c r="AA92" s="247"/>
      <c r="AB92" s="247"/>
      <c r="AC92" s="247"/>
      <c r="AD92" s="275"/>
      <c r="AE92" s="247"/>
      <c r="AF92" s="247"/>
      <c r="AG92" s="269"/>
      <c r="AH92" s="269"/>
      <c r="AI92" s="269"/>
      <c r="AJ92" s="269"/>
      <c r="AK92" s="269"/>
      <c r="AL92" s="269"/>
      <c r="AM92" s="269"/>
      <c r="AN92" s="269"/>
      <c r="AO92" s="269"/>
      <c r="AP92" s="269"/>
      <c r="AQ92" s="269"/>
      <c r="AR92" s="269"/>
      <c r="AS92" s="269"/>
      <c r="AT92" s="269"/>
      <c r="AU92" s="269"/>
      <c r="AV92" s="269"/>
      <c r="AW92" s="269"/>
      <c r="AX92" s="269"/>
      <c r="AY92" s="269"/>
      <c r="AZ92" s="269"/>
      <c r="BA92" s="269"/>
      <c r="BB92" s="269"/>
      <c r="BC92" s="269"/>
      <c r="BD92" s="269"/>
      <c r="BE92" s="269"/>
      <c r="BF92" s="269"/>
      <c r="BG92" s="269"/>
      <c r="BH92" s="269"/>
      <c r="BI92" s="269"/>
      <c r="BJ92" s="269"/>
      <c r="BK92" s="269"/>
      <c r="BL92" s="269"/>
      <c r="BM92" s="269"/>
      <c r="BN92" s="269"/>
      <c r="BO92" s="269"/>
    </row>
    <row r="93" spans="1:67" s="239" customFormat="1" x14ac:dyDescent="0.25">
      <c r="N93" s="245"/>
      <c r="O93" s="246"/>
      <c r="P93" s="247"/>
      <c r="Q93" s="247"/>
      <c r="R93" s="247"/>
      <c r="S93" s="247"/>
      <c r="T93" s="247"/>
      <c r="U93" s="247"/>
      <c r="V93" s="247"/>
      <c r="W93" s="305"/>
      <c r="X93" s="269"/>
      <c r="Y93" s="247"/>
      <c r="Z93" s="247"/>
      <c r="AA93" s="247"/>
      <c r="AB93" s="247"/>
      <c r="AC93" s="247"/>
      <c r="AD93" s="275"/>
      <c r="AE93" s="247"/>
      <c r="AF93" s="247"/>
      <c r="AG93" s="269"/>
      <c r="AH93" s="269"/>
      <c r="AI93" s="269"/>
      <c r="AJ93" s="269"/>
      <c r="AK93" s="269"/>
      <c r="AL93" s="269"/>
      <c r="AM93" s="269"/>
      <c r="AN93" s="269"/>
      <c r="AO93" s="269"/>
      <c r="AP93" s="269"/>
      <c r="AQ93" s="269"/>
      <c r="AR93" s="269"/>
      <c r="AS93" s="269"/>
      <c r="AT93" s="269"/>
      <c r="AU93" s="269"/>
      <c r="AV93" s="269"/>
      <c r="AW93" s="269"/>
      <c r="AX93" s="269"/>
      <c r="AY93" s="269"/>
      <c r="AZ93" s="269"/>
      <c r="BA93" s="269"/>
      <c r="BB93" s="269"/>
      <c r="BC93" s="269"/>
      <c r="BD93" s="269"/>
      <c r="BE93" s="269"/>
      <c r="BF93" s="269"/>
      <c r="BG93" s="269"/>
      <c r="BH93" s="269"/>
      <c r="BI93" s="269"/>
      <c r="BJ93" s="269"/>
      <c r="BK93" s="269"/>
      <c r="BL93" s="269"/>
      <c r="BM93" s="269"/>
      <c r="BN93" s="269"/>
      <c r="BO93" s="269"/>
    </row>
    <row r="94" spans="1:67" s="239" customFormat="1" x14ac:dyDescent="0.25">
      <c r="N94" s="245"/>
      <c r="O94" s="246"/>
      <c r="P94" s="247"/>
      <c r="Q94" s="247"/>
      <c r="R94" s="247"/>
      <c r="S94" s="247"/>
      <c r="T94" s="247"/>
      <c r="U94" s="247"/>
      <c r="V94" s="247"/>
      <c r="W94" s="305"/>
      <c r="X94" s="269"/>
      <c r="Y94" s="247"/>
      <c r="Z94" s="247"/>
      <c r="AA94" s="247"/>
      <c r="AB94" s="247"/>
      <c r="AC94" s="247"/>
      <c r="AD94" s="275"/>
      <c r="AE94" s="247"/>
      <c r="AF94" s="247"/>
      <c r="AG94" s="269"/>
      <c r="AH94" s="269"/>
      <c r="AI94" s="269"/>
      <c r="AJ94" s="269"/>
      <c r="AK94" s="269"/>
      <c r="AL94" s="269"/>
      <c r="AM94" s="269"/>
      <c r="AN94" s="269"/>
      <c r="AO94" s="269"/>
      <c r="AP94" s="269"/>
      <c r="AQ94" s="269"/>
      <c r="AR94" s="269"/>
      <c r="AS94" s="269"/>
      <c r="AT94" s="269"/>
      <c r="AU94" s="269"/>
      <c r="AV94" s="269"/>
      <c r="AW94" s="269"/>
      <c r="AX94" s="269"/>
      <c r="AY94" s="269"/>
      <c r="AZ94" s="269"/>
      <c r="BA94" s="269"/>
      <c r="BB94" s="269"/>
      <c r="BC94" s="269"/>
      <c r="BD94" s="269"/>
      <c r="BE94" s="269"/>
      <c r="BF94" s="269"/>
      <c r="BG94" s="269"/>
      <c r="BH94" s="269"/>
      <c r="BI94" s="269"/>
      <c r="BJ94" s="269"/>
      <c r="BK94" s="269"/>
      <c r="BL94" s="269"/>
      <c r="BM94" s="269"/>
      <c r="BN94" s="269"/>
      <c r="BO94" s="269"/>
    </row>
    <row r="95" spans="1:67" s="239" customFormat="1" x14ac:dyDescent="0.25">
      <c r="N95" s="245"/>
      <c r="O95" s="246"/>
      <c r="P95" s="247"/>
      <c r="Q95" s="247"/>
      <c r="R95" s="247"/>
      <c r="S95" s="247"/>
      <c r="T95" s="247"/>
      <c r="U95" s="247"/>
      <c r="V95" s="247"/>
      <c r="W95" s="305"/>
      <c r="X95" s="269"/>
      <c r="Y95" s="247"/>
      <c r="Z95" s="247"/>
      <c r="AA95" s="247"/>
      <c r="AB95" s="247"/>
      <c r="AC95" s="247"/>
      <c r="AD95" s="275"/>
      <c r="AE95" s="247"/>
      <c r="AF95" s="247"/>
      <c r="AG95" s="269"/>
      <c r="AH95" s="269"/>
      <c r="AI95" s="269"/>
      <c r="AJ95" s="269"/>
      <c r="AK95" s="269"/>
      <c r="AL95" s="269"/>
      <c r="AM95" s="269"/>
      <c r="AN95" s="269"/>
      <c r="AO95" s="269"/>
      <c r="AP95" s="269"/>
      <c r="AQ95" s="269"/>
      <c r="AR95" s="269"/>
      <c r="AS95" s="269"/>
      <c r="AT95" s="269"/>
      <c r="AU95" s="269"/>
      <c r="AV95" s="269"/>
      <c r="AW95" s="269"/>
      <c r="AX95" s="269"/>
      <c r="AY95" s="269"/>
      <c r="AZ95" s="269"/>
      <c r="BA95" s="269"/>
      <c r="BB95" s="269"/>
      <c r="BC95" s="269"/>
      <c r="BD95" s="269"/>
      <c r="BE95" s="269"/>
      <c r="BF95" s="269"/>
      <c r="BG95" s="269"/>
      <c r="BH95" s="269"/>
      <c r="BI95" s="269"/>
      <c r="BJ95" s="269"/>
      <c r="BK95" s="269"/>
      <c r="BL95" s="269"/>
      <c r="BM95" s="269"/>
      <c r="BN95" s="269"/>
      <c r="BO95" s="269"/>
    </row>
    <row r="96" spans="1:67" s="239" customFormat="1" x14ac:dyDescent="0.25">
      <c r="N96" s="245"/>
      <c r="O96" s="246"/>
      <c r="P96" s="247"/>
      <c r="Q96" s="247"/>
      <c r="R96" s="247"/>
      <c r="S96" s="247"/>
      <c r="T96" s="247"/>
      <c r="U96" s="247"/>
      <c r="V96" s="247"/>
      <c r="W96" s="305"/>
      <c r="X96" s="269"/>
      <c r="Y96" s="247"/>
      <c r="Z96" s="247"/>
      <c r="AA96" s="247"/>
      <c r="AB96" s="247"/>
      <c r="AC96" s="247"/>
      <c r="AD96" s="275"/>
      <c r="AE96" s="247"/>
      <c r="AF96" s="247"/>
      <c r="AG96" s="269"/>
      <c r="AH96" s="269"/>
      <c r="AI96" s="269"/>
      <c r="AJ96" s="269"/>
      <c r="AK96" s="269"/>
      <c r="AL96" s="269"/>
      <c r="AM96" s="269"/>
      <c r="AN96" s="269"/>
      <c r="AO96" s="269"/>
      <c r="AP96" s="269"/>
      <c r="AQ96" s="269"/>
      <c r="AR96" s="269"/>
      <c r="AS96" s="269"/>
      <c r="AT96" s="269"/>
      <c r="AU96" s="269"/>
      <c r="AV96" s="269"/>
      <c r="AW96" s="269"/>
      <c r="AX96" s="269"/>
      <c r="AY96" s="269"/>
      <c r="AZ96" s="269"/>
      <c r="BA96" s="269"/>
      <c r="BB96" s="269"/>
      <c r="BC96" s="269"/>
      <c r="BD96" s="269"/>
      <c r="BE96" s="269"/>
      <c r="BF96" s="269"/>
      <c r="BG96" s="269"/>
      <c r="BH96" s="269"/>
      <c r="BI96" s="269"/>
      <c r="BJ96" s="269"/>
      <c r="BK96" s="269"/>
      <c r="BL96" s="269"/>
      <c r="BM96" s="269"/>
      <c r="BN96" s="269"/>
      <c r="BO96" s="269"/>
    </row>
    <row r="97" spans="12:67" s="239" customFormat="1" x14ac:dyDescent="0.25">
      <c r="N97" s="245"/>
      <c r="O97" s="246"/>
      <c r="P97" s="247"/>
      <c r="Q97" s="247"/>
      <c r="R97" s="247"/>
      <c r="S97" s="247"/>
      <c r="T97" s="247"/>
      <c r="U97" s="247"/>
      <c r="V97" s="247"/>
      <c r="W97" s="305"/>
      <c r="X97" s="269"/>
      <c r="Y97" s="247"/>
      <c r="Z97" s="247"/>
      <c r="AA97" s="247"/>
      <c r="AB97" s="247"/>
      <c r="AC97" s="247"/>
      <c r="AD97" s="275"/>
      <c r="AE97" s="247"/>
      <c r="AF97" s="247"/>
      <c r="AG97" s="269"/>
      <c r="AH97" s="269"/>
      <c r="AI97" s="269"/>
      <c r="AJ97" s="269"/>
      <c r="AK97" s="269"/>
      <c r="AL97" s="269"/>
      <c r="AM97" s="269"/>
      <c r="AN97" s="269"/>
      <c r="AO97" s="269"/>
      <c r="AP97" s="269"/>
      <c r="AQ97" s="269"/>
      <c r="AR97" s="269"/>
      <c r="AS97" s="269"/>
      <c r="AT97" s="269"/>
      <c r="AU97" s="269"/>
      <c r="AV97" s="269"/>
      <c r="AW97" s="269"/>
      <c r="AX97" s="269"/>
      <c r="AY97" s="269"/>
      <c r="AZ97" s="269"/>
      <c r="BA97" s="269"/>
      <c r="BB97" s="269"/>
      <c r="BC97" s="269"/>
      <c r="BD97" s="269"/>
      <c r="BE97" s="269"/>
      <c r="BF97" s="269"/>
      <c r="BG97" s="269"/>
      <c r="BH97" s="269"/>
      <c r="BI97" s="269"/>
      <c r="BJ97" s="269"/>
      <c r="BK97" s="269"/>
      <c r="BL97" s="269"/>
      <c r="BM97" s="269"/>
      <c r="BN97" s="269"/>
      <c r="BO97" s="269"/>
    </row>
    <row r="98" spans="12:67" s="239" customFormat="1" x14ac:dyDescent="0.25">
      <c r="N98" s="245"/>
      <c r="O98" s="246"/>
      <c r="P98" s="247"/>
      <c r="Q98" s="247"/>
      <c r="R98" s="247"/>
      <c r="S98" s="247"/>
      <c r="T98" s="247"/>
      <c r="U98" s="247"/>
      <c r="V98" s="247"/>
      <c r="W98" s="305"/>
      <c r="X98" s="269"/>
      <c r="Y98" s="247"/>
      <c r="Z98" s="247"/>
      <c r="AA98" s="247"/>
      <c r="AB98" s="247"/>
      <c r="AC98" s="247"/>
      <c r="AD98" s="275"/>
      <c r="AE98" s="247"/>
      <c r="AF98" s="247"/>
      <c r="AG98" s="269"/>
      <c r="AH98" s="269"/>
      <c r="AI98" s="269"/>
      <c r="AJ98" s="269"/>
      <c r="AK98" s="269"/>
      <c r="AL98" s="269"/>
      <c r="AM98" s="269"/>
      <c r="AN98" s="269"/>
      <c r="AO98" s="269"/>
      <c r="AP98" s="269"/>
      <c r="AQ98" s="269"/>
      <c r="AR98" s="269"/>
      <c r="AS98" s="269"/>
      <c r="AT98" s="269"/>
      <c r="AU98" s="269"/>
      <c r="AV98" s="269"/>
      <c r="AW98" s="269"/>
      <c r="AX98" s="269"/>
      <c r="AY98" s="269"/>
      <c r="AZ98" s="269"/>
      <c r="BA98" s="269"/>
      <c r="BB98" s="269"/>
      <c r="BC98" s="269"/>
      <c r="BD98" s="269"/>
      <c r="BE98" s="269"/>
      <c r="BF98" s="269"/>
      <c r="BG98" s="269"/>
      <c r="BH98" s="269"/>
      <c r="BI98" s="269"/>
      <c r="BJ98" s="269"/>
      <c r="BK98" s="269"/>
      <c r="BL98" s="269"/>
      <c r="BM98" s="269"/>
      <c r="BN98" s="269"/>
      <c r="BO98" s="269"/>
    </row>
    <row r="99" spans="12:67" s="239" customFormat="1" x14ac:dyDescent="0.25">
      <c r="N99" s="245"/>
      <c r="O99" s="246"/>
      <c r="P99" s="247"/>
      <c r="Q99" s="247"/>
      <c r="R99" s="247"/>
      <c r="S99" s="247"/>
      <c r="T99" s="247"/>
      <c r="U99" s="247"/>
      <c r="V99" s="247"/>
      <c r="W99" s="305"/>
      <c r="X99" s="269"/>
      <c r="Y99" s="247"/>
      <c r="Z99" s="247"/>
      <c r="AA99" s="247"/>
      <c r="AB99" s="247"/>
      <c r="AC99" s="247"/>
      <c r="AD99" s="275"/>
      <c r="AE99" s="247"/>
      <c r="AF99" s="247"/>
      <c r="AG99" s="269"/>
      <c r="AH99" s="269"/>
      <c r="AI99" s="269"/>
      <c r="AJ99" s="269"/>
      <c r="AK99" s="269"/>
      <c r="AL99" s="269"/>
      <c r="AM99" s="269"/>
      <c r="AN99" s="269"/>
      <c r="AO99" s="269"/>
      <c r="AP99" s="269"/>
      <c r="AQ99" s="269"/>
      <c r="AR99" s="269"/>
      <c r="AS99" s="269"/>
      <c r="AT99" s="269"/>
      <c r="AU99" s="269"/>
      <c r="AV99" s="269"/>
      <c r="AW99" s="269"/>
      <c r="AX99" s="269"/>
      <c r="AY99" s="269"/>
      <c r="AZ99" s="269"/>
      <c r="BA99" s="269"/>
      <c r="BB99" s="269"/>
      <c r="BC99" s="269"/>
      <c r="BD99" s="269"/>
      <c r="BE99" s="269"/>
      <c r="BF99" s="269"/>
      <c r="BG99" s="269"/>
      <c r="BH99" s="269"/>
      <c r="BI99" s="269"/>
      <c r="BJ99" s="269"/>
      <c r="BK99" s="269"/>
      <c r="BL99" s="269"/>
      <c r="BM99" s="269"/>
      <c r="BN99" s="269"/>
      <c r="BO99" s="269"/>
    </row>
    <row r="100" spans="12:67" s="239" customFormat="1" x14ac:dyDescent="0.25">
      <c r="N100" s="245"/>
      <c r="O100" s="246"/>
      <c r="P100" s="247"/>
      <c r="Q100" s="247"/>
      <c r="R100" s="247"/>
      <c r="S100" s="247"/>
      <c r="T100" s="247"/>
      <c r="U100" s="247"/>
      <c r="V100" s="247"/>
      <c r="W100" s="305"/>
      <c r="X100" s="269"/>
      <c r="Y100" s="247"/>
      <c r="Z100" s="247"/>
      <c r="AA100" s="247"/>
      <c r="AB100" s="247"/>
      <c r="AC100" s="247"/>
      <c r="AD100" s="275"/>
      <c r="AE100" s="247"/>
      <c r="AF100" s="247"/>
      <c r="AG100" s="269"/>
      <c r="AH100" s="269"/>
      <c r="AI100" s="269"/>
      <c r="AJ100" s="269"/>
      <c r="AK100" s="269"/>
      <c r="AL100" s="269"/>
      <c r="AM100" s="269"/>
      <c r="AN100" s="269"/>
      <c r="AO100" s="269"/>
      <c r="AP100" s="269"/>
      <c r="AQ100" s="269"/>
      <c r="AR100" s="269"/>
      <c r="AS100" s="269"/>
      <c r="AT100" s="269"/>
      <c r="AU100" s="269"/>
      <c r="AV100" s="269"/>
      <c r="AW100" s="269"/>
      <c r="AX100" s="269"/>
      <c r="AY100" s="269"/>
      <c r="AZ100" s="269"/>
      <c r="BA100" s="269"/>
      <c r="BB100" s="269"/>
      <c r="BC100" s="269"/>
      <c r="BD100" s="269"/>
      <c r="BE100" s="269"/>
      <c r="BF100" s="269"/>
      <c r="BG100" s="269"/>
      <c r="BH100" s="269"/>
      <c r="BI100" s="269"/>
      <c r="BJ100" s="269"/>
      <c r="BK100" s="269"/>
      <c r="BL100" s="269"/>
      <c r="BM100" s="269"/>
      <c r="BN100" s="269"/>
      <c r="BO100" s="269"/>
    </row>
    <row r="101" spans="12:67" s="239" customFormat="1" x14ac:dyDescent="0.25">
      <c r="N101" s="245"/>
      <c r="O101" s="246"/>
      <c r="P101" s="247"/>
      <c r="Q101" s="247"/>
      <c r="R101" s="247"/>
      <c r="S101" s="247"/>
      <c r="T101" s="247"/>
      <c r="U101" s="247"/>
      <c r="V101" s="247"/>
      <c r="W101" s="305"/>
      <c r="X101" s="269"/>
      <c r="Y101" s="247"/>
      <c r="Z101" s="247"/>
      <c r="AA101" s="247"/>
      <c r="AB101" s="247"/>
      <c r="AC101" s="247"/>
      <c r="AD101" s="275"/>
      <c r="AE101" s="247"/>
      <c r="AF101" s="247"/>
      <c r="AG101" s="269"/>
      <c r="AH101" s="269"/>
      <c r="AI101" s="269"/>
      <c r="AJ101" s="269"/>
      <c r="AK101" s="269"/>
      <c r="AL101" s="269"/>
      <c r="AM101" s="269"/>
      <c r="AN101" s="269"/>
      <c r="AO101" s="269"/>
      <c r="AP101" s="269"/>
      <c r="AQ101" s="269"/>
      <c r="AR101" s="269"/>
      <c r="AS101" s="269"/>
      <c r="AT101" s="269"/>
      <c r="AU101" s="269"/>
      <c r="AV101" s="269"/>
      <c r="AW101" s="269"/>
      <c r="AX101" s="269"/>
      <c r="AY101" s="269"/>
      <c r="AZ101" s="269"/>
      <c r="BA101" s="269"/>
      <c r="BB101" s="269"/>
      <c r="BC101" s="269"/>
      <c r="BD101" s="269"/>
      <c r="BE101" s="269"/>
      <c r="BF101" s="269"/>
      <c r="BG101" s="269"/>
      <c r="BH101" s="269"/>
      <c r="BI101" s="269"/>
      <c r="BJ101" s="269"/>
      <c r="BK101" s="269"/>
      <c r="BL101" s="269"/>
      <c r="BM101" s="269"/>
      <c r="BN101" s="269"/>
      <c r="BO101" s="269"/>
    </row>
    <row r="102" spans="12:67" s="239" customFormat="1" x14ac:dyDescent="0.25">
      <c r="N102" s="245"/>
      <c r="O102" s="246"/>
      <c r="P102" s="247"/>
      <c r="Q102" s="247"/>
      <c r="R102" s="247"/>
      <c r="S102" s="247"/>
      <c r="T102" s="247"/>
      <c r="U102" s="247"/>
      <c r="V102" s="247"/>
      <c r="W102" s="305"/>
      <c r="X102" s="269"/>
      <c r="Y102" s="247"/>
      <c r="Z102" s="247"/>
      <c r="AA102" s="247"/>
      <c r="AB102" s="247"/>
      <c r="AC102" s="247"/>
      <c r="AD102" s="275"/>
      <c r="AE102" s="247"/>
      <c r="AF102" s="247"/>
      <c r="AG102" s="269"/>
      <c r="AH102" s="269"/>
      <c r="AI102" s="269"/>
      <c r="AJ102" s="269"/>
      <c r="AK102" s="269"/>
      <c r="AL102" s="269"/>
      <c r="AM102" s="269"/>
      <c r="AN102" s="269"/>
      <c r="AO102" s="269"/>
      <c r="AP102" s="269"/>
      <c r="AQ102" s="269"/>
      <c r="AR102" s="269"/>
      <c r="AS102" s="269"/>
      <c r="AT102" s="269"/>
      <c r="AU102" s="269"/>
      <c r="AV102" s="269"/>
      <c r="AW102" s="269"/>
      <c r="AX102" s="269"/>
      <c r="AY102" s="269"/>
      <c r="AZ102" s="269"/>
      <c r="BA102" s="269"/>
      <c r="BB102" s="269"/>
      <c r="BC102" s="269"/>
      <c r="BD102" s="269"/>
      <c r="BE102" s="269"/>
      <c r="BF102" s="269"/>
      <c r="BG102" s="269"/>
      <c r="BH102" s="269"/>
      <c r="BI102" s="269"/>
      <c r="BJ102" s="269"/>
      <c r="BK102" s="269"/>
      <c r="BL102" s="269"/>
      <c r="BM102" s="269"/>
      <c r="BN102" s="269"/>
      <c r="BO102" s="269"/>
    </row>
    <row r="103" spans="12:67" s="239" customFormat="1" x14ac:dyDescent="0.25">
      <c r="N103" s="245"/>
      <c r="O103" s="246"/>
      <c r="P103" s="247"/>
      <c r="Q103" s="247"/>
      <c r="R103" s="247"/>
      <c r="S103" s="247"/>
      <c r="T103" s="247"/>
      <c r="U103" s="247"/>
      <c r="V103" s="247"/>
      <c r="W103" s="305"/>
      <c r="X103" s="269"/>
      <c r="Y103" s="247"/>
      <c r="Z103" s="247"/>
      <c r="AA103" s="247"/>
      <c r="AB103" s="247"/>
      <c r="AC103" s="247"/>
      <c r="AD103" s="275"/>
      <c r="AE103" s="247"/>
      <c r="AF103" s="247"/>
      <c r="AG103" s="269"/>
      <c r="AH103" s="269"/>
      <c r="AI103" s="269"/>
      <c r="AJ103" s="269"/>
      <c r="AK103" s="269"/>
      <c r="AL103" s="269"/>
      <c r="AM103" s="269"/>
      <c r="AN103" s="269"/>
      <c r="AO103" s="269"/>
      <c r="AP103" s="269"/>
      <c r="AQ103" s="269"/>
      <c r="AR103" s="269"/>
      <c r="AS103" s="269"/>
      <c r="AT103" s="269"/>
      <c r="AU103" s="269"/>
      <c r="AV103" s="269"/>
      <c r="AW103" s="269"/>
      <c r="AX103" s="269"/>
      <c r="AY103" s="269"/>
      <c r="AZ103" s="269"/>
      <c r="BA103" s="269"/>
      <c r="BB103" s="269"/>
      <c r="BC103" s="269"/>
      <c r="BD103" s="269"/>
      <c r="BE103" s="269"/>
      <c r="BF103" s="269"/>
      <c r="BG103" s="269"/>
      <c r="BH103" s="269"/>
      <c r="BI103" s="269"/>
      <c r="BJ103" s="269"/>
      <c r="BK103" s="269"/>
      <c r="BL103" s="269"/>
      <c r="BM103" s="269"/>
      <c r="BN103" s="269"/>
      <c r="BO103" s="269"/>
    </row>
    <row r="104" spans="12:67" s="237" customFormat="1" x14ac:dyDescent="0.25">
      <c r="L104" s="236"/>
      <c r="M104" s="232"/>
      <c r="N104" s="233"/>
      <c r="O104" s="233"/>
      <c r="P104" s="233"/>
      <c r="Q104" s="233"/>
      <c r="R104" s="233"/>
      <c r="S104" s="233"/>
      <c r="T104" s="233"/>
      <c r="U104" s="233"/>
      <c r="W104" s="303"/>
      <c r="X104" s="268"/>
      <c r="Y104" s="233"/>
      <c r="Z104" s="233"/>
      <c r="AA104" s="233"/>
      <c r="AB104" s="233"/>
      <c r="AC104" s="233"/>
      <c r="AD104" s="233"/>
      <c r="AE104" s="233"/>
      <c r="AF104" s="233"/>
      <c r="AG104" s="268"/>
      <c r="AH104" s="268"/>
      <c r="AI104" s="268"/>
      <c r="AJ104" s="268"/>
      <c r="AK104" s="268"/>
      <c r="AL104" s="268"/>
      <c r="AM104" s="268"/>
      <c r="AN104" s="268"/>
      <c r="AO104" s="268"/>
      <c r="AP104" s="268"/>
      <c r="AQ104" s="268"/>
      <c r="AR104" s="268"/>
      <c r="AS104" s="268"/>
      <c r="AT104" s="268"/>
      <c r="AU104" s="268"/>
      <c r="AV104" s="268"/>
      <c r="AW104" s="268"/>
      <c r="AX104" s="268"/>
      <c r="AY104" s="268"/>
      <c r="AZ104" s="268"/>
      <c r="BA104" s="268"/>
      <c r="BB104" s="268"/>
      <c r="BC104" s="268"/>
      <c r="BD104" s="268"/>
      <c r="BE104" s="268"/>
      <c r="BF104" s="268"/>
      <c r="BG104" s="268"/>
      <c r="BH104" s="268"/>
      <c r="BI104" s="268"/>
      <c r="BJ104" s="268"/>
      <c r="BK104" s="268"/>
      <c r="BL104" s="268"/>
      <c r="BM104" s="268"/>
      <c r="BN104" s="268"/>
      <c r="BO104" s="268"/>
    </row>
    <row r="105" spans="12:67" s="237" customFormat="1" x14ac:dyDescent="0.25">
      <c r="L105" s="236"/>
      <c r="M105" s="232"/>
      <c r="N105" s="233"/>
      <c r="O105" s="233"/>
      <c r="P105" s="233"/>
      <c r="Q105" s="233"/>
      <c r="R105" s="233"/>
      <c r="S105" s="233"/>
      <c r="T105" s="233"/>
      <c r="U105" s="233"/>
      <c r="W105" s="303"/>
      <c r="X105" s="268"/>
      <c r="Y105" s="233"/>
      <c r="Z105" s="233"/>
      <c r="AA105" s="233"/>
      <c r="AB105" s="233"/>
      <c r="AC105" s="233"/>
      <c r="AD105" s="233"/>
      <c r="AE105" s="233"/>
      <c r="AF105" s="233"/>
      <c r="AG105" s="268"/>
      <c r="AH105" s="268"/>
      <c r="AI105" s="268"/>
      <c r="AJ105" s="268"/>
      <c r="AK105" s="268"/>
      <c r="AL105" s="268"/>
      <c r="AM105" s="268"/>
      <c r="AN105" s="268"/>
      <c r="AO105" s="268"/>
      <c r="AP105" s="268"/>
      <c r="AQ105" s="268"/>
      <c r="AR105" s="268"/>
      <c r="AS105" s="268"/>
      <c r="AT105" s="268"/>
      <c r="AU105" s="268"/>
      <c r="AV105" s="268"/>
      <c r="AW105" s="268"/>
      <c r="AX105" s="268"/>
      <c r="AY105" s="268"/>
      <c r="AZ105" s="268"/>
      <c r="BA105" s="268"/>
      <c r="BB105" s="268"/>
      <c r="BC105" s="268"/>
      <c r="BD105" s="268"/>
      <c r="BE105" s="268"/>
      <c r="BF105" s="268"/>
      <c r="BG105" s="268"/>
      <c r="BH105" s="268"/>
      <c r="BI105" s="268"/>
      <c r="BJ105" s="268"/>
      <c r="BK105" s="268"/>
      <c r="BL105" s="268"/>
      <c r="BM105" s="268"/>
      <c r="BN105" s="268"/>
      <c r="BO105" s="268"/>
    </row>
    <row r="106" spans="12:67" s="237" customFormat="1" x14ac:dyDescent="0.25">
      <c r="L106" s="236"/>
      <c r="M106" s="232"/>
      <c r="N106" s="233"/>
      <c r="O106" s="233"/>
      <c r="P106" s="233"/>
      <c r="Q106" s="233"/>
      <c r="R106" s="233"/>
      <c r="S106" s="233"/>
      <c r="T106" s="233"/>
      <c r="U106" s="233"/>
      <c r="W106" s="303"/>
      <c r="X106" s="268"/>
      <c r="Y106" s="233"/>
      <c r="Z106" s="233"/>
      <c r="AA106" s="233"/>
      <c r="AB106" s="233"/>
      <c r="AC106" s="233"/>
      <c r="AD106" s="233"/>
      <c r="AE106" s="233"/>
      <c r="AF106" s="233"/>
      <c r="AG106" s="268"/>
      <c r="AH106" s="268"/>
      <c r="AI106" s="268"/>
      <c r="AJ106" s="268"/>
      <c r="AK106" s="268"/>
      <c r="AL106" s="268"/>
      <c r="AM106" s="268"/>
      <c r="AN106" s="268"/>
      <c r="AO106" s="268"/>
      <c r="AP106" s="268"/>
      <c r="AQ106" s="268"/>
      <c r="AR106" s="268"/>
      <c r="AS106" s="268"/>
      <c r="AT106" s="268"/>
      <c r="AU106" s="268"/>
      <c r="AV106" s="268"/>
      <c r="AW106" s="268"/>
      <c r="AX106" s="268"/>
      <c r="AY106" s="268"/>
      <c r="AZ106" s="268"/>
      <c r="BA106" s="268"/>
      <c r="BB106" s="268"/>
      <c r="BC106" s="268"/>
      <c r="BD106" s="268"/>
      <c r="BE106" s="268"/>
      <c r="BF106" s="268"/>
      <c r="BG106" s="268"/>
      <c r="BH106" s="268"/>
      <c r="BI106" s="268"/>
      <c r="BJ106" s="268"/>
      <c r="BK106" s="268"/>
      <c r="BL106" s="268"/>
      <c r="BM106" s="268"/>
      <c r="BN106" s="268"/>
      <c r="BO106" s="268"/>
    </row>
    <row r="107" spans="12:67" s="237" customFormat="1" x14ac:dyDescent="0.25">
      <c r="L107" s="236"/>
      <c r="M107" s="232"/>
      <c r="N107" s="233"/>
      <c r="O107" s="233"/>
      <c r="P107" s="233"/>
      <c r="Q107" s="233"/>
      <c r="R107" s="233"/>
      <c r="S107" s="233"/>
      <c r="T107" s="233"/>
      <c r="U107" s="233"/>
      <c r="W107" s="303"/>
      <c r="X107" s="268"/>
      <c r="Y107" s="233"/>
      <c r="Z107" s="233"/>
      <c r="AA107" s="233"/>
      <c r="AB107" s="233"/>
      <c r="AC107" s="233"/>
      <c r="AD107" s="233"/>
      <c r="AE107" s="233"/>
      <c r="AF107" s="233"/>
      <c r="AG107" s="268"/>
      <c r="AH107" s="268"/>
      <c r="AI107" s="268"/>
      <c r="AJ107" s="268"/>
      <c r="AK107" s="268"/>
      <c r="AL107" s="268"/>
      <c r="AM107" s="268"/>
      <c r="AN107" s="268"/>
      <c r="AO107" s="268"/>
      <c r="AP107" s="268"/>
      <c r="AQ107" s="268"/>
      <c r="AR107" s="268"/>
      <c r="AS107" s="268"/>
      <c r="AT107" s="268"/>
      <c r="AU107" s="268"/>
      <c r="AV107" s="268"/>
      <c r="AW107" s="268"/>
      <c r="AX107" s="268"/>
      <c r="AY107" s="268"/>
      <c r="AZ107" s="268"/>
      <c r="BA107" s="268"/>
      <c r="BB107" s="268"/>
      <c r="BC107" s="268"/>
      <c r="BD107" s="268"/>
      <c r="BE107" s="268"/>
      <c r="BF107" s="268"/>
      <c r="BG107" s="268"/>
      <c r="BH107" s="268"/>
      <c r="BI107" s="268"/>
      <c r="BJ107" s="268"/>
      <c r="BK107" s="268"/>
      <c r="BL107" s="268"/>
      <c r="BM107" s="268"/>
      <c r="BN107" s="268"/>
      <c r="BO107" s="268"/>
    </row>
    <row r="108" spans="12:67" s="237" customFormat="1" x14ac:dyDescent="0.25">
      <c r="L108" s="236"/>
      <c r="M108" s="232"/>
      <c r="N108" s="233"/>
      <c r="O108" s="233"/>
      <c r="P108" s="233"/>
      <c r="Q108" s="233"/>
      <c r="R108" s="233"/>
      <c r="S108" s="233"/>
      <c r="T108" s="233"/>
      <c r="U108" s="233"/>
      <c r="W108" s="303"/>
      <c r="X108" s="268"/>
      <c r="Y108" s="233"/>
      <c r="Z108" s="233"/>
      <c r="AA108" s="233"/>
      <c r="AB108" s="233"/>
      <c r="AC108" s="233"/>
      <c r="AD108" s="233"/>
      <c r="AE108" s="233"/>
      <c r="AF108" s="233"/>
      <c r="AG108" s="268"/>
      <c r="AH108" s="268"/>
      <c r="AI108" s="268"/>
      <c r="AJ108" s="268"/>
      <c r="AK108" s="268"/>
      <c r="AL108" s="268"/>
      <c r="AM108" s="268"/>
      <c r="AN108" s="268"/>
      <c r="AO108" s="268"/>
      <c r="AP108" s="268"/>
      <c r="AQ108" s="268"/>
      <c r="AR108" s="268"/>
      <c r="AS108" s="268"/>
      <c r="AT108" s="268"/>
      <c r="AU108" s="268"/>
      <c r="AV108" s="268"/>
      <c r="AW108" s="268"/>
      <c r="AX108" s="268"/>
      <c r="AY108" s="268"/>
      <c r="AZ108" s="268"/>
      <c r="BA108" s="268"/>
      <c r="BB108" s="268"/>
      <c r="BC108" s="268"/>
      <c r="BD108" s="268"/>
      <c r="BE108" s="268"/>
      <c r="BF108" s="268"/>
      <c r="BG108" s="268"/>
      <c r="BH108" s="268"/>
      <c r="BI108" s="268"/>
      <c r="BJ108" s="268"/>
      <c r="BK108" s="268"/>
      <c r="BL108" s="268"/>
      <c r="BM108" s="268"/>
      <c r="BN108" s="268"/>
      <c r="BO108" s="268"/>
    </row>
    <row r="109" spans="12:67" s="237" customFormat="1" x14ac:dyDescent="0.25">
      <c r="L109" s="236"/>
      <c r="M109" s="232"/>
      <c r="N109" s="233"/>
      <c r="O109" s="233"/>
      <c r="P109" s="233"/>
      <c r="Q109" s="233"/>
      <c r="R109" s="233"/>
      <c r="S109" s="233"/>
      <c r="T109" s="233"/>
      <c r="U109" s="233"/>
      <c r="W109" s="303"/>
      <c r="X109" s="268"/>
      <c r="Y109" s="233"/>
      <c r="Z109" s="233"/>
      <c r="AA109" s="233"/>
      <c r="AB109" s="233"/>
      <c r="AC109" s="233"/>
      <c r="AD109" s="233"/>
      <c r="AE109" s="233"/>
      <c r="AF109" s="233"/>
      <c r="AG109" s="268"/>
      <c r="AH109" s="268"/>
      <c r="AI109" s="268"/>
      <c r="AJ109" s="268"/>
      <c r="AK109" s="268"/>
      <c r="AL109" s="268"/>
      <c r="AM109" s="268"/>
      <c r="AN109" s="268"/>
      <c r="AO109" s="268"/>
      <c r="AP109" s="268"/>
      <c r="AQ109" s="268"/>
      <c r="AR109" s="268"/>
      <c r="AS109" s="268"/>
      <c r="AT109" s="268"/>
      <c r="AU109" s="268"/>
      <c r="AV109" s="268"/>
      <c r="AW109" s="268"/>
      <c r="AX109" s="268"/>
      <c r="AY109" s="268"/>
      <c r="AZ109" s="268"/>
      <c r="BA109" s="268"/>
      <c r="BB109" s="268"/>
      <c r="BC109" s="268"/>
      <c r="BD109" s="268"/>
      <c r="BE109" s="268"/>
      <c r="BF109" s="268"/>
      <c r="BG109" s="268"/>
      <c r="BH109" s="268"/>
      <c r="BI109" s="268"/>
      <c r="BJ109" s="268"/>
      <c r="BK109" s="268"/>
      <c r="BL109" s="268"/>
      <c r="BM109" s="268"/>
      <c r="BN109" s="268"/>
      <c r="BO109" s="268"/>
    </row>
    <row r="110" spans="12:67" s="237" customFormat="1" x14ac:dyDescent="0.25">
      <c r="L110" s="236"/>
      <c r="M110" s="232"/>
      <c r="N110" s="233"/>
      <c r="O110" s="233"/>
      <c r="P110" s="233"/>
      <c r="Q110" s="233"/>
      <c r="R110" s="233"/>
      <c r="S110" s="233"/>
      <c r="T110" s="233"/>
      <c r="U110" s="233"/>
      <c r="W110" s="303"/>
      <c r="X110" s="268"/>
      <c r="Y110" s="233"/>
      <c r="Z110" s="233"/>
      <c r="AA110" s="233"/>
      <c r="AB110" s="233"/>
      <c r="AC110" s="233"/>
      <c r="AD110" s="233"/>
      <c r="AE110" s="233"/>
      <c r="AF110" s="233"/>
      <c r="AG110" s="268"/>
      <c r="AH110" s="268"/>
      <c r="AI110" s="268"/>
      <c r="AJ110" s="268"/>
      <c r="AK110" s="268"/>
      <c r="AL110" s="268"/>
      <c r="AM110" s="268"/>
      <c r="AN110" s="268"/>
      <c r="AO110" s="268"/>
      <c r="AP110" s="268"/>
      <c r="AQ110" s="268"/>
      <c r="AR110" s="268"/>
      <c r="AS110" s="268"/>
      <c r="AT110" s="268"/>
      <c r="AU110" s="268"/>
      <c r="AV110" s="268"/>
      <c r="AW110" s="268"/>
      <c r="AX110" s="268"/>
      <c r="AY110" s="268"/>
      <c r="AZ110" s="268"/>
      <c r="BA110" s="268"/>
      <c r="BB110" s="268"/>
      <c r="BC110" s="268"/>
      <c r="BD110" s="268"/>
      <c r="BE110" s="268"/>
      <c r="BF110" s="268"/>
      <c r="BG110" s="268"/>
      <c r="BH110" s="268"/>
      <c r="BI110" s="268"/>
      <c r="BJ110" s="268"/>
      <c r="BK110" s="268"/>
      <c r="BL110" s="268"/>
      <c r="BM110" s="268"/>
      <c r="BN110" s="268"/>
      <c r="BO110" s="268"/>
    </row>
    <row r="111" spans="12:67" s="237" customFormat="1" x14ac:dyDescent="0.25">
      <c r="L111" s="236"/>
      <c r="M111" s="232"/>
      <c r="N111" s="233"/>
      <c r="O111" s="233"/>
      <c r="P111" s="233"/>
      <c r="Q111" s="233"/>
      <c r="R111" s="233"/>
      <c r="S111" s="233"/>
      <c r="T111" s="233"/>
      <c r="U111" s="233"/>
      <c r="W111" s="303"/>
      <c r="X111" s="268"/>
      <c r="Y111" s="233"/>
      <c r="Z111" s="233"/>
      <c r="AA111" s="233"/>
      <c r="AB111" s="233"/>
      <c r="AC111" s="233"/>
      <c r="AD111" s="233"/>
      <c r="AE111" s="233"/>
      <c r="AF111" s="233"/>
      <c r="AG111" s="268"/>
      <c r="AH111" s="268"/>
      <c r="AI111" s="268"/>
      <c r="AJ111" s="268"/>
      <c r="AK111" s="268"/>
      <c r="AL111" s="268"/>
      <c r="AM111" s="268"/>
      <c r="AN111" s="268"/>
      <c r="AO111" s="268"/>
      <c r="AP111" s="268"/>
      <c r="AQ111" s="268"/>
      <c r="AR111" s="268"/>
      <c r="AS111" s="268"/>
      <c r="AT111" s="268"/>
      <c r="AU111" s="268"/>
      <c r="AV111" s="268"/>
      <c r="AW111" s="268"/>
      <c r="AX111" s="268"/>
      <c r="AY111" s="268"/>
      <c r="AZ111" s="268"/>
      <c r="BA111" s="268"/>
      <c r="BB111" s="268"/>
      <c r="BC111" s="268"/>
      <c r="BD111" s="268"/>
      <c r="BE111" s="268"/>
      <c r="BF111" s="268"/>
      <c r="BG111" s="268"/>
      <c r="BH111" s="268"/>
      <c r="BI111" s="268"/>
      <c r="BJ111" s="268"/>
      <c r="BK111" s="268"/>
      <c r="BL111" s="268"/>
      <c r="BM111" s="268"/>
      <c r="BN111" s="268"/>
      <c r="BO111" s="268"/>
    </row>
    <row r="112" spans="12:67" s="237" customFormat="1" x14ac:dyDescent="0.25">
      <c r="L112" s="236"/>
      <c r="M112" s="232"/>
      <c r="N112" s="233"/>
      <c r="O112" s="233"/>
      <c r="P112" s="233"/>
      <c r="Q112" s="233"/>
      <c r="R112" s="233"/>
      <c r="S112" s="233"/>
      <c r="T112" s="233"/>
      <c r="U112" s="233"/>
      <c r="W112" s="303"/>
      <c r="X112" s="268"/>
      <c r="Y112" s="233"/>
      <c r="Z112" s="233"/>
      <c r="AA112" s="233"/>
      <c r="AB112" s="233"/>
      <c r="AC112" s="233"/>
      <c r="AD112" s="233"/>
      <c r="AE112" s="233"/>
      <c r="AF112" s="233"/>
      <c r="AG112" s="268"/>
      <c r="AH112" s="268"/>
      <c r="AI112" s="268"/>
      <c r="AJ112" s="268"/>
      <c r="AK112" s="268"/>
      <c r="AL112" s="268"/>
      <c r="AM112" s="268"/>
      <c r="AN112" s="268"/>
      <c r="AO112" s="268"/>
      <c r="AP112" s="268"/>
      <c r="AQ112" s="268"/>
      <c r="AR112" s="268"/>
      <c r="AS112" s="268"/>
      <c r="AT112" s="268"/>
      <c r="AU112" s="268"/>
      <c r="AV112" s="268"/>
      <c r="AW112" s="268"/>
      <c r="AX112" s="268"/>
      <c r="AY112" s="268"/>
      <c r="AZ112" s="268"/>
      <c r="BA112" s="268"/>
      <c r="BB112" s="268"/>
      <c r="BC112" s="268"/>
      <c r="BD112" s="268"/>
      <c r="BE112" s="268"/>
      <c r="BF112" s="268"/>
      <c r="BG112" s="268"/>
      <c r="BH112" s="268"/>
      <c r="BI112" s="268"/>
      <c r="BJ112" s="268"/>
      <c r="BK112" s="268"/>
      <c r="BL112" s="268"/>
      <c r="BM112" s="268"/>
      <c r="BN112" s="268"/>
      <c r="BO112" s="268"/>
    </row>
    <row r="113" spans="12:67" s="237" customFormat="1" x14ac:dyDescent="0.25">
      <c r="L113" s="236"/>
      <c r="M113" s="232"/>
      <c r="N113" s="233"/>
      <c r="O113" s="233"/>
      <c r="P113" s="233"/>
      <c r="Q113" s="233"/>
      <c r="R113" s="233"/>
      <c r="S113" s="233"/>
      <c r="T113" s="233"/>
      <c r="U113" s="233"/>
      <c r="W113" s="303"/>
      <c r="X113" s="268"/>
      <c r="Y113" s="233"/>
      <c r="Z113" s="233"/>
      <c r="AA113" s="233"/>
      <c r="AB113" s="233"/>
      <c r="AC113" s="233"/>
      <c r="AD113" s="233"/>
      <c r="AE113" s="233"/>
      <c r="AF113" s="233"/>
      <c r="AG113" s="268"/>
      <c r="AH113" s="268"/>
      <c r="AI113" s="268"/>
      <c r="AJ113" s="268"/>
      <c r="AK113" s="268"/>
      <c r="AL113" s="268"/>
      <c r="AM113" s="268"/>
      <c r="AN113" s="268"/>
      <c r="AO113" s="268"/>
      <c r="AP113" s="268"/>
      <c r="AQ113" s="268"/>
      <c r="AR113" s="268"/>
      <c r="AS113" s="268"/>
      <c r="AT113" s="268"/>
      <c r="AU113" s="268"/>
      <c r="AV113" s="268"/>
      <c r="AW113" s="268"/>
      <c r="AX113" s="268"/>
      <c r="AY113" s="268"/>
      <c r="AZ113" s="268"/>
      <c r="BA113" s="268"/>
      <c r="BB113" s="268"/>
      <c r="BC113" s="268"/>
      <c r="BD113" s="268"/>
      <c r="BE113" s="268"/>
      <c r="BF113" s="268"/>
      <c r="BG113" s="268"/>
      <c r="BH113" s="268"/>
      <c r="BI113" s="268"/>
      <c r="BJ113" s="268"/>
      <c r="BK113" s="268"/>
      <c r="BL113" s="268"/>
      <c r="BM113" s="268"/>
      <c r="BN113" s="268"/>
      <c r="BO113" s="268"/>
    </row>
    <row r="114" spans="12:67" s="237" customFormat="1" x14ac:dyDescent="0.25">
      <c r="L114" s="236"/>
      <c r="M114" s="232"/>
      <c r="N114" s="233"/>
      <c r="O114" s="233"/>
      <c r="P114" s="233"/>
      <c r="Q114" s="233"/>
      <c r="R114" s="233"/>
      <c r="S114" s="233"/>
      <c r="T114" s="233"/>
      <c r="U114" s="233"/>
      <c r="W114" s="303"/>
      <c r="X114" s="268"/>
      <c r="Y114" s="233"/>
      <c r="Z114" s="233"/>
      <c r="AA114" s="233"/>
      <c r="AB114" s="233"/>
      <c r="AC114" s="233"/>
      <c r="AD114" s="233"/>
      <c r="AE114" s="233"/>
      <c r="AF114" s="233"/>
      <c r="AG114" s="268"/>
      <c r="AH114" s="268"/>
      <c r="AI114" s="268"/>
      <c r="AJ114" s="268"/>
      <c r="AK114" s="268"/>
      <c r="AL114" s="268"/>
      <c r="AM114" s="268"/>
      <c r="AN114" s="268"/>
      <c r="AO114" s="268"/>
      <c r="AP114" s="268"/>
      <c r="AQ114" s="268"/>
      <c r="AR114" s="268"/>
      <c r="AS114" s="268"/>
      <c r="AT114" s="268"/>
      <c r="AU114" s="268"/>
      <c r="AV114" s="268"/>
      <c r="AW114" s="268"/>
      <c r="AX114" s="268"/>
      <c r="AY114" s="268"/>
      <c r="AZ114" s="268"/>
      <c r="BA114" s="268"/>
      <c r="BB114" s="268"/>
      <c r="BC114" s="268"/>
      <c r="BD114" s="268"/>
      <c r="BE114" s="268"/>
      <c r="BF114" s="268"/>
      <c r="BG114" s="268"/>
      <c r="BH114" s="268"/>
      <c r="BI114" s="268"/>
      <c r="BJ114" s="268"/>
      <c r="BK114" s="268"/>
      <c r="BL114" s="268"/>
      <c r="BM114" s="268"/>
      <c r="BN114" s="268"/>
      <c r="BO114" s="268"/>
    </row>
    <row r="115" spans="12:67" s="237" customFormat="1" x14ac:dyDescent="0.25">
      <c r="L115" s="236"/>
      <c r="M115" s="232"/>
      <c r="N115" s="233"/>
      <c r="O115" s="233"/>
      <c r="P115" s="233"/>
      <c r="Q115" s="233"/>
      <c r="R115" s="233"/>
      <c r="S115" s="233"/>
      <c r="T115" s="233"/>
      <c r="U115" s="233"/>
      <c r="W115" s="303"/>
      <c r="X115" s="268"/>
      <c r="Y115" s="233"/>
      <c r="Z115" s="233"/>
      <c r="AA115" s="233"/>
      <c r="AB115" s="233"/>
      <c r="AC115" s="233"/>
      <c r="AD115" s="233"/>
      <c r="AE115" s="233"/>
      <c r="AF115" s="233"/>
      <c r="AG115" s="268"/>
      <c r="AH115" s="268"/>
      <c r="AI115" s="268"/>
      <c r="AJ115" s="268"/>
      <c r="AK115" s="268"/>
      <c r="AL115" s="268"/>
      <c r="AM115" s="268"/>
      <c r="AN115" s="268"/>
      <c r="AO115" s="268"/>
      <c r="AP115" s="268"/>
      <c r="AQ115" s="268"/>
      <c r="AR115" s="268"/>
      <c r="AS115" s="268"/>
      <c r="AT115" s="268"/>
      <c r="AU115" s="268"/>
      <c r="AV115" s="268"/>
      <c r="AW115" s="268"/>
      <c r="AX115" s="268"/>
      <c r="AY115" s="268"/>
      <c r="AZ115" s="268"/>
      <c r="BA115" s="268"/>
      <c r="BB115" s="268"/>
      <c r="BC115" s="268"/>
      <c r="BD115" s="268"/>
      <c r="BE115" s="268"/>
      <c r="BF115" s="268"/>
      <c r="BG115" s="268"/>
      <c r="BH115" s="268"/>
      <c r="BI115" s="268"/>
      <c r="BJ115" s="268"/>
      <c r="BK115" s="268"/>
      <c r="BL115" s="268"/>
      <c r="BM115" s="268"/>
      <c r="BN115" s="268"/>
      <c r="BO115" s="268"/>
    </row>
    <row r="116" spans="12:67" s="237" customFormat="1" x14ac:dyDescent="0.25">
      <c r="L116" s="236"/>
      <c r="M116" s="232"/>
      <c r="N116" s="233"/>
      <c r="O116" s="233"/>
      <c r="P116" s="233"/>
      <c r="Q116" s="233"/>
      <c r="R116" s="233"/>
      <c r="S116" s="233"/>
      <c r="T116" s="233"/>
      <c r="U116" s="233"/>
      <c r="W116" s="303"/>
      <c r="X116" s="268"/>
      <c r="Y116" s="233"/>
      <c r="Z116" s="233"/>
      <c r="AA116" s="233"/>
      <c r="AB116" s="233"/>
      <c r="AC116" s="233"/>
      <c r="AD116" s="233"/>
      <c r="AE116" s="233"/>
      <c r="AF116" s="233"/>
      <c r="AG116" s="268"/>
      <c r="AH116" s="268"/>
      <c r="AI116" s="268"/>
      <c r="AJ116" s="268"/>
      <c r="AK116" s="268"/>
      <c r="AL116" s="268"/>
      <c r="AM116" s="268"/>
      <c r="AN116" s="268"/>
      <c r="AO116" s="268"/>
      <c r="AP116" s="268"/>
      <c r="AQ116" s="268"/>
      <c r="AR116" s="268"/>
      <c r="AS116" s="268"/>
      <c r="AT116" s="268"/>
      <c r="AU116" s="268"/>
      <c r="AV116" s="268"/>
      <c r="AW116" s="268"/>
      <c r="AX116" s="268"/>
      <c r="AY116" s="268"/>
      <c r="AZ116" s="268"/>
      <c r="BA116" s="268"/>
      <c r="BB116" s="268"/>
      <c r="BC116" s="268"/>
      <c r="BD116" s="268"/>
      <c r="BE116" s="268"/>
      <c r="BF116" s="268"/>
      <c r="BG116" s="268"/>
      <c r="BH116" s="268"/>
      <c r="BI116" s="268"/>
      <c r="BJ116" s="268"/>
      <c r="BK116" s="268"/>
      <c r="BL116" s="268"/>
      <c r="BM116" s="268"/>
      <c r="BN116" s="268"/>
      <c r="BO116" s="268"/>
    </row>
    <row r="117" spans="12:67" s="237" customFormat="1" x14ac:dyDescent="0.25">
      <c r="L117" s="236"/>
      <c r="M117" s="232"/>
      <c r="N117" s="233"/>
      <c r="O117" s="233"/>
      <c r="P117" s="233"/>
      <c r="Q117" s="233"/>
      <c r="R117" s="233"/>
      <c r="S117" s="233"/>
      <c r="T117" s="233"/>
      <c r="U117" s="233"/>
      <c r="W117" s="303"/>
      <c r="X117" s="268"/>
      <c r="Y117" s="233"/>
      <c r="Z117" s="233"/>
      <c r="AA117" s="233"/>
      <c r="AB117" s="233"/>
      <c r="AC117" s="233"/>
      <c r="AD117" s="233"/>
      <c r="AE117" s="233"/>
      <c r="AF117" s="233"/>
      <c r="AG117" s="268"/>
      <c r="AH117" s="268"/>
      <c r="AI117" s="268"/>
      <c r="AJ117" s="268"/>
      <c r="AK117" s="268"/>
      <c r="AL117" s="268"/>
      <c r="AM117" s="268"/>
      <c r="AN117" s="268"/>
      <c r="AO117" s="268"/>
      <c r="AP117" s="268"/>
      <c r="AQ117" s="268"/>
      <c r="AR117" s="268"/>
      <c r="AS117" s="268"/>
      <c r="AT117" s="268"/>
      <c r="AU117" s="268"/>
      <c r="AV117" s="268"/>
      <c r="AW117" s="268"/>
      <c r="AX117" s="268"/>
      <c r="AY117" s="268"/>
      <c r="AZ117" s="268"/>
      <c r="BA117" s="268"/>
      <c r="BB117" s="268"/>
      <c r="BC117" s="268"/>
      <c r="BD117" s="268"/>
      <c r="BE117" s="268"/>
      <c r="BF117" s="268"/>
      <c r="BG117" s="268"/>
      <c r="BH117" s="268"/>
      <c r="BI117" s="268"/>
      <c r="BJ117" s="268"/>
      <c r="BK117" s="268"/>
      <c r="BL117" s="268"/>
      <c r="BM117" s="268"/>
      <c r="BN117" s="268"/>
      <c r="BO117" s="268"/>
    </row>
    <row r="118" spans="12:67" s="237" customFormat="1" x14ac:dyDescent="0.25">
      <c r="L118" s="236"/>
      <c r="M118" s="232"/>
      <c r="N118" s="233"/>
      <c r="O118" s="233"/>
      <c r="P118" s="233"/>
      <c r="Q118" s="233"/>
      <c r="R118" s="233"/>
      <c r="S118" s="233"/>
      <c r="T118" s="233"/>
      <c r="U118" s="233"/>
      <c r="W118" s="303"/>
      <c r="X118" s="268"/>
      <c r="Y118" s="233"/>
      <c r="Z118" s="233"/>
      <c r="AA118" s="233"/>
      <c r="AB118" s="233"/>
      <c r="AC118" s="233"/>
      <c r="AD118" s="233"/>
      <c r="AE118" s="233"/>
      <c r="AF118" s="233"/>
      <c r="AG118" s="268"/>
      <c r="AH118" s="268"/>
      <c r="AI118" s="268"/>
      <c r="AJ118" s="268"/>
      <c r="AK118" s="268"/>
      <c r="AL118" s="268"/>
      <c r="AM118" s="268"/>
      <c r="AN118" s="268"/>
      <c r="AO118" s="268"/>
      <c r="AP118" s="268"/>
      <c r="AQ118" s="268"/>
      <c r="AR118" s="268"/>
      <c r="AS118" s="268"/>
      <c r="AT118" s="268"/>
      <c r="AU118" s="268"/>
      <c r="AV118" s="268"/>
      <c r="AW118" s="268"/>
      <c r="AX118" s="268"/>
      <c r="AY118" s="268"/>
      <c r="AZ118" s="268"/>
      <c r="BA118" s="268"/>
      <c r="BB118" s="268"/>
      <c r="BC118" s="268"/>
      <c r="BD118" s="268"/>
      <c r="BE118" s="268"/>
      <c r="BF118" s="268"/>
      <c r="BG118" s="268"/>
      <c r="BH118" s="268"/>
      <c r="BI118" s="268"/>
      <c r="BJ118" s="268"/>
      <c r="BK118" s="268"/>
      <c r="BL118" s="268"/>
      <c r="BM118" s="268"/>
      <c r="BN118" s="268"/>
      <c r="BO118" s="268"/>
    </row>
    <row r="119" spans="12:67" s="237" customFormat="1" x14ac:dyDescent="0.25">
      <c r="L119" s="236"/>
      <c r="M119" s="232"/>
      <c r="N119" s="233"/>
      <c r="O119" s="233"/>
      <c r="P119" s="233"/>
      <c r="Q119" s="233"/>
      <c r="R119" s="233"/>
      <c r="S119" s="233"/>
      <c r="T119" s="233"/>
      <c r="U119" s="233"/>
      <c r="W119" s="303"/>
      <c r="X119" s="268"/>
      <c r="Y119" s="233"/>
      <c r="Z119" s="233"/>
      <c r="AA119" s="233"/>
      <c r="AB119" s="233"/>
      <c r="AC119" s="233"/>
      <c r="AD119" s="233"/>
      <c r="AE119" s="233"/>
      <c r="AF119" s="233"/>
      <c r="AG119" s="268"/>
      <c r="AH119" s="268"/>
      <c r="AI119" s="268"/>
      <c r="AJ119" s="268"/>
      <c r="AK119" s="268"/>
      <c r="AL119" s="268"/>
      <c r="AM119" s="268"/>
      <c r="AN119" s="268"/>
      <c r="AO119" s="268"/>
      <c r="AP119" s="268"/>
      <c r="AQ119" s="268"/>
      <c r="AR119" s="268"/>
      <c r="AS119" s="268"/>
      <c r="AT119" s="268"/>
      <c r="AU119" s="268"/>
      <c r="AV119" s="268"/>
      <c r="AW119" s="268"/>
      <c r="AX119" s="268"/>
      <c r="AY119" s="268"/>
      <c r="AZ119" s="268"/>
      <c r="BA119" s="268"/>
      <c r="BB119" s="268"/>
      <c r="BC119" s="268"/>
      <c r="BD119" s="268"/>
      <c r="BE119" s="268"/>
      <c r="BF119" s="268"/>
      <c r="BG119" s="268"/>
      <c r="BH119" s="268"/>
      <c r="BI119" s="268"/>
      <c r="BJ119" s="268"/>
      <c r="BK119" s="268"/>
      <c r="BL119" s="268"/>
      <c r="BM119" s="268"/>
      <c r="BN119" s="268"/>
      <c r="BO119" s="268"/>
    </row>
    <row r="120" spans="12:67" s="237" customFormat="1" x14ac:dyDescent="0.25">
      <c r="L120" s="236"/>
      <c r="M120" s="232"/>
      <c r="N120" s="233"/>
      <c r="O120" s="233"/>
      <c r="P120" s="233"/>
      <c r="Q120" s="233"/>
      <c r="R120" s="233"/>
      <c r="S120" s="233"/>
      <c r="T120" s="233"/>
      <c r="U120" s="233"/>
      <c r="W120" s="303"/>
      <c r="X120" s="268"/>
      <c r="Y120" s="233"/>
      <c r="Z120" s="233"/>
      <c r="AA120" s="233"/>
      <c r="AB120" s="233"/>
      <c r="AC120" s="233"/>
      <c r="AD120" s="233"/>
      <c r="AE120" s="233"/>
      <c r="AF120" s="233"/>
      <c r="AG120" s="268"/>
      <c r="AH120" s="268"/>
      <c r="AI120" s="268"/>
      <c r="AJ120" s="268"/>
      <c r="AK120" s="268"/>
      <c r="AL120" s="268"/>
      <c r="AM120" s="268"/>
      <c r="AN120" s="268"/>
      <c r="AO120" s="268"/>
      <c r="AP120" s="268"/>
      <c r="AQ120" s="268"/>
      <c r="AR120" s="268"/>
      <c r="AS120" s="268"/>
      <c r="AT120" s="268"/>
      <c r="AU120" s="268"/>
      <c r="AV120" s="268"/>
      <c r="AW120" s="268"/>
      <c r="AX120" s="268"/>
      <c r="AY120" s="268"/>
      <c r="AZ120" s="268"/>
      <c r="BA120" s="268"/>
      <c r="BB120" s="268"/>
      <c r="BC120" s="268"/>
      <c r="BD120" s="268"/>
      <c r="BE120" s="268"/>
      <c r="BF120" s="268"/>
      <c r="BG120" s="268"/>
      <c r="BH120" s="268"/>
      <c r="BI120" s="268"/>
      <c r="BJ120" s="268"/>
      <c r="BK120" s="268"/>
      <c r="BL120" s="268"/>
      <c r="BM120" s="268"/>
      <c r="BN120" s="268"/>
      <c r="BO120" s="268"/>
    </row>
    <row r="121" spans="12:67" s="237" customFormat="1" x14ac:dyDescent="0.25">
      <c r="L121" s="236"/>
      <c r="M121" s="232"/>
      <c r="N121" s="233"/>
      <c r="O121" s="233"/>
      <c r="P121" s="233"/>
      <c r="Q121" s="233"/>
      <c r="R121" s="233"/>
      <c r="S121" s="233"/>
      <c r="T121" s="233"/>
      <c r="U121" s="233"/>
      <c r="W121" s="303"/>
      <c r="X121" s="268"/>
      <c r="Y121" s="233"/>
      <c r="Z121" s="233"/>
      <c r="AA121" s="233"/>
      <c r="AB121" s="233"/>
      <c r="AC121" s="233"/>
      <c r="AD121" s="233"/>
      <c r="AE121" s="233"/>
      <c r="AF121" s="233"/>
      <c r="AG121" s="268"/>
      <c r="AH121" s="268"/>
      <c r="AI121" s="268"/>
      <c r="AJ121" s="268"/>
      <c r="AK121" s="268"/>
      <c r="AL121" s="268"/>
      <c r="AM121" s="268"/>
      <c r="AN121" s="268"/>
      <c r="AO121" s="268"/>
      <c r="AP121" s="268"/>
      <c r="AQ121" s="268"/>
      <c r="AR121" s="268"/>
      <c r="AS121" s="268"/>
      <c r="AT121" s="268"/>
      <c r="AU121" s="268"/>
      <c r="AV121" s="268"/>
      <c r="AW121" s="268"/>
      <c r="AX121" s="268"/>
      <c r="AY121" s="268"/>
      <c r="AZ121" s="268"/>
      <c r="BA121" s="268"/>
      <c r="BB121" s="268"/>
      <c r="BC121" s="268"/>
      <c r="BD121" s="268"/>
      <c r="BE121" s="268"/>
      <c r="BF121" s="268"/>
      <c r="BG121" s="268"/>
      <c r="BH121" s="268"/>
      <c r="BI121" s="268"/>
      <c r="BJ121" s="268"/>
      <c r="BK121" s="268"/>
      <c r="BL121" s="268"/>
      <c r="BM121" s="268"/>
      <c r="BN121" s="268"/>
      <c r="BO121" s="268"/>
    </row>
    <row r="122" spans="12:67" s="237" customFormat="1" x14ac:dyDescent="0.25">
      <c r="L122" s="236"/>
      <c r="M122" s="232"/>
      <c r="N122" s="233"/>
      <c r="O122" s="233"/>
      <c r="P122" s="233"/>
      <c r="Q122" s="233"/>
      <c r="R122" s="233"/>
      <c r="S122" s="233"/>
      <c r="T122" s="233"/>
      <c r="U122" s="233"/>
      <c r="W122" s="303"/>
      <c r="X122" s="268"/>
      <c r="Y122" s="233"/>
      <c r="Z122" s="233"/>
      <c r="AA122" s="233"/>
      <c r="AB122" s="233"/>
      <c r="AC122" s="233"/>
      <c r="AD122" s="233"/>
      <c r="AE122" s="233"/>
      <c r="AF122" s="233"/>
      <c r="AG122" s="268"/>
      <c r="AH122" s="268"/>
      <c r="AI122" s="268"/>
      <c r="AJ122" s="268"/>
      <c r="AK122" s="268"/>
      <c r="AL122" s="268"/>
      <c r="AM122" s="268"/>
      <c r="AN122" s="268"/>
      <c r="AO122" s="268"/>
      <c r="AP122" s="268"/>
      <c r="AQ122" s="268"/>
      <c r="AR122" s="268"/>
      <c r="AS122" s="268"/>
      <c r="AT122" s="268"/>
      <c r="AU122" s="268"/>
      <c r="AV122" s="268"/>
      <c r="AW122" s="268"/>
      <c r="AX122" s="268"/>
      <c r="AY122" s="268"/>
      <c r="AZ122" s="268"/>
      <c r="BA122" s="268"/>
      <c r="BB122" s="268"/>
      <c r="BC122" s="268"/>
      <c r="BD122" s="268"/>
      <c r="BE122" s="268"/>
      <c r="BF122" s="268"/>
      <c r="BG122" s="268"/>
      <c r="BH122" s="268"/>
      <c r="BI122" s="268"/>
      <c r="BJ122" s="268"/>
      <c r="BK122" s="268"/>
      <c r="BL122" s="268"/>
      <c r="BM122" s="268"/>
      <c r="BN122" s="268"/>
      <c r="BO122" s="268"/>
    </row>
    <row r="123" spans="12:67" s="237" customFormat="1" x14ac:dyDescent="0.25">
      <c r="L123" s="236"/>
      <c r="M123" s="232"/>
      <c r="N123" s="233"/>
      <c r="O123" s="233"/>
      <c r="P123" s="233"/>
      <c r="Q123" s="233"/>
      <c r="R123" s="233"/>
      <c r="S123" s="233"/>
      <c r="T123" s="233"/>
      <c r="U123" s="233"/>
      <c r="W123" s="303"/>
      <c r="X123" s="268"/>
      <c r="Y123" s="233"/>
      <c r="Z123" s="233"/>
      <c r="AA123" s="233"/>
      <c r="AB123" s="233"/>
      <c r="AC123" s="233"/>
      <c r="AD123" s="233"/>
      <c r="AE123" s="233"/>
      <c r="AF123" s="233"/>
      <c r="AG123" s="268"/>
      <c r="AH123" s="268"/>
      <c r="AI123" s="268"/>
      <c r="AJ123" s="268"/>
      <c r="AK123" s="268"/>
      <c r="AL123" s="268"/>
      <c r="AM123" s="268"/>
      <c r="AN123" s="268"/>
      <c r="AO123" s="268"/>
      <c r="AP123" s="268"/>
      <c r="AQ123" s="268"/>
      <c r="AR123" s="268"/>
      <c r="AS123" s="268"/>
      <c r="AT123" s="268"/>
      <c r="AU123" s="268"/>
      <c r="AV123" s="268"/>
      <c r="AW123" s="268"/>
      <c r="AX123" s="268"/>
      <c r="AY123" s="268"/>
      <c r="AZ123" s="268"/>
      <c r="BA123" s="268"/>
      <c r="BB123" s="268"/>
      <c r="BC123" s="268"/>
      <c r="BD123" s="268"/>
      <c r="BE123" s="268"/>
      <c r="BF123" s="268"/>
      <c r="BG123" s="268"/>
      <c r="BH123" s="268"/>
      <c r="BI123" s="268"/>
      <c r="BJ123" s="268"/>
      <c r="BK123" s="268"/>
      <c r="BL123" s="268"/>
      <c r="BM123" s="268"/>
      <c r="BN123" s="268"/>
      <c r="BO123" s="268"/>
    </row>
    <row r="124" spans="12:67" s="237" customFormat="1" x14ac:dyDescent="0.25">
      <c r="L124" s="236"/>
      <c r="M124" s="232"/>
      <c r="N124" s="233"/>
      <c r="O124" s="233"/>
      <c r="P124" s="233"/>
      <c r="Q124" s="233"/>
      <c r="R124" s="233"/>
      <c r="S124" s="233"/>
      <c r="T124" s="233"/>
      <c r="U124" s="233"/>
      <c r="W124" s="303"/>
      <c r="X124" s="268"/>
      <c r="Y124" s="233"/>
      <c r="Z124" s="233"/>
      <c r="AA124" s="233"/>
      <c r="AB124" s="233"/>
      <c r="AC124" s="233"/>
      <c r="AD124" s="233"/>
      <c r="AE124" s="233"/>
      <c r="AF124" s="233"/>
      <c r="AG124" s="268"/>
      <c r="AH124" s="268"/>
      <c r="AI124" s="268"/>
      <c r="AJ124" s="268"/>
      <c r="AK124" s="268"/>
      <c r="AL124" s="268"/>
      <c r="AM124" s="268"/>
      <c r="AN124" s="268"/>
      <c r="AO124" s="268"/>
      <c r="AP124" s="268"/>
      <c r="AQ124" s="268"/>
      <c r="AR124" s="268"/>
      <c r="AS124" s="268"/>
      <c r="AT124" s="268"/>
      <c r="AU124" s="268"/>
      <c r="AV124" s="268"/>
      <c r="AW124" s="268"/>
      <c r="AX124" s="268"/>
      <c r="AY124" s="268"/>
      <c r="AZ124" s="268"/>
      <c r="BA124" s="268"/>
      <c r="BB124" s="268"/>
      <c r="BC124" s="268"/>
      <c r="BD124" s="268"/>
      <c r="BE124" s="268"/>
      <c r="BF124" s="268"/>
      <c r="BG124" s="268"/>
      <c r="BH124" s="268"/>
      <c r="BI124" s="268"/>
      <c r="BJ124" s="268"/>
      <c r="BK124" s="268"/>
      <c r="BL124" s="268"/>
      <c r="BM124" s="268"/>
      <c r="BN124" s="268"/>
      <c r="BO124" s="268"/>
    </row>
    <row r="125" spans="12:67" s="237" customFormat="1" x14ac:dyDescent="0.25">
      <c r="L125" s="236"/>
      <c r="M125" s="232"/>
      <c r="N125" s="233"/>
      <c r="O125" s="233"/>
      <c r="P125" s="233"/>
      <c r="Q125" s="233"/>
      <c r="R125" s="233"/>
      <c r="S125" s="233"/>
      <c r="T125" s="233"/>
      <c r="U125" s="233"/>
      <c r="W125" s="303"/>
      <c r="X125" s="268"/>
      <c r="Y125" s="233"/>
      <c r="Z125" s="233"/>
      <c r="AA125" s="233"/>
      <c r="AB125" s="233"/>
      <c r="AC125" s="233"/>
      <c r="AD125" s="233"/>
      <c r="AE125" s="233"/>
      <c r="AF125" s="233"/>
      <c r="AG125" s="268"/>
      <c r="AH125" s="268"/>
      <c r="AI125" s="268"/>
      <c r="AJ125" s="268"/>
      <c r="AK125" s="268"/>
      <c r="AL125" s="268"/>
      <c r="AM125" s="268"/>
      <c r="AN125" s="268"/>
      <c r="AO125" s="268"/>
      <c r="AP125" s="268"/>
      <c r="AQ125" s="268"/>
      <c r="AR125" s="268"/>
      <c r="AS125" s="268"/>
      <c r="AT125" s="268"/>
      <c r="AU125" s="268"/>
      <c r="AV125" s="268"/>
      <c r="AW125" s="268"/>
      <c r="AX125" s="268"/>
      <c r="AY125" s="268"/>
      <c r="AZ125" s="268"/>
      <c r="BA125" s="268"/>
      <c r="BB125" s="268"/>
      <c r="BC125" s="268"/>
      <c r="BD125" s="268"/>
      <c r="BE125" s="268"/>
      <c r="BF125" s="268"/>
      <c r="BG125" s="268"/>
      <c r="BH125" s="268"/>
      <c r="BI125" s="268"/>
      <c r="BJ125" s="268"/>
      <c r="BK125" s="268"/>
      <c r="BL125" s="268"/>
      <c r="BM125" s="268"/>
      <c r="BN125" s="268"/>
      <c r="BO125" s="268"/>
    </row>
    <row r="126" spans="12:67" s="237" customFormat="1" x14ac:dyDescent="0.25">
      <c r="L126" s="236"/>
      <c r="M126" s="232"/>
      <c r="N126" s="233"/>
      <c r="O126" s="233"/>
      <c r="P126" s="233"/>
      <c r="Q126" s="233"/>
      <c r="R126" s="233"/>
      <c r="S126" s="233"/>
      <c r="T126" s="233"/>
      <c r="U126" s="233"/>
      <c r="W126" s="303"/>
      <c r="X126" s="268"/>
      <c r="Y126" s="233"/>
      <c r="Z126" s="233"/>
      <c r="AA126" s="233"/>
      <c r="AB126" s="233"/>
      <c r="AC126" s="233"/>
      <c r="AD126" s="233"/>
      <c r="AE126" s="233"/>
      <c r="AF126" s="233"/>
      <c r="AG126" s="268"/>
      <c r="AH126" s="268"/>
      <c r="AI126" s="268"/>
      <c r="AJ126" s="268"/>
      <c r="AK126" s="268"/>
      <c r="AL126" s="268"/>
      <c r="AM126" s="268"/>
      <c r="AN126" s="268"/>
      <c r="AO126" s="268"/>
      <c r="AP126" s="268"/>
      <c r="AQ126" s="268"/>
      <c r="AR126" s="268"/>
      <c r="AS126" s="268"/>
      <c r="AT126" s="268"/>
      <c r="AU126" s="268"/>
      <c r="AV126" s="268"/>
      <c r="AW126" s="268"/>
      <c r="AX126" s="268"/>
      <c r="AY126" s="268"/>
      <c r="AZ126" s="268"/>
      <c r="BA126" s="268"/>
      <c r="BB126" s="268"/>
      <c r="BC126" s="268"/>
      <c r="BD126" s="268"/>
      <c r="BE126" s="268"/>
      <c r="BF126" s="268"/>
      <c r="BG126" s="268"/>
      <c r="BH126" s="268"/>
      <c r="BI126" s="268"/>
      <c r="BJ126" s="268"/>
      <c r="BK126" s="268"/>
      <c r="BL126" s="268"/>
      <c r="BM126" s="268"/>
      <c r="BN126" s="268"/>
      <c r="BO126" s="268"/>
    </row>
    <row r="127" spans="12:67" s="237" customFormat="1" x14ac:dyDescent="0.25">
      <c r="L127" s="236"/>
      <c r="M127" s="232"/>
      <c r="N127" s="233"/>
      <c r="O127" s="233"/>
      <c r="P127" s="233"/>
      <c r="Q127" s="233"/>
      <c r="R127" s="233"/>
      <c r="S127" s="233"/>
      <c r="T127" s="233"/>
      <c r="U127" s="233"/>
      <c r="W127" s="303"/>
      <c r="X127" s="268"/>
      <c r="Y127" s="233"/>
      <c r="Z127" s="233"/>
      <c r="AA127" s="233"/>
      <c r="AB127" s="233"/>
      <c r="AC127" s="233"/>
      <c r="AD127" s="233"/>
      <c r="AE127" s="233"/>
      <c r="AF127" s="233"/>
      <c r="AG127" s="268"/>
      <c r="AH127" s="268"/>
      <c r="AI127" s="268"/>
      <c r="AJ127" s="268"/>
      <c r="AK127" s="268"/>
      <c r="AL127" s="268"/>
      <c r="AM127" s="268"/>
      <c r="AN127" s="268"/>
      <c r="AO127" s="268"/>
      <c r="AP127" s="268"/>
      <c r="AQ127" s="268"/>
      <c r="AR127" s="268"/>
      <c r="AS127" s="268"/>
      <c r="AT127" s="268"/>
      <c r="AU127" s="268"/>
      <c r="AV127" s="268"/>
      <c r="AW127" s="268"/>
      <c r="AX127" s="268"/>
      <c r="AY127" s="268"/>
      <c r="AZ127" s="268"/>
      <c r="BA127" s="268"/>
      <c r="BB127" s="268"/>
      <c r="BC127" s="268"/>
      <c r="BD127" s="268"/>
      <c r="BE127" s="268"/>
      <c r="BF127" s="268"/>
      <c r="BG127" s="268"/>
      <c r="BH127" s="268"/>
      <c r="BI127" s="268"/>
      <c r="BJ127" s="268"/>
      <c r="BK127" s="268"/>
      <c r="BL127" s="268"/>
      <c r="BM127" s="268"/>
      <c r="BN127" s="268"/>
      <c r="BO127" s="268"/>
    </row>
    <row r="128" spans="12:67" s="237" customFormat="1" x14ac:dyDescent="0.25">
      <c r="L128" s="236"/>
      <c r="M128" s="232"/>
      <c r="N128" s="233"/>
      <c r="O128" s="233"/>
      <c r="P128" s="233"/>
      <c r="Q128" s="233"/>
      <c r="R128" s="233"/>
      <c r="S128" s="233"/>
      <c r="T128" s="233"/>
      <c r="U128" s="233"/>
      <c r="W128" s="303"/>
      <c r="X128" s="268"/>
      <c r="Y128" s="233"/>
      <c r="Z128" s="233"/>
      <c r="AA128" s="233"/>
      <c r="AB128" s="233"/>
      <c r="AC128" s="233"/>
      <c r="AD128" s="233"/>
      <c r="AE128" s="233"/>
      <c r="AF128" s="233"/>
      <c r="AG128" s="268"/>
      <c r="AH128" s="268"/>
      <c r="AI128" s="268"/>
      <c r="AJ128" s="268"/>
      <c r="AK128" s="268"/>
      <c r="AL128" s="268"/>
      <c r="AM128" s="268"/>
      <c r="AN128" s="268"/>
      <c r="AO128" s="268"/>
      <c r="AP128" s="268"/>
      <c r="AQ128" s="268"/>
      <c r="AR128" s="268"/>
      <c r="AS128" s="268"/>
      <c r="AT128" s="268"/>
      <c r="AU128" s="268"/>
      <c r="AV128" s="268"/>
      <c r="AW128" s="268"/>
      <c r="AX128" s="268"/>
      <c r="AY128" s="268"/>
      <c r="AZ128" s="268"/>
      <c r="BA128" s="268"/>
      <c r="BB128" s="268"/>
      <c r="BC128" s="268"/>
      <c r="BD128" s="268"/>
      <c r="BE128" s="268"/>
      <c r="BF128" s="268"/>
      <c r="BG128" s="268"/>
      <c r="BH128" s="268"/>
      <c r="BI128" s="268"/>
      <c r="BJ128" s="268"/>
      <c r="BK128" s="268"/>
      <c r="BL128" s="268"/>
      <c r="BM128" s="268"/>
      <c r="BN128" s="268"/>
      <c r="BO128" s="268"/>
    </row>
    <row r="129" spans="12:67" s="237" customFormat="1" x14ac:dyDescent="0.25">
      <c r="L129" s="236"/>
      <c r="M129" s="232"/>
      <c r="N129" s="233"/>
      <c r="O129" s="233"/>
      <c r="P129" s="233"/>
      <c r="Q129" s="233"/>
      <c r="R129" s="233"/>
      <c r="S129" s="233"/>
      <c r="T129" s="233"/>
      <c r="U129" s="233"/>
      <c r="W129" s="303"/>
      <c r="X129" s="268"/>
      <c r="Y129" s="233"/>
      <c r="Z129" s="233"/>
      <c r="AA129" s="233"/>
      <c r="AB129" s="233"/>
      <c r="AC129" s="233"/>
      <c r="AD129" s="233"/>
      <c r="AE129" s="233"/>
      <c r="AF129" s="233"/>
      <c r="AG129" s="268"/>
      <c r="AH129" s="268"/>
      <c r="AI129" s="268"/>
      <c r="AJ129" s="268"/>
      <c r="AK129" s="268"/>
      <c r="AL129" s="268"/>
      <c r="AM129" s="268"/>
      <c r="AN129" s="268"/>
      <c r="AO129" s="268"/>
      <c r="AP129" s="268"/>
      <c r="AQ129" s="268"/>
      <c r="AR129" s="268"/>
      <c r="AS129" s="268"/>
      <c r="AT129" s="268"/>
      <c r="AU129" s="268"/>
      <c r="AV129" s="268"/>
      <c r="AW129" s="268"/>
      <c r="AX129" s="268"/>
      <c r="AY129" s="268"/>
      <c r="AZ129" s="268"/>
      <c r="BA129" s="268"/>
      <c r="BB129" s="268"/>
      <c r="BC129" s="268"/>
      <c r="BD129" s="268"/>
      <c r="BE129" s="268"/>
      <c r="BF129" s="268"/>
      <c r="BG129" s="268"/>
      <c r="BH129" s="268"/>
      <c r="BI129" s="268"/>
      <c r="BJ129" s="268"/>
      <c r="BK129" s="268"/>
      <c r="BL129" s="268"/>
      <c r="BM129" s="268"/>
      <c r="BN129" s="268"/>
      <c r="BO129" s="268"/>
    </row>
    <row r="130" spans="12:67" s="237" customFormat="1" x14ac:dyDescent="0.25">
      <c r="L130" s="236"/>
      <c r="M130" s="232"/>
      <c r="N130" s="233"/>
      <c r="O130" s="233"/>
      <c r="P130" s="233"/>
      <c r="Q130" s="233"/>
      <c r="R130" s="233"/>
      <c r="S130" s="233"/>
      <c r="T130" s="233"/>
      <c r="U130" s="233"/>
      <c r="W130" s="303"/>
      <c r="X130" s="268"/>
      <c r="Y130" s="233"/>
      <c r="Z130" s="233"/>
      <c r="AA130" s="233"/>
      <c r="AB130" s="233"/>
      <c r="AC130" s="233"/>
      <c r="AD130" s="233"/>
      <c r="AE130" s="233"/>
      <c r="AF130" s="233"/>
      <c r="AG130" s="268"/>
      <c r="AH130" s="268"/>
      <c r="AI130" s="268"/>
      <c r="AJ130" s="268"/>
      <c r="AK130" s="268"/>
      <c r="AL130" s="268"/>
      <c r="AM130" s="268"/>
      <c r="AN130" s="268"/>
      <c r="AO130" s="268"/>
      <c r="AP130" s="268"/>
      <c r="AQ130" s="268"/>
      <c r="AR130" s="268"/>
      <c r="AS130" s="268"/>
      <c r="AT130" s="268"/>
      <c r="AU130" s="268"/>
      <c r="AV130" s="268"/>
      <c r="AW130" s="268"/>
      <c r="AX130" s="268"/>
      <c r="AY130" s="268"/>
      <c r="AZ130" s="268"/>
      <c r="BA130" s="268"/>
      <c r="BB130" s="268"/>
      <c r="BC130" s="268"/>
      <c r="BD130" s="268"/>
      <c r="BE130" s="268"/>
      <c r="BF130" s="268"/>
      <c r="BG130" s="268"/>
      <c r="BH130" s="268"/>
      <c r="BI130" s="268"/>
      <c r="BJ130" s="268"/>
      <c r="BK130" s="268"/>
      <c r="BL130" s="268"/>
      <c r="BM130" s="268"/>
      <c r="BN130" s="268"/>
      <c r="BO130" s="268"/>
    </row>
    <row r="131" spans="12:67" s="237" customFormat="1" x14ac:dyDescent="0.25">
      <c r="L131" s="236"/>
      <c r="M131" s="232"/>
      <c r="N131" s="233"/>
      <c r="O131" s="233"/>
      <c r="P131" s="233"/>
      <c r="Q131" s="233"/>
      <c r="R131" s="233"/>
      <c r="S131" s="233"/>
      <c r="T131" s="233"/>
      <c r="U131" s="233"/>
      <c r="W131" s="303"/>
      <c r="X131" s="268"/>
      <c r="Y131" s="233"/>
      <c r="Z131" s="233"/>
      <c r="AA131" s="233"/>
      <c r="AB131" s="233"/>
      <c r="AC131" s="233"/>
      <c r="AD131" s="233"/>
      <c r="AE131" s="233"/>
      <c r="AF131" s="233"/>
      <c r="AG131" s="268"/>
      <c r="AH131" s="268"/>
      <c r="AI131" s="268"/>
      <c r="AJ131" s="268"/>
      <c r="AK131" s="268"/>
      <c r="AL131" s="268"/>
      <c r="AM131" s="268"/>
      <c r="AN131" s="268"/>
      <c r="AO131" s="268"/>
      <c r="AP131" s="268"/>
      <c r="AQ131" s="268"/>
      <c r="AR131" s="268"/>
      <c r="AS131" s="268"/>
      <c r="AT131" s="268"/>
      <c r="AU131" s="268"/>
      <c r="AV131" s="268"/>
      <c r="AW131" s="268"/>
      <c r="AX131" s="268"/>
      <c r="AY131" s="268"/>
      <c r="AZ131" s="268"/>
      <c r="BA131" s="268"/>
      <c r="BB131" s="268"/>
      <c r="BC131" s="268"/>
      <c r="BD131" s="268"/>
      <c r="BE131" s="268"/>
      <c r="BF131" s="268"/>
      <c r="BG131" s="268"/>
      <c r="BH131" s="268"/>
      <c r="BI131" s="268"/>
      <c r="BJ131" s="268"/>
      <c r="BK131" s="268"/>
      <c r="BL131" s="268"/>
      <c r="BM131" s="268"/>
      <c r="BN131" s="268"/>
      <c r="BO131" s="268"/>
    </row>
    <row r="132" spans="12:67" s="237" customFormat="1" x14ac:dyDescent="0.25">
      <c r="L132" s="236"/>
      <c r="M132" s="232"/>
      <c r="N132" s="233"/>
      <c r="O132" s="233"/>
      <c r="P132" s="233"/>
      <c r="Q132" s="233"/>
      <c r="R132" s="233"/>
      <c r="S132" s="233"/>
      <c r="T132" s="233"/>
      <c r="U132" s="233"/>
      <c r="W132" s="303"/>
      <c r="X132" s="268"/>
      <c r="Y132" s="233"/>
      <c r="Z132" s="233"/>
      <c r="AA132" s="233"/>
      <c r="AB132" s="233"/>
      <c r="AC132" s="233"/>
      <c r="AD132" s="233"/>
      <c r="AE132" s="233"/>
      <c r="AF132" s="233"/>
      <c r="AG132" s="268"/>
      <c r="AH132" s="268"/>
      <c r="AI132" s="268"/>
      <c r="AJ132" s="268"/>
      <c r="AK132" s="268"/>
      <c r="AL132" s="268"/>
      <c r="AM132" s="268"/>
      <c r="AN132" s="268"/>
      <c r="AO132" s="268"/>
      <c r="AP132" s="268"/>
      <c r="AQ132" s="268"/>
      <c r="AR132" s="268"/>
      <c r="AS132" s="268"/>
      <c r="AT132" s="268"/>
      <c r="AU132" s="268"/>
      <c r="AV132" s="268"/>
      <c r="AW132" s="268"/>
      <c r="AX132" s="268"/>
      <c r="AY132" s="268"/>
      <c r="AZ132" s="268"/>
      <c r="BA132" s="268"/>
      <c r="BB132" s="268"/>
      <c r="BC132" s="268"/>
      <c r="BD132" s="268"/>
      <c r="BE132" s="268"/>
      <c r="BF132" s="268"/>
      <c r="BG132" s="268"/>
      <c r="BH132" s="268"/>
      <c r="BI132" s="268"/>
      <c r="BJ132" s="268"/>
      <c r="BK132" s="268"/>
      <c r="BL132" s="268"/>
      <c r="BM132" s="268"/>
      <c r="BN132" s="268"/>
      <c r="BO132" s="268"/>
    </row>
    <row r="133" spans="12:67" s="237" customFormat="1" x14ac:dyDescent="0.25">
      <c r="L133" s="236"/>
      <c r="M133" s="232"/>
      <c r="N133" s="233"/>
      <c r="O133" s="233"/>
      <c r="P133" s="233"/>
      <c r="Q133" s="233"/>
      <c r="R133" s="233"/>
      <c r="S133" s="233"/>
      <c r="T133" s="233"/>
      <c r="U133" s="233"/>
      <c r="W133" s="303"/>
      <c r="X133" s="268"/>
      <c r="Y133" s="233"/>
      <c r="Z133" s="233"/>
      <c r="AA133" s="233"/>
      <c r="AB133" s="233"/>
      <c r="AC133" s="233"/>
      <c r="AD133" s="233"/>
      <c r="AE133" s="233"/>
      <c r="AF133" s="233"/>
      <c r="AG133" s="268"/>
      <c r="AH133" s="268"/>
      <c r="AI133" s="268"/>
      <c r="AJ133" s="268"/>
      <c r="AK133" s="268"/>
      <c r="AL133" s="268"/>
      <c r="AM133" s="268"/>
      <c r="AN133" s="268"/>
      <c r="AO133" s="268"/>
      <c r="AP133" s="268"/>
      <c r="AQ133" s="268"/>
      <c r="AR133" s="268"/>
      <c r="AS133" s="268"/>
      <c r="AT133" s="268"/>
      <c r="AU133" s="268"/>
      <c r="AV133" s="268"/>
      <c r="AW133" s="268"/>
      <c r="AX133" s="268"/>
      <c r="AY133" s="268"/>
      <c r="AZ133" s="268"/>
      <c r="BA133" s="268"/>
      <c r="BB133" s="268"/>
      <c r="BC133" s="268"/>
      <c r="BD133" s="268"/>
      <c r="BE133" s="268"/>
      <c r="BF133" s="268"/>
      <c r="BG133" s="268"/>
      <c r="BH133" s="268"/>
      <c r="BI133" s="268"/>
      <c r="BJ133" s="268"/>
      <c r="BK133" s="268"/>
      <c r="BL133" s="268"/>
      <c r="BM133" s="268"/>
      <c r="BN133" s="268"/>
      <c r="BO133" s="268"/>
    </row>
    <row r="134" spans="12:67" s="237" customFormat="1" x14ac:dyDescent="0.25">
      <c r="L134" s="236"/>
      <c r="M134" s="232"/>
      <c r="N134" s="233"/>
      <c r="O134" s="233"/>
      <c r="P134" s="233"/>
      <c r="Q134" s="233"/>
      <c r="R134" s="233"/>
      <c r="S134" s="233"/>
      <c r="T134" s="233"/>
      <c r="U134" s="233"/>
      <c r="W134" s="303"/>
      <c r="X134" s="268"/>
      <c r="Y134" s="233"/>
      <c r="Z134" s="233"/>
      <c r="AA134" s="233"/>
      <c r="AB134" s="233"/>
      <c r="AC134" s="233"/>
      <c r="AD134" s="233"/>
      <c r="AE134" s="233"/>
      <c r="AF134" s="233"/>
      <c r="AG134" s="268"/>
      <c r="AH134" s="268"/>
      <c r="AI134" s="268"/>
      <c r="AJ134" s="268"/>
      <c r="AK134" s="268"/>
      <c r="AL134" s="268"/>
      <c r="AM134" s="268"/>
      <c r="AN134" s="268"/>
      <c r="AO134" s="268"/>
      <c r="AP134" s="268"/>
      <c r="AQ134" s="268"/>
      <c r="AR134" s="268"/>
      <c r="AS134" s="268"/>
      <c r="AT134" s="268"/>
      <c r="AU134" s="268"/>
      <c r="AV134" s="268"/>
      <c r="AW134" s="268"/>
      <c r="AX134" s="268"/>
      <c r="AY134" s="268"/>
      <c r="AZ134" s="268"/>
      <c r="BA134" s="268"/>
      <c r="BB134" s="268"/>
      <c r="BC134" s="268"/>
      <c r="BD134" s="268"/>
      <c r="BE134" s="268"/>
      <c r="BF134" s="268"/>
      <c r="BG134" s="268"/>
      <c r="BH134" s="268"/>
      <c r="BI134" s="268"/>
      <c r="BJ134" s="268"/>
      <c r="BK134" s="268"/>
      <c r="BL134" s="268"/>
      <c r="BM134" s="268"/>
      <c r="BN134" s="268"/>
      <c r="BO134" s="268"/>
    </row>
    <row r="135" spans="12:67" s="237" customFormat="1" x14ac:dyDescent="0.25">
      <c r="L135" s="236"/>
      <c r="M135" s="232"/>
      <c r="N135" s="233"/>
      <c r="O135" s="233"/>
      <c r="P135" s="233"/>
      <c r="Q135" s="233"/>
      <c r="R135" s="233"/>
      <c r="S135" s="233"/>
      <c r="T135" s="233"/>
      <c r="U135" s="233"/>
      <c r="W135" s="303"/>
      <c r="X135" s="268"/>
      <c r="Y135" s="233"/>
      <c r="Z135" s="233"/>
      <c r="AA135" s="233"/>
      <c r="AB135" s="233"/>
      <c r="AC135" s="233"/>
      <c r="AD135" s="233"/>
      <c r="AE135" s="233"/>
      <c r="AF135" s="233"/>
      <c r="AG135" s="268"/>
      <c r="AH135" s="268"/>
      <c r="AI135" s="268"/>
      <c r="AJ135" s="268"/>
      <c r="AK135" s="268"/>
      <c r="AL135" s="268"/>
      <c r="AM135" s="268"/>
      <c r="AN135" s="268"/>
      <c r="AO135" s="268"/>
      <c r="AP135" s="268"/>
      <c r="AQ135" s="268"/>
      <c r="AR135" s="268"/>
      <c r="AS135" s="268"/>
      <c r="AT135" s="268"/>
      <c r="AU135" s="268"/>
      <c r="AV135" s="268"/>
      <c r="AW135" s="268"/>
      <c r="AX135" s="268"/>
      <c r="AY135" s="268"/>
      <c r="AZ135" s="268"/>
      <c r="BA135" s="268"/>
      <c r="BB135" s="268"/>
      <c r="BC135" s="268"/>
      <c r="BD135" s="268"/>
      <c r="BE135" s="268"/>
      <c r="BF135" s="268"/>
      <c r="BG135" s="268"/>
      <c r="BH135" s="268"/>
      <c r="BI135" s="268"/>
      <c r="BJ135" s="268"/>
      <c r="BK135" s="268"/>
      <c r="BL135" s="268"/>
      <c r="BM135" s="268"/>
      <c r="BN135" s="268"/>
      <c r="BO135" s="268"/>
    </row>
    <row r="136" spans="12:67" s="237" customFormat="1" x14ac:dyDescent="0.25">
      <c r="L136" s="236"/>
      <c r="M136" s="232"/>
      <c r="N136" s="233"/>
      <c r="O136" s="233"/>
      <c r="P136" s="233"/>
      <c r="Q136" s="233"/>
      <c r="R136" s="233"/>
      <c r="S136" s="233"/>
      <c r="T136" s="233"/>
      <c r="U136" s="233"/>
      <c r="W136" s="303"/>
      <c r="X136" s="268"/>
      <c r="Y136" s="233"/>
      <c r="Z136" s="233"/>
      <c r="AA136" s="233"/>
      <c r="AB136" s="233"/>
      <c r="AC136" s="233"/>
      <c r="AD136" s="233"/>
      <c r="AE136" s="233"/>
      <c r="AF136" s="233"/>
      <c r="AG136" s="268"/>
      <c r="AH136" s="268"/>
      <c r="AI136" s="268"/>
      <c r="AJ136" s="268"/>
      <c r="AK136" s="268"/>
      <c r="AL136" s="268"/>
      <c r="AM136" s="268"/>
      <c r="AN136" s="268"/>
      <c r="AO136" s="268"/>
      <c r="AP136" s="268"/>
      <c r="AQ136" s="268"/>
      <c r="AR136" s="268"/>
      <c r="AS136" s="268"/>
      <c r="AT136" s="268"/>
      <c r="AU136" s="268"/>
      <c r="AV136" s="268"/>
      <c r="AW136" s="268"/>
      <c r="AX136" s="268"/>
      <c r="AY136" s="268"/>
      <c r="AZ136" s="268"/>
      <c r="BA136" s="268"/>
      <c r="BB136" s="268"/>
      <c r="BC136" s="268"/>
      <c r="BD136" s="268"/>
      <c r="BE136" s="268"/>
      <c r="BF136" s="268"/>
      <c r="BG136" s="268"/>
      <c r="BH136" s="268"/>
      <c r="BI136" s="268"/>
      <c r="BJ136" s="268"/>
      <c r="BK136" s="268"/>
      <c r="BL136" s="268"/>
      <c r="BM136" s="268"/>
      <c r="BN136" s="268"/>
      <c r="BO136" s="268"/>
    </row>
    <row r="137" spans="12:67" s="237" customFormat="1" x14ac:dyDescent="0.25">
      <c r="L137" s="236"/>
      <c r="M137" s="232"/>
      <c r="N137" s="233"/>
      <c r="O137" s="233"/>
      <c r="P137" s="233"/>
      <c r="Q137" s="233"/>
      <c r="R137" s="233"/>
      <c r="S137" s="233"/>
      <c r="T137" s="233"/>
      <c r="U137" s="233"/>
      <c r="W137" s="303"/>
      <c r="X137" s="268"/>
      <c r="Y137" s="233"/>
      <c r="Z137" s="233"/>
      <c r="AA137" s="233"/>
      <c r="AB137" s="233"/>
      <c r="AC137" s="233"/>
      <c r="AD137" s="233"/>
      <c r="AE137" s="233"/>
      <c r="AF137" s="233"/>
      <c r="AG137" s="268"/>
      <c r="AH137" s="268"/>
      <c r="AI137" s="268"/>
      <c r="AJ137" s="268"/>
      <c r="AK137" s="268"/>
      <c r="AL137" s="268"/>
      <c r="AM137" s="268"/>
      <c r="AN137" s="268"/>
      <c r="AO137" s="268"/>
      <c r="AP137" s="268"/>
      <c r="AQ137" s="268"/>
      <c r="AR137" s="268"/>
      <c r="AS137" s="268"/>
      <c r="AT137" s="268"/>
      <c r="AU137" s="268"/>
      <c r="AV137" s="268"/>
      <c r="AW137" s="268"/>
      <c r="AX137" s="268"/>
      <c r="AY137" s="268"/>
      <c r="AZ137" s="268"/>
      <c r="BA137" s="268"/>
      <c r="BB137" s="268"/>
      <c r="BC137" s="268"/>
      <c r="BD137" s="268"/>
      <c r="BE137" s="268"/>
      <c r="BF137" s="268"/>
      <c r="BG137" s="268"/>
      <c r="BH137" s="268"/>
      <c r="BI137" s="268"/>
      <c r="BJ137" s="268"/>
      <c r="BK137" s="268"/>
      <c r="BL137" s="268"/>
      <c r="BM137" s="268"/>
      <c r="BN137" s="268"/>
      <c r="BO137" s="268"/>
    </row>
    <row r="138" spans="12:67" s="237" customFormat="1" x14ac:dyDescent="0.25">
      <c r="L138" s="236"/>
      <c r="M138" s="232"/>
      <c r="N138" s="233"/>
      <c r="O138" s="233"/>
      <c r="P138" s="233"/>
      <c r="Q138" s="233"/>
      <c r="R138" s="233"/>
      <c r="S138" s="233"/>
      <c r="T138" s="233"/>
      <c r="U138" s="233"/>
      <c r="W138" s="303"/>
      <c r="X138" s="268"/>
      <c r="Y138" s="233"/>
      <c r="Z138" s="233"/>
      <c r="AA138" s="233"/>
      <c r="AB138" s="233"/>
      <c r="AC138" s="233"/>
      <c r="AD138" s="233"/>
      <c r="AE138" s="233"/>
      <c r="AF138" s="233"/>
      <c r="AG138" s="268"/>
      <c r="AH138" s="268"/>
      <c r="AI138" s="268"/>
      <c r="AJ138" s="268"/>
      <c r="AK138" s="268"/>
      <c r="AL138" s="268"/>
      <c r="AM138" s="268"/>
      <c r="AN138" s="268"/>
      <c r="AO138" s="268"/>
      <c r="AP138" s="268"/>
      <c r="AQ138" s="268"/>
      <c r="AR138" s="268"/>
      <c r="AS138" s="268"/>
      <c r="AT138" s="268"/>
      <c r="AU138" s="268"/>
      <c r="AV138" s="268"/>
      <c r="AW138" s="268"/>
      <c r="AX138" s="268"/>
      <c r="AY138" s="268"/>
      <c r="AZ138" s="268"/>
      <c r="BA138" s="268"/>
      <c r="BB138" s="268"/>
      <c r="BC138" s="268"/>
      <c r="BD138" s="268"/>
      <c r="BE138" s="268"/>
      <c r="BF138" s="268"/>
      <c r="BG138" s="268"/>
      <c r="BH138" s="268"/>
      <c r="BI138" s="268"/>
      <c r="BJ138" s="268"/>
      <c r="BK138" s="268"/>
      <c r="BL138" s="268"/>
      <c r="BM138" s="268"/>
      <c r="BN138" s="268"/>
      <c r="BO138" s="268"/>
    </row>
    <row r="139" spans="12:67" s="237" customFormat="1" x14ac:dyDescent="0.25">
      <c r="L139" s="236"/>
      <c r="M139" s="232"/>
      <c r="N139" s="233"/>
      <c r="O139" s="233"/>
      <c r="P139" s="233"/>
      <c r="Q139" s="233"/>
      <c r="R139" s="233"/>
      <c r="S139" s="233"/>
      <c r="T139" s="233"/>
      <c r="U139" s="233"/>
      <c r="W139" s="303"/>
      <c r="X139" s="268"/>
      <c r="Y139" s="233"/>
      <c r="Z139" s="233"/>
      <c r="AA139" s="233"/>
      <c r="AB139" s="233"/>
      <c r="AC139" s="233"/>
      <c r="AD139" s="233"/>
      <c r="AE139" s="233"/>
      <c r="AF139" s="233"/>
      <c r="AG139" s="268"/>
      <c r="AH139" s="268"/>
      <c r="AI139" s="268"/>
      <c r="AJ139" s="268"/>
      <c r="AK139" s="268"/>
      <c r="AL139" s="268"/>
      <c r="AM139" s="268"/>
      <c r="AN139" s="268"/>
      <c r="AO139" s="268"/>
      <c r="AP139" s="268"/>
      <c r="AQ139" s="268"/>
      <c r="AR139" s="268"/>
      <c r="AS139" s="268"/>
      <c r="AT139" s="268"/>
      <c r="AU139" s="268"/>
      <c r="AV139" s="268"/>
      <c r="AW139" s="268"/>
      <c r="AX139" s="268"/>
      <c r="AY139" s="268"/>
      <c r="AZ139" s="268"/>
      <c r="BA139" s="268"/>
      <c r="BB139" s="268"/>
      <c r="BC139" s="268"/>
      <c r="BD139" s="268"/>
      <c r="BE139" s="268"/>
      <c r="BF139" s="268"/>
      <c r="BG139" s="268"/>
      <c r="BH139" s="268"/>
      <c r="BI139" s="268"/>
      <c r="BJ139" s="268"/>
      <c r="BK139" s="268"/>
      <c r="BL139" s="268"/>
      <c r="BM139" s="268"/>
      <c r="BN139" s="268"/>
      <c r="BO139" s="268"/>
    </row>
    <row r="140" spans="12:67" s="237" customFormat="1" x14ac:dyDescent="0.25">
      <c r="L140" s="236"/>
      <c r="M140" s="232"/>
      <c r="N140" s="233"/>
      <c r="O140" s="233"/>
      <c r="P140" s="233"/>
      <c r="Q140" s="233"/>
      <c r="R140" s="233"/>
      <c r="S140" s="233"/>
      <c r="T140" s="233"/>
      <c r="U140" s="233"/>
      <c r="W140" s="303"/>
      <c r="X140" s="268"/>
      <c r="Y140" s="233"/>
      <c r="Z140" s="233"/>
      <c r="AA140" s="233"/>
      <c r="AB140" s="233"/>
      <c r="AC140" s="233"/>
      <c r="AD140" s="233"/>
      <c r="AE140" s="233"/>
      <c r="AF140" s="233"/>
      <c r="AG140" s="268"/>
      <c r="AH140" s="268"/>
      <c r="AI140" s="268"/>
      <c r="AJ140" s="268"/>
      <c r="AK140" s="268"/>
      <c r="AL140" s="268"/>
      <c r="AM140" s="268"/>
      <c r="AN140" s="268"/>
      <c r="AO140" s="268"/>
      <c r="AP140" s="268"/>
      <c r="AQ140" s="268"/>
      <c r="AR140" s="268"/>
      <c r="AS140" s="268"/>
      <c r="AT140" s="268"/>
      <c r="AU140" s="268"/>
      <c r="AV140" s="268"/>
      <c r="AW140" s="268"/>
      <c r="AX140" s="268"/>
      <c r="AY140" s="268"/>
      <c r="AZ140" s="268"/>
      <c r="BA140" s="268"/>
      <c r="BB140" s="268"/>
      <c r="BC140" s="268"/>
      <c r="BD140" s="268"/>
      <c r="BE140" s="268"/>
      <c r="BF140" s="268"/>
      <c r="BG140" s="268"/>
      <c r="BH140" s="268"/>
      <c r="BI140" s="268"/>
      <c r="BJ140" s="268"/>
      <c r="BK140" s="268"/>
      <c r="BL140" s="268"/>
      <c r="BM140" s="268"/>
      <c r="BN140" s="268"/>
      <c r="BO140" s="268"/>
    </row>
    <row r="141" spans="12:67" s="237" customFormat="1" x14ac:dyDescent="0.25">
      <c r="L141" s="236"/>
      <c r="M141" s="232"/>
      <c r="N141" s="233"/>
      <c r="O141" s="233"/>
      <c r="P141" s="233"/>
      <c r="Q141" s="233"/>
      <c r="R141" s="233"/>
      <c r="S141" s="233"/>
      <c r="T141" s="233"/>
      <c r="U141" s="233"/>
      <c r="W141" s="303"/>
      <c r="X141" s="268"/>
      <c r="Y141" s="233"/>
      <c r="Z141" s="233"/>
      <c r="AA141" s="233"/>
      <c r="AB141" s="233"/>
      <c r="AC141" s="233"/>
      <c r="AD141" s="233"/>
      <c r="AE141" s="233"/>
      <c r="AF141" s="233"/>
      <c r="AG141" s="268"/>
      <c r="AH141" s="268"/>
      <c r="AI141" s="268"/>
      <c r="AJ141" s="268"/>
      <c r="AK141" s="268"/>
      <c r="AL141" s="268"/>
      <c r="AM141" s="268"/>
      <c r="AN141" s="268"/>
      <c r="AO141" s="268"/>
      <c r="AP141" s="268"/>
      <c r="AQ141" s="268"/>
      <c r="AR141" s="268"/>
      <c r="AS141" s="268"/>
      <c r="AT141" s="268"/>
      <c r="AU141" s="268"/>
      <c r="AV141" s="268"/>
      <c r="AW141" s="268"/>
      <c r="AX141" s="268"/>
      <c r="AY141" s="268"/>
      <c r="AZ141" s="268"/>
      <c r="BA141" s="268"/>
      <c r="BB141" s="268"/>
      <c r="BC141" s="268"/>
      <c r="BD141" s="268"/>
      <c r="BE141" s="268"/>
      <c r="BF141" s="268"/>
      <c r="BG141" s="268"/>
      <c r="BH141" s="268"/>
      <c r="BI141" s="268"/>
      <c r="BJ141" s="268"/>
      <c r="BK141" s="268"/>
      <c r="BL141" s="268"/>
      <c r="BM141" s="268"/>
      <c r="BN141" s="268"/>
      <c r="BO141" s="268"/>
    </row>
    <row r="142" spans="12:67" s="237" customFormat="1" x14ac:dyDescent="0.25">
      <c r="L142" s="236"/>
      <c r="M142" s="232"/>
      <c r="N142" s="233"/>
      <c r="O142" s="233"/>
      <c r="P142" s="233"/>
      <c r="Q142" s="233"/>
      <c r="R142" s="233"/>
      <c r="S142" s="233"/>
      <c r="T142" s="233"/>
      <c r="U142" s="233"/>
      <c r="W142" s="303"/>
      <c r="X142" s="268"/>
      <c r="Y142" s="233"/>
      <c r="Z142" s="233"/>
      <c r="AA142" s="233"/>
      <c r="AB142" s="233"/>
      <c r="AC142" s="233"/>
      <c r="AD142" s="233"/>
      <c r="AE142" s="233"/>
      <c r="AF142" s="233"/>
      <c r="AG142" s="268"/>
      <c r="AH142" s="268"/>
      <c r="AI142" s="268"/>
      <c r="AJ142" s="268"/>
      <c r="AK142" s="268"/>
      <c r="AL142" s="268"/>
      <c r="AM142" s="268"/>
      <c r="AN142" s="268"/>
      <c r="AO142" s="268"/>
      <c r="AP142" s="268"/>
      <c r="AQ142" s="268"/>
      <c r="AR142" s="268"/>
      <c r="AS142" s="268"/>
      <c r="AT142" s="268"/>
      <c r="AU142" s="268"/>
      <c r="AV142" s="268"/>
      <c r="AW142" s="268"/>
      <c r="AX142" s="268"/>
      <c r="AY142" s="268"/>
      <c r="AZ142" s="268"/>
      <c r="BA142" s="268"/>
      <c r="BB142" s="268"/>
      <c r="BC142" s="268"/>
      <c r="BD142" s="268"/>
      <c r="BE142" s="268"/>
      <c r="BF142" s="268"/>
      <c r="BG142" s="268"/>
      <c r="BH142" s="268"/>
      <c r="BI142" s="268"/>
      <c r="BJ142" s="268"/>
      <c r="BK142" s="268"/>
      <c r="BL142" s="268"/>
      <c r="BM142" s="268"/>
      <c r="BN142" s="268"/>
      <c r="BO142" s="268"/>
    </row>
    <row r="143" spans="12:67" s="237" customFormat="1" x14ac:dyDescent="0.25">
      <c r="L143" s="236"/>
      <c r="M143" s="232"/>
      <c r="N143" s="233"/>
      <c r="O143" s="233"/>
      <c r="P143" s="233"/>
      <c r="Q143" s="233"/>
      <c r="R143" s="233"/>
      <c r="S143" s="233"/>
      <c r="T143" s="233"/>
      <c r="U143" s="233"/>
      <c r="W143" s="303"/>
      <c r="X143" s="268"/>
      <c r="Y143" s="233"/>
      <c r="Z143" s="233"/>
      <c r="AA143" s="233"/>
      <c r="AB143" s="233"/>
      <c r="AC143" s="233"/>
      <c r="AD143" s="233"/>
      <c r="AE143" s="233"/>
      <c r="AF143" s="233"/>
      <c r="AG143" s="268"/>
      <c r="AH143" s="268"/>
      <c r="AI143" s="268"/>
      <c r="AJ143" s="268"/>
      <c r="AK143" s="268"/>
      <c r="AL143" s="268"/>
      <c r="AM143" s="268"/>
      <c r="AN143" s="268"/>
      <c r="AO143" s="268"/>
      <c r="AP143" s="268"/>
      <c r="AQ143" s="268"/>
      <c r="AR143" s="268"/>
      <c r="AS143" s="268"/>
      <c r="AT143" s="268"/>
      <c r="AU143" s="268"/>
      <c r="AV143" s="268"/>
      <c r="AW143" s="268"/>
      <c r="AX143" s="268"/>
      <c r="AY143" s="268"/>
      <c r="AZ143" s="268"/>
      <c r="BA143" s="268"/>
      <c r="BB143" s="268"/>
      <c r="BC143" s="268"/>
      <c r="BD143" s="268"/>
      <c r="BE143" s="268"/>
      <c r="BF143" s="268"/>
      <c r="BG143" s="268"/>
      <c r="BH143" s="268"/>
      <c r="BI143" s="268"/>
      <c r="BJ143" s="268"/>
      <c r="BK143" s="268"/>
      <c r="BL143" s="268"/>
      <c r="BM143" s="268"/>
      <c r="BN143" s="268"/>
      <c r="BO143" s="268"/>
    </row>
    <row r="144" spans="12:67" s="237" customFormat="1" x14ac:dyDescent="0.25">
      <c r="L144" s="236"/>
      <c r="M144" s="232"/>
      <c r="N144" s="233"/>
      <c r="O144" s="233"/>
      <c r="P144" s="233"/>
      <c r="Q144" s="233"/>
      <c r="R144" s="233"/>
      <c r="S144" s="233"/>
      <c r="T144" s="233"/>
      <c r="U144" s="233"/>
      <c r="W144" s="303"/>
      <c r="X144" s="268"/>
      <c r="Y144" s="233"/>
      <c r="Z144" s="233"/>
      <c r="AA144" s="233"/>
      <c r="AB144" s="233"/>
      <c r="AC144" s="233"/>
      <c r="AD144" s="233"/>
      <c r="AE144" s="233"/>
      <c r="AF144" s="233"/>
      <c r="AG144" s="268"/>
      <c r="AH144" s="268"/>
      <c r="AI144" s="268"/>
      <c r="AJ144" s="268"/>
      <c r="AK144" s="268"/>
      <c r="AL144" s="268"/>
      <c r="AM144" s="268"/>
      <c r="AN144" s="268"/>
      <c r="AO144" s="268"/>
      <c r="AP144" s="268"/>
      <c r="AQ144" s="268"/>
      <c r="AR144" s="268"/>
      <c r="AS144" s="268"/>
      <c r="AT144" s="268"/>
      <c r="AU144" s="268"/>
      <c r="AV144" s="268"/>
      <c r="AW144" s="268"/>
      <c r="AX144" s="268"/>
      <c r="AY144" s="268"/>
      <c r="AZ144" s="268"/>
      <c r="BA144" s="268"/>
      <c r="BB144" s="268"/>
      <c r="BC144" s="268"/>
      <c r="BD144" s="268"/>
      <c r="BE144" s="268"/>
      <c r="BF144" s="268"/>
      <c r="BG144" s="268"/>
      <c r="BH144" s="268"/>
      <c r="BI144" s="268"/>
      <c r="BJ144" s="268"/>
      <c r="BK144" s="268"/>
      <c r="BL144" s="268"/>
      <c r="BM144" s="268"/>
      <c r="BN144" s="268"/>
      <c r="BO144" s="268"/>
    </row>
    <row r="145" spans="12:67" s="237" customFormat="1" x14ac:dyDescent="0.25">
      <c r="L145" s="236"/>
      <c r="M145" s="232"/>
      <c r="N145" s="233"/>
      <c r="O145" s="233"/>
      <c r="P145" s="233"/>
      <c r="Q145" s="233"/>
      <c r="R145" s="233"/>
      <c r="S145" s="233"/>
      <c r="T145" s="233"/>
      <c r="U145" s="233"/>
      <c r="W145" s="303"/>
      <c r="X145" s="268"/>
      <c r="Y145" s="233"/>
      <c r="Z145" s="233"/>
      <c r="AA145" s="233"/>
      <c r="AB145" s="233"/>
      <c r="AC145" s="233"/>
      <c r="AD145" s="233"/>
      <c r="AE145" s="233"/>
      <c r="AF145" s="233"/>
      <c r="AG145" s="268"/>
      <c r="AH145" s="268"/>
      <c r="AI145" s="268"/>
      <c r="AJ145" s="268"/>
      <c r="AK145" s="268"/>
      <c r="AL145" s="268"/>
      <c r="AM145" s="268"/>
      <c r="AN145" s="268"/>
      <c r="AO145" s="268"/>
      <c r="AP145" s="268"/>
      <c r="AQ145" s="268"/>
      <c r="AR145" s="268"/>
      <c r="AS145" s="268"/>
      <c r="AT145" s="268"/>
      <c r="AU145" s="268"/>
      <c r="AV145" s="268"/>
      <c r="AW145" s="268"/>
      <c r="AX145" s="268"/>
      <c r="AY145" s="268"/>
      <c r="AZ145" s="268"/>
      <c r="BA145" s="268"/>
      <c r="BB145" s="268"/>
      <c r="BC145" s="268"/>
      <c r="BD145" s="268"/>
      <c r="BE145" s="268"/>
      <c r="BF145" s="268"/>
      <c r="BG145" s="268"/>
      <c r="BH145" s="268"/>
      <c r="BI145" s="268"/>
      <c r="BJ145" s="268"/>
      <c r="BK145" s="268"/>
      <c r="BL145" s="268"/>
      <c r="BM145" s="268"/>
      <c r="BN145" s="268"/>
      <c r="BO145" s="268"/>
    </row>
    <row r="146" spans="12:67" s="237" customFormat="1" x14ac:dyDescent="0.25">
      <c r="L146" s="236"/>
      <c r="M146" s="232"/>
      <c r="N146" s="233"/>
      <c r="O146" s="233"/>
      <c r="P146" s="233"/>
      <c r="Q146" s="233"/>
      <c r="R146" s="233"/>
      <c r="S146" s="233"/>
      <c r="T146" s="233"/>
      <c r="U146" s="233"/>
      <c r="W146" s="303"/>
      <c r="X146" s="268"/>
      <c r="Y146" s="233"/>
      <c r="Z146" s="233"/>
      <c r="AA146" s="233"/>
      <c r="AB146" s="233"/>
      <c r="AC146" s="233"/>
      <c r="AD146" s="233"/>
      <c r="AE146" s="233"/>
      <c r="AF146" s="233"/>
      <c r="AG146" s="268"/>
      <c r="AH146" s="268"/>
      <c r="AI146" s="268"/>
      <c r="AJ146" s="268"/>
      <c r="AK146" s="268"/>
      <c r="AL146" s="268"/>
      <c r="AM146" s="268"/>
      <c r="AN146" s="268"/>
      <c r="AO146" s="268"/>
      <c r="AP146" s="268"/>
      <c r="AQ146" s="268"/>
      <c r="AR146" s="268"/>
      <c r="AS146" s="268"/>
      <c r="AT146" s="268"/>
      <c r="AU146" s="268"/>
      <c r="AV146" s="268"/>
      <c r="AW146" s="268"/>
      <c r="AX146" s="268"/>
      <c r="AY146" s="268"/>
      <c r="AZ146" s="268"/>
      <c r="BA146" s="268"/>
      <c r="BB146" s="268"/>
      <c r="BC146" s="268"/>
      <c r="BD146" s="268"/>
      <c r="BE146" s="268"/>
      <c r="BF146" s="268"/>
      <c r="BG146" s="268"/>
      <c r="BH146" s="268"/>
      <c r="BI146" s="268"/>
      <c r="BJ146" s="268"/>
      <c r="BK146" s="268"/>
      <c r="BL146" s="268"/>
      <c r="BM146" s="268"/>
      <c r="BN146" s="268"/>
      <c r="BO146" s="268"/>
    </row>
    <row r="147" spans="12:67" s="237" customFormat="1" x14ac:dyDescent="0.25">
      <c r="L147" s="236"/>
      <c r="M147" s="232"/>
      <c r="N147" s="233"/>
      <c r="O147" s="233"/>
      <c r="P147" s="233"/>
      <c r="Q147" s="233"/>
      <c r="R147" s="233"/>
      <c r="S147" s="233"/>
      <c r="T147" s="233"/>
      <c r="U147" s="233"/>
      <c r="W147" s="303"/>
      <c r="X147" s="268"/>
      <c r="Y147" s="233"/>
      <c r="Z147" s="233"/>
      <c r="AA147" s="233"/>
      <c r="AB147" s="233"/>
      <c r="AC147" s="233"/>
      <c r="AD147" s="233"/>
      <c r="AE147" s="233"/>
      <c r="AF147" s="233"/>
      <c r="AG147" s="268"/>
      <c r="AH147" s="268"/>
      <c r="AI147" s="268"/>
      <c r="AJ147" s="268"/>
      <c r="AK147" s="268"/>
      <c r="AL147" s="268"/>
      <c r="AM147" s="268"/>
      <c r="AN147" s="268"/>
      <c r="AO147" s="268"/>
      <c r="AP147" s="268"/>
      <c r="AQ147" s="268"/>
      <c r="AR147" s="268"/>
      <c r="AS147" s="268"/>
      <c r="AT147" s="268"/>
      <c r="AU147" s="268"/>
      <c r="AV147" s="268"/>
      <c r="AW147" s="268"/>
      <c r="AX147" s="268"/>
      <c r="AY147" s="268"/>
      <c r="AZ147" s="268"/>
      <c r="BA147" s="268"/>
      <c r="BB147" s="268"/>
      <c r="BC147" s="268"/>
      <c r="BD147" s="268"/>
      <c r="BE147" s="268"/>
      <c r="BF147" s="268"/>
      <c r="BG147" s="268"/>
      <c r="BH147" s="268"/>
      <c r="BI147" s="268"/>
      <c r="BJ147" s="268"/>
      <c r="BK147" s="268"/>
      <c r="BL147" s="268"/>
      <c r="BM147" s="268"/>
      <c r="BN147" s="268"/>
      <c r="BO147" s="268"/>
    </row>
    <row r="148" spans="12:67" s="237" customFormat="1" x14ac:dyDescent="0.25">
      <c r="L148" s="236"/>
      <c r="M148" s="232"/>
      <c r="N148" s="233"/>
      <c r="O148" s="233"/>
      <c r="P148" s="233"/>
      <c r="Q148" s="233"/>
      <c r="R148" s="233"/>
      <c r="S148" s="233"/>
      <c r="T148" s="233"/>
      <c r="U148" s="233"/>
      <c r="W148" s="303"/>
      <c r="X148" s="268"/>
      <c r="Y148" s="233"/>
      <c r="Z148" s="233"/>
      <c r="AA148" s="233"/>
      <c r="AB148" s="233"/>
      <c r="AC148" s="233"/>
      <c r="AD148" s="233"/>
      <c r="AE148" s="233"/>
      <c r="AF148" s="233"/>
      <c r="AG148" s="268"/>
      <c r="AH148" s="268"/>
      <c r="AI148" s="268"/>
      <c r="AJ148" s="268"/>
      <c r="AK148" s="268"/>
      <c r="AL148" s="268"/>
      <c r="AM148" s="268"/>
      <c r="AN148" s="268"/>
      <c r="AO148" s="268"/>
      <c r="AP148" s="268"/>
      <c r="AQ148" s="268"/>
      <c r="AR148" s="268"/>
      <c r="AS148" s="268"/>
      <c r="AT148" s="268"/>
      <c r="AU148" s="268"/>
      <c r="AV148" s="268"/>
      <c r="AW148" s="268"/>
      <c r="AX148" s="268"/>
      <c r="AY148" s="268"/>
      <c r="AZ148" s="268"/>
      <c r="BA148" s="268"/>
      <c r="BB148" s="268"/>
      <c r="BC148" s="268"/>
      <c r="BD148" s="268"/>
      <c r="BE148" s="268"/>
      <c r="BF148" s="268"/>
      <c r="BG148" s="268"/>
      <c r="BH148" s="268"/>
      <c r="BI148" s="268"/>
      <c r="BJ148" s="268"/>
      <c r="BK148" s="268"/>
      <c r="BL148" s="268"/>
      <c r="BM148" s="268"/>
      <c r="BN148" s="268"/>
      <c r="BO148" s="268"/>
    </row>
    <row r="149" spans="12:67" s="237" customFormat="1" x14ac:dyDescent="0.25">
      <c r="L149" s="236"/>
      <c r="M149" s="232"/>
      <c r="N149" s="233"/>
      <c r="O149" s="233"/>
      <c r="P149" s="233"/>
      <c r="Q149" s="233"/>
      <c r="R149" s="233"/>
      <c r="S149" s="233"/>
      <c r="T149" s="233"/>
      <c r="U149" s="233"/>
      <c r="W149" s="303"/>
      <c r="X149" s="268"/>
      <c r="Y149" s="233"/>
      <c r="Z149" s="233"/>
      <c r="AA149" s="233"/>
      <c r="AB149" s="233"/>
      <c r="AC149" s="233"/>
      <c r="AD149" s="233"/>
      <c r="AE149" s="233"/>
      <c r="AF149" s="233"/>
      <c r="AG149" s="268"/>
      <c r="AH149" s="268"/>
      <c r="AI149" s="268"/>
      <c r="AJ149" s="268"/>
      <c r="AK149" s="268"/>
      <c r="AL149" s="268"/>
      <c r="AM149" s="268"/>
      <c r="AN149" s="268"/>
      <c r="AO149" s="268"/>
      <c r="AP149" s="268"/>
      <c r="AQ149" s="268"/>
      <c r="AR149" s="268"/>
      <c r="AS149" s="268"/>
      <c r="AT149" s="268"/>
      <c r="AU149" s="268"/>
      <c r="AV149" s="268"/>
      <c r="AW149" s="268"/>
      <c r="AX149" s="268"/>
      <c r="AY149" s="268"/>
      <c r="AZ149" s="268"/>
      <c r="BA149" s="268"/>
      <c r="BB149" s="268"/>
      <c r="BC149" s="268"/>
      <c r="BD149" s="268"/>
      <c r="BE149" s="268"/>
      <c r="BF149" s="268"/>
      <c r="BG149" s="268"/>
      <c r="BH149" s="268"/>
      <c r="BI149" s="268"/>
      <c r="BJ149" s="268"/>
      <c r="BK149" s="268"/>
      <c r="BL149" s="268"/>
      <c r="BM149" s="268"/>
      <c r="BN149" s="268"/>
      <c r="BO149" s="268"/>
    </row>
    <row r="150" spans="12:67" s="237" customFormat="1" x14ac:dyDescent="0.25">
      <c r="L150" s="236"/>
      <c r="M150" s="232"/>
      <c r="N150" s="233"/>
      <c r="O150" s="233"/>
      <c r="P150" s="233"/>
      <c r="Q150" s="233"/>
      <c r="R150" s="233"/>
      <c r="S150" s="233"/>
      <c r="T150" s="233"/>
      <c r="U150" s="233"/>
      <c r="W150" s="303"/>
      <c r="X150" s="268"/>
      <c r="Y150" s="233"/>
      <c r="Z150" s="233"/>
      <c r="AA150" s="233"/>
      <c r="AB150" s="233"/>
      <c r="AC150" s="233"/>
      <c r="AD150" s="233"/>
      <c r="AE150" s="233"/>
      <c r="AF150" s="233"/>
      <c r="AG150" s="268"/>
      <c r="AH150" s="268"/>
      <c r="AI150" s="268"/>
      <c r="AJ150" s="268"/>
      <c r="AK150" s="268"/>
      <c r="AL150" s="268"/>
      <c r="AM150" s="268"/>
      <c r="AN150" s="268"/>
      <c r="AO150" s="268"/>
      <c r="AP150" s="268"/>
      <c r="AQ150" s="268"/>
      <c r="AR150" s="268"/>
      <c r="AS150" s="268"/>
      <c r="AT150" s="268"/>
      <c r="AU150" s="268"/>
      <c r="AV150" s="268"/>
      <c r="AW150" s="268"/>
      <c r="AX150" s="268"/>
      <c r="AY150" s="268"/>
      <c r="AZ150" s="268"/>
      <c r="BA150" s="268"/>
      <c r="BB150" s="268"/>
      <c r="BC150" s="268"/>
      <c r="BD150" s="268"/>
      <c r="BE150" s="268"/>
      <c r="BF150" s="268"/>
      <c r="BG150" s="268"/>
      <c r="BH150" s="268"/>
      <c r="BI150" s="268"/>
      <c r="BJ150" s="268"/>
      <c r="BK150" s="268"/>
      <c r="BL150" s="268"/>
      <c r="BM150" s="268"/>
      <c r="BN150" s="268"/>
      <c r="BO150" s="268"/>
    </row>
    <row r="151" spans="12:67" s="237" customFormat="1" x14ac:dyDescent="0.25">
      <c r="L151" s="236"/>
      <c r="M151" s="232"/>
      <c r="N151" s="233"/>
      <c r="O151" s="233"/>
      <c r="P151" s="233"/>
      <c r="Q151" s="233"/>
      <c r="R151" s="233"/>
      <c r="S151" s="233"/>
      <c r="T151" s="233"/>
      <c r="U151" s="233"/>
      <c r="W151" s="303"/>
      <c r="X151" s="268"/>
      <c r="Y151" s="233"/>
      <c r="Z151" s="233"/>
      <c r="AA151" s="233"/>
      <c r="AB151" s="233"/>
      <c r="AC151" s="233"/>
      <c r="AD151" s="233"/>
      <c r="AE151" s="233"/>
      <c r="AF151" s="233"/>
      <c r="AG151" s="268"/>
      <c r="AH151" s="268"/>
      <c r="AI151" s="268"/>
      <c r="AJ151" s="268"/>
      <c r="AK151" s="268"/>
      <c r="AL151" s="268"/>
      <c r="AM151" s="268"/>
      <c r="AN151" s="268"/>
      <c r="AO151" s="268"/>
      <c r="AP151" s="268"/>
      <c r="AQ151" s="268"/>
      <c r="AR151" s="268"/>
      <c r="AS151" s="268"/>
      <c r="AT151" s="268"/>
      <c r="AU151" s="268"/>
      <c r="AV151" s="268"/>
      <c r="AW151" s="268"/>
      <c r="AX151" s="268"/>
      <c r="AY151" s="268"/>
      <c r="AZ151" s="268"/>
      <c r="BA151" s="268"/>
      <c r="BB151" s="268"/>
      <c r="BC151" s="268"/>
      <c r="BD151" s="268"/>
      <c r="BE151" s="268"/>
      <c r="BF151" s="268"/>
      <c r="BG151" s="268"/>
      <c r="BH151" s="268"/>
      <c r="BI151" s="268"/>
      <c r="BJ151" s="268"/>
      <c r="BK151" s="268"/>
      <c r="BL151" s="268"/>
      <c r="BM151" s="268"/>
      <c r="BN151" s="268"/>
      <c r="BO151" s="268"/>
    </row>
    <row r="152" spans="12:67" s="237" customFormat="1" x14ac:dyDescent="0.25">
      <c r="L152" s="236"/>
      <c r="M152" s="232"/>
      <c r="N152" s="233"/>
      <c r="O152" s="233"/>
      <c r="P152" s="233"/>
      <c r="Q152" s="233"/>
      <c r="R152" s="233"/>
      <c r="S152" s="233"/>
      <c r="T152" s="233"/>
      <c r="U152" s="233"/>
      <c r="W152" s="303"/>
      <c r="X152" s="268"/>
      <c r="Y152" s="233"/>
      <c r="Z152" s="233"/>
      <c r="AA152" s="233"/>
      <c r="AB152" s="233"/>
      <c r="AC152" s="233"/>
      <c r="AD152" s="233"/>
      <c r="AE152" s="233"/>
      <c r="AF152" s="233"/>
      <c r="AG152" s="268"/>
      <c r="AH152" s="268"/>
      <c r="AI152" s="268"/>
      <c r="AJ152" s="268"/>
      <c r="AK152" s="268"/>
      <c r="AL152" s="268"/>
      <c r="AM152" s="268"/>
      <c r="AN152" s="268"/>
      <c r="AO152" s="268"/>
      <c r="AP152" s="268"/>
      <c r="AQ152" s="268"/>
      <c r="AR152" s="268"/>
      <c r="AS152" s="268"/>
      <c r="AT152" s="268"/>
      <c r="AU152" s="268"/>
      <c r="AV152" s="268"/>
      <c r="AW152" s="268"/>
      <c r="AX152" s="268"/>
      <c r="AY152" s="268"/>
      <c r="AZ152" s="268"/>
      <c r="BA152" s="268"/>
      <c r="BB152" s="268"/>
      <c r="BC152" s="268"/>
      <c r="BD152" s="268"/>
      <c r="BE152" s="268"/>
      <c r="BF152" s="268"/>
      <c r="BG152" s="268"/>
      <c r="BH152" s="268"/>
      <c r="BI152" s="268"/>
      <c r="BJ152" s="268"/>
      <c r="BK152" s="268"/>
      <c r="BL152" s="268"/>
      <c r="BM152" s="268"/>
      <c r="BN152" s="268"/>
      <c r="BO152" s="268"/>
    </row>
    <row r="153" spans="12:67" s="237" customFormat="1" x14ac:dyDescent="0.25">
      <c r="L153" s="236"/>
      <c r="M153" s="232"/>
      <c r="N153" s="233"/>
      <c r="O153" s="233"/>
      <c r="P153" s="233"/>
      <c r="Q153" s="233"/>
      <c r="R153" s="233"/>
      <c r="S153" s="233"/>
      <c r="T153" s="233"/>
      <c r="U153" s="233"/>
      <c r="W153" s="303"/>
      <c r="X153" s="268"/>
      <c r="Y153" s="233"/>
      <c r="Z153" s="233"/>
      <c r="AA153" s="233"/>
      <c r="AB153" s="233"/>
      <c r="AC153" s="233"/>
      <c r="AD153" s="233"/>
      <c r="AE153" s="233"/>
      <c r="AF153" s="233"/>
      <c r="AG153" s="268"/>
      <c r="AH153" s="268"/>
      <c r="AI153" s="268"/>
      <c r="AJ153" s="268"/>
      <c r="AK153" s="268"/>
      <c r="AL153" s="268"/>
      <c r="AM153" s="268"/>
      <c r="AN153" s="268"/>
      <c r="AO153" s="268"/>
      <c r="AP153" s="268"/>
      <c r="AQ153" s="268"/>
      <c r="AR153" s="268"/>
      <c r="AS153" s="268"/>
      <c r="AT153" s="268"/>
      <c r="AU153" s="268"/>
      <c r="AV153" s="268"/>
      <c r="AW153" s="268"/>
      <c r="AX153" s="268"/>
      <c r="AY153" s="268"/>
      <c r="AZ153" s="268"/>
      <c r="BA153" s="268"/>
      <c r="BB153" s="268"/>
      <c r="BC153" s="268"/>
      <c r="BD153" s="268"/>
      <c r="BE153" s="268"/>
      <c r="BF153" s="268"/>
      <c r="BG153" s="268"/>
      <c r="BH153" s="268"/>
      <c r="BI153" s="268"/>
      <c r="BJ153" s="268"/>
      <c r="BK153" s="268"/>
      <c r="BL153" s="268"/>
      <c r="BM153" s="268"/>
      <c r="BN153" s="268"/>
      <c r="BO153" s="268"/>
    </row>
    <row r="154" spans="12:67" s="237" customFormat="1" x14ac:dyDescent="0.25">
      <c r="L154" s="236"/>
      <c r="M154" s="232"/>
      <c r="N154" s="233"/>
      <c r="O154" s="233"/>
      <c r="P154" s="233"/>
      <c r="Q154" s="233"/>
      <c r="R154" s="233"/>
      <c r="S154" s="233"/>
      <c r="T154" s="233"/>
      <c r="U154" s="233"/>
      <c r="W154" s="303"/>
      <c r="X154" s="268"/>
      <c r="Y154" s="233"/>
      <c r="Z154" s="233"/>
      <c r="AA154" s="233"/>
      <c r="AB154" s="233"/>
      <c r="AC154" s="233"/>
      <c r="AD154" s="233"/>
      <c r="AE154" s="233"/>
      <c r="AF154" s="233"/>
      <c r="AG154" s="268"/>
      <c r="AH154" s="268"/>
      <c r="AI154" s="268"/>
      <c r="AJ154" s="268"/>
      <c r="AK154" s="268"/>
      <c r="AL154" s="268"/>
      <c r="AM154" s="268"/>
      <c r="AN154" s="268"/>
      <c r="AO154" s="268"/>
      <c r="AP154" s="268"/>
      <c r="AQ154" s="268"/>
      <c r="AR154" s="268"/>
      <c r="AS154" s="268"/>
      <c r="AT154" s="268"/>
      <c r="AU154" s="268"/>
      <c r="AV154" s="268"/>
      <c r="AW154" s="268"/>
      <c r="AX154" s="268"/>
      <c r="AY154" s="268"/>
      <c r="AZ154" s="268"/>
      <c r="BA154" s="268"/>
      <c r="BB154" s="268"/>
      <c r="BC154" s="268"/>
      <c r="BD154" s="268"/>
      <c r="BE154" s="268"/>
      <c r="BF154" s="268"/>
      <c r="BG154" s="268"/>
      <c r="BH154" s="268"/>
      <c r="BI154" s="268"/>
      <c r="BJ154" s="268"/>
      <c r="BK154" s="268"/>
      <c r="BL154" s="268"/>
      <c r="BM154" s="268"/>
      <c r="BN154" s="268"/>
      <c r="BO154" s="268"/>
    </row>
    <row r="155" spans="12:67" s="237" customFormat="1" x14ac:dyDescent="0.25">
      <c r="L155" s="236"/>
      <c r="M155" s="232"/>
      <c r="N155" s="233"/>
      <c r="O155" s="233"/>
      <c r="P155" s="233"/>
      <c r="Q155" s="233"/>
      <c r="R155" s="233"/>
      <c r="S155" s="233"/>
      <c r="T155" s="233"/>
      <c r="U155" s="233"/>
      <c r="W155" s="303"/>
      <c r="X155" s="268"/>
      <c r="Y155" s="233"/>
      <c r="Z155" s="233"/>
      <c r="AA155" s="233"/>
      <c r="AB155" s="233"/>
      <c r="AC155" s="233"/>
      <c r="AD155" s="233"/>
      <c r="AE155" s="233"/>
      <c r="AF155" s="233"/>
      <c r="AG155" s="268"/>
      <c r="AH155" s="268"/>
      <c r="AI155" s="268"/>
      <c r="AJ155" s="268"/>
      <c r="AK155" s="268"/>
      <c r="AL155" s="268"/>
      <c r="AM155" s="268"/>
      <c r="AN155" s="268"/>
      <c r="AO155" s="268"/>
      <c r="AP155" s="268"/>
      <c r="AQ155" s="268"/>
      <c r="AR155" s="268"/>
      <c r="AS155" s="268"/>
      <c r="AT155" s="268"/>
      <c r="AU155" s="268"/>
      <c r="AV155" s="268"/>
      <c r="AW155" s="268"/>
      <c r="AX155" s="268"/>
      <c r="AY155" s="268"/>
      <c r="AZ155" s="268"/>
      <c r="BA155" s="268"/>
      <c r="BB155" s="268"/>
      <c r="BC155" s="268"/>
      <c r="BD155" s="268"/>
      <c r="BE155" s="268"/>
      <c r="BF155" s="268"/>
      <c r="BG155" s="268"/>
      <c r="BH155" s="268"/>
      <c r="BI155" s="268"/>
      <c r="BJ155" s="268"/>
      <c r="BK155" s="268"/>
      <c r="BL155" s="268"/>
      <c r="BM155" s="268"/>
      <c r="BN155" s="268"/>
      <c r="BO155" s="268"/>
    </row>
    <row r="156" spans="12:67" s="237" customFormat="1" x14ac:dyDescent="0.25">
      <c r="L156" s="236"/>
      <c r="M156" s="232"/>
      <c r="N156" s="233"/>
      <c r="O156" s="233"/>
      <c r="P156" s="233"/>
      <c r="Q156" s="233"/>
      <c r="R156" s="233"/>
      <c r="S156" s="233"/>
      <c r="T156" s="233"/>
      <c r="U156" s="233"/>
      <c r="W156" s="303"/>
      <c r="X156" s="268"/>
      <c r="Y156" s="233"/>
      <c r="Z156" s="233"/>
      <c r="AA156" s="233"/>
      <c r="AB156" s="233"/>
      <c r="AC156" s="233"/>
      <c r="AD156" s="233"/>
      <c r="AE156" s="233"/>
      <c r="AF156" s="233"/>
      <c r="AG156" s="268"/>
      <c r="AH156" s="268"/>
      <c r="AI156" s="268"/>
      <c r="AJ156" s="268"/>
      <c r="AK156" s="268"/>
      <c r="AL156" s="268"/>
      <c r="AM156" s="268"/>
      <c r="AN156" s="268"/>
      <c r="AO156" s="268"/>
      <c r="AP156" s="268"/>
      <c r="AQ156" s="268"/>
      <c r="AR156" s="268"/>
      <c r="AS156" s="268"/>
      <c r="AT156" s="268"/>
      <c r="AU156" s="268"/>
      <c r="AV156" s="268"/>
      <c r="AW156" s="268"/>
      <c r="AX156" s="268"/>
      <c r="AY156" s="268"/>
      <c r="AZ156" s="268"/>
      <c r="BA156" s="268"/>
      <c r="BB156" s="268"/>
      <c r="BC156" s="268"/>
      <c r="BD156" s="268"/>
      <c r="BE156" s="268"/>
      <c r="BF156" s="268"/>
      <c r="BG156" s="268"/>
      <c r="BH156" s="268"/>
      <c r="BI156" s="268"/>
      <c r="BJ156" s="268"/>
      <c r="BK156" s="268"/>
      <c r="BL156" s="268"/>
      <c r="BM156" s="268"/>
      <c r="BN156" s="268"/>
      <c r="BO156" s="268"/>
    </row>
    <row r="157" spans="12:67" s="237" customFormat="1" x14ac:dyDescent="0.25">
      <c r="L157" s="236"/>
      <c r="M157" s="232"/>
      <c r="N157" s="233"/>
      <c r="O157" s="233"/>
      <c r="P157" s="233"/>
      <c r="Q157" s="233"/>
      <c r="R157" s="233"/>
      <c r="S157" s="233"/>
      <c r="T157" s="233"/>
      <c r="U157" s="233"/>
      <c r="W157" s="303"/>
      <c r="X157" s="268"/>
      <c r="Y157" s="233"/>
      <c r="Z157" s="233"/>
      <c r="AA157" s="233"/>
      <c r="AB157" s="233"/>
      <c r="AC157" s="233"/>
      <c r="AD157" s="233"/>
      <c r="AE157" s="233"/>
      <c r="AF157" s="233"/>
      <c r="AG157" s="268"/>
      <c r="AH157" s="268"/>
      <c r="AI157" s="268"/>
      <c r="AJ157" s="268"/>
      <c r="AK157" s="268"/>
      <c r="AL157" s="268"/>
      <c r="AM157" s="268"/>
      <c r="AN157" s="268"/>
      <c r="AO157" s="268"/>
      <c r="AP157" s="268"/>
      <c r="AQ157" s="268"/>
      <c r="AR157" s="268"/>
      <c r="AS157" s="268"/>
      <c r="AT157" s="268"/>
      <c r="AU157" s="268"/>
      <c r="AV157" s="268"/>
      <c r="AW157" s="268"/>
      <c r="AX157" s="268"/>
      <c r="AY157" s="268"/>
      <c r="AZ157" s="268"/>
      <c r="BA157" s="268"/>
      <c r="BB157" s="268"/>
      <c r="BC157" s="268"/>
      <c r="BD157" s="268"/>
      <c r="BE157" s="268"/>
      <c r="BF157" s="268"/>
      <c r="BG157" s="268"/>
      <c r="BH157" s="268"/>
      <c r="BI157" s="268"/>
      <c r="BJ157" s="268"/>
      <c r="BK157" s="268"/>
      <c r="BL157" s="268"/>
      <c r="BM157" s="268"/>
      <c r="BN157" s="268"/>
      <c r="BO157" s="268"/>
    </row>
    <row r="158" spans="12:67" s="237" customFormat="1" x14ac:dyDescent="0.25">
      <c r="L158" s="236"/>
      <c r="M158" s="232"/>
      <c r="N158" s="233"/>
      <c r="O158" s="233"/>
      <c r="P158" s="233"/>
      <c r="Q158" s="233"/>
      <c r="R158" s="233"/>
      <c r="S158" s="233"/>
      <c r="T158" s="233"/>
      <c r="U158" s="233"/>
      <c r="W158" s="303"/>
      <c r="X158" s="268"/>
      <c r="Y158" s="233"/>
      <c r="Z158" s="233"/>
      <c r="AA158" s="233"/>
      <c r="AB158" s="233"/>
      <c r="AC158" s="233"/>
      <c r="AD158" s="233"/>
      <c r="AE158" s="233"/>
      <c r="AF158" s="233"/>
      <c r="AG158" s="268"/>
      <c r="AH158" s="268"/>
      <c r="AI158" s="268"/>
      <c r="AJ158" s="268"/>
      <c r="AK158" s="268"/>
      <c r="AL158" s="268"/>
      <c r="AM158" s="268"/>
      <c r="AN158" s="268"/>
      <c r="AO158" s="268"/>
      <c r="AP158" s="268"/>
      <c r="AQ158" s="268"/>
      <c r="AR158" s="268"/>
      <c r="AS158" s="268"/>
      <c r="AT158" s="268"/>
      <c r="AU158" s="268"/>
      <c r="AV158" s="268"/>
      <c r="AW158" s="268"/>
      <c r="AX158" s="268"/>
      <c r="AY158" s="268"/>
      <c r="AZ158" s="268"/>
      <c r="BA158" s="268"/>
      <c r="BB158" s="268"/>
      <c r="BC158" s="268"/>
      <c r="BD158" s="268"/>
      <c r="BE158" s="268"/>
      <c r="BF158" s="268"/>
      <c r="BG158" s="268"/>
      <c r="BH158" s="268"/>
      <c r="BI158" s="268"/>
      <c r="BJ158" s="268"/>
      <c r="BK158" s="268"/>
      <c r="BL158" s="268"/>
      <c r="BM158" s="268"/>
      <c r="BN158" s="268"/>
      <c r="BO158" s="268"/>
    </row>
    <row r="159" spans="12:67" s="237" customFormat="1" x14ac:dyDescent="0.25">
      <c r="L159" s="236"/>
      <c r="M159" s="232"/>
      <c r="N159" s="233"/>
      <c r="O159" s="233"/>
      <c r="P159" s="233"/>
      <c r="Q159" s="233"/>
      <c r="R159" s="233"/>
      <c r="S159" s="233"/>
      <c r="T159" s="233"/>
      <c r="U159" s="233"/>
      <c r="W159" s="303"/>
      <c r="X159" s="268"/>
      <c r="Y159" s="233"/>
      <c r="Z159" s="233"/>
      <c r="AA159" s="233"/>
      <c r="AB159" s="233"/>
      <c r="AC159" s="233"/>
      <c r="AD159" s="233"/>
      <c r="AE159" s="233"/>
      <c r="AF159" s="233"/>
      <c r="AG159" s="268"/>
      <c r="AH159" s="268"/>
      <c r="AI159" s="268"/>
      <c r="AJ159" s="268"/>
      <c r="AK159" s="268"/>
      <c r="AL159" s="268"/>
      <c r="AM159" s="268"/>
      <c r="AN159" s="268"/>
      <c r="AO159" s="268"/>
      <c r="AP159" s="268"/>
      <c r="AQ159" s="268"/>
      <c r="AR159" s="268"/>
      <c r="AS159" s="268"/>
      <c r="AT159" s="268"/>
      <c r="AU159" s="268"/>
      <c r="AV159" s="268"/>
      <c r="AW159" s="268"/>
      <c r="AX159" s="268"/>
      <c r="AY159" s="268"/>
      <c r="AZ159" s="268"/>
      <c r="BA159" s="268"/>
      <c r="BB159" s="268"/>
      <c r="BC159" s="268"/>
      <c r="BD159" s="268"/>
      <c r="BE159" s="268"/>
      <c r="BF159" s="268"/>
      <c r="BG159" s="268"/>
      <c r="BH159" s="268"/>
      <c r="BI159" s="268"/>
      <c r="BJ159" s="268"/>
      <c r="BK159" s="268"/>
      <c r="BL159" s="268"/>
      <c r="BM159" s="268"/>
      <c r="BN159" s="268"/>
      <c r="BO159" s="268"/>
    </row>
    <row r="160" spans="12:67" s="237" customFormat="1" x14ac:dyDescent="0.25">
      <c r="L160" s="236"/>
      <c r="M160" s="232"/>
      <c r="N160" s="233"/>
      <c r="O160" s="233"/>
      <c r="P160" s="233"/>
      <c r="Q160" s="233"/>
      <c r="R160" s="233"/>
      <c r="S160" s="233"/>
      <c r="T160" s="233"/>
      <c r="U160" s="233"/>
      <c r="W160" s="303"/>
      <c r="X160" s="268"/>
      <c r="Y160" s="233"/>
      <c r="Z160" s="233"/>
      <c r="AA160" s="233"/>
      <c r="AB160" s="233"/>
      <c r="AC160" s="233"/>
      <c r="AD160" s="233"/>
      <c r="AE160" s="233"/>
      <c r="AF160" s="233"/>
      <c r="AG160" s="268"/>
      <c r="AH160" s="268"/>
      <c r="AI160" s="268"/>
      <c r="AJ160" s="268"/>
      <c r="AK160" s="268"/>
      <c r="AL160" s="268"/>
      <c r="AM160" s="268"/>
      <c r="AN160" s="268"/>
      <c r="AO160" s="268"/>
      <c r="AP160" s="268"/>
      <c r="AQ160" s="268"/>
      <c r="AR160" s="268"/>
      <c r="AS160" s="268"/>
      <c r="AT160" s="268"/>
      <c r="AU160" s="268"/>
      <c r="AV160" s="268"/>
      <c r="AW160" s="268"/>
      <c r="AX160" s="268"/>
      <c r="AY160" s="268"/>
      <c r="AZ160" s="268"/>
      <c r="BA160" s="268"/>
      <c r="BB160" s="268"/>
      <c r="BC160" s="268"/>
      <c r="BD160" s="268"/>
      <c r="BE160" s="268"/>
      <c r="BF160" s="268"/>
      <c r="BG160" s="268"/>
      <c r="BH160" s="268"/>
      <c r="BI160" s="268"/>
      <c r="BJ160" s="268"/>
      <c r="BK160" s="268"/>
      <c r="BL160" s="268"/>
      <c r="BM160" s="268"/>
      <c r="BN160" s="268"/>
      <c r="BO160" s="268"/>
    </row>
    <row r="161" spans="12:67" s="237" customFormat="1" x14ac:dyDescent="0.25">
      <c r="L161" s="236"/>
      <c r="M161" s="232"/>
      <c r="N161" s="233"/>
      <c r="O161" s="233"/>
      <c r="P161" s="233"/>
      <c r="Q161" s="233"/>
      <c r="R161" s="233"/>
      <c r="S161" s="233"/>
      <c r="T161" s="233"/>
      <c r="U161" s="233"/>
      <c r="W161" s="303"/>
      <c r="X161" s="268"/>
      <c r="Y161" s="233"/>
      <c r="Z161" s="233"/>
      <c r="AA161" s="233"/>
      <c r="AB161" s="233"/>
      <c r="AC161" s="233"/>
      <c r="AD161" s="233"/>
      <c r="AE161" s="233"/>
      <c r="AF161" s="233"/>
      <c r="AG161" s="268"/>
      <c r="AH161" s="268"/>
      <c r="AI161" s="268"/>
      <c r="AJ161" s="268"/>
      <c r="AK161" s="268"/>
      <c r="AL161" s="268"/>
      <c r="AM161" s="268"/>
      <c r="AN161" s="268"/>
      <c r="AO161" s="268"/>
      <c r="AP161" s="268"/>
      <c r="AQ161" s="268"/>
      <c r="AR161" s="268"/>
      <c r="AS161" s="268"/>
      <c r="AT161" s="268"/>
      <c r="AU161" s="268"/>
      <c r="AV161" s="268"/>
      <c r="AW161" s="268"/>
      <c r="AX161" s="268"/>
      <c r="AY161" s="268"/>
      <c r="AZ161" s="268"/>
      <c r="BA161" s="268"/>
      <c r="BB161" s="268"/>
      <c r="BC161" s="268"/>
      <c r="BD161" s="268"/>
      <c r="BE161" s="268"/>
      <c r="BF161" s="268"/>
      <c r="BG161" s="268"/>
      <c r="BH161" s="268"/>
      <c r="BI161" s="268"/>
      <c r="BJ161" s="268"/>
      <c r="BK161" s="268"/>
      <c r="BL161" s="268"/>
      <c r="BM161" s="268"/>
      <c r="BN161" s="268"/>
      <c r="BO161" s="268"/>
    </row>
    <row r="162" spans="12:67" s="237" customFormat="1" x14ac:dyDescent="0.25">
      <c r="L162" s="236"/>
      <c r="M162" s="232"/>
      <c r="N162" s="233"/>
      <c r="O162" s="233"/>
      <c r="P162" s="233"/>
      <c r="Q162" s="233"/>
      <c r="R162" s="233"/>
      <c r="S162" s="233"/>
      <c r="T162" s="233"/>
      <c r="U162" s="233"/>
      <c r="W162" s="303"/>
      <c r="X162" s="268"/>
      <c r="Y162" s="233"/>
      <c r="Z162" s="233"/>
      <c r="AA162" s="233"/>
      <c r="AB162" s="233"/>
      <c r="AC162" s="233"/>
      <c r="AD162" s="233"/>
      <c r="AE162" s="233"/>
      <c r="AF162" s="233"/>
      <c r="AG162" s="268"/>
      <c r="AH162" s="268"/>
      <c r="AI162" s="268"/>
      <c r="AJ162" s="268"/>
      <c r="AK162" s="268"/>
      <c r="AL162" s="268"/>
      <c r="AM162" s="268"/>
      <c r="AN162" s="268"/>
      <c r="AO162" s="268"/>
      <c r="AP162" s="268"/>
      <c r="AQ162" s="268"/>
      <c r="AR162" s="268"/>
      <c r="AS162" s="268"/>
      <c r="AT162" s="268"/>
      <c r="AU162" s="268"/>
      <c r="AV162" s="268"/>
      <c r="AW162" s="268"/>
      <c r="AX162" s="268"/>
      <c r="AY162" s="268"/>
      <c r="AZ162" s="268"/>
      <c r="BA162" s="268"/>
      <c r="BB162" s="268"/>
      <c r="BC162" s="268"/>
      <c r="BD162" s="268"/>
      <c r="BE162" s="268"/>
      <c r="BF162" s="268"/>
      <c r="BG162" s="268"/>
      <c r="BH162" s="268"/>
      <c r="BI162" s="268"/>
      <c r="BJ162" s="268"/>
      <c r="BK162" s="268"/>
      <c r="BL162" s="268"/>
      <c r="BM162" s="268"/>
      <c r="BN162" s="268"/>
      <c r="BO162" s="268"/>
    </row>
    <row r="163" spans="12:67" s="237" customFormat="1" x14ac:dyDescent="0.25">
      <c r="L163" s="236"/>
      <c r="M163" s="232"/>
      <c r="N163" s="233"/>
      <c r="O163" s="233"/>
      <c r="P163" s="233"/>
      <c r="Q163" s="233"/>
      <c r="R163" s="233"/>
      <c r="S163" s="233"/>
      <c r="T163" s="233"/>
      <c r="U163" s="233"/>
      <c r="W163" s="303"/>
      <c r="X163" s="268"/>
      <c r="Y163" s="233"/>
      <c r="Z163" s="233"/>
      <c r="AA163" s="233"/>
      <c r="AB163" s="233"/>
      <c r="AC163" s="233"/>
      <c r="AD163" s="233"/>
      <c r="AE163" s="233"/>
      <c r="AF163" s="233"/>
      <c r="AG163" s="268"/>
      <c r="AH163" s="268"/>
      <c r="AI163" s="268"/>
      <c r="AJ163" s="268"/>
      <c r="AK163" s="268"/>
      <c r="AL163" s="268"/>
      <c r="AM163" s="268"/>
      <c r="AN163" s="268"/>
      <c r="AO163" s="268"/>
      <c r="AP163" s="268"/>
      <c r="AQ163" s="268"/>
      <c r="AR163" s="268"/>
      <c r="AS163" s="268"/>
      <c r="AT163" s="268"/>
      <c r="AU163" s="268"/>
      <c r="AV163" s="268"/>
      <c r="AW163" s="268"/>
      <c r="AX163" s="268"/>
      <c r="AY163" s="268"/>
      <c r="AZ163" s="268"/>
      <c r="BA163" s="268"/>
      <c r="BB163" s="268"/>
      <c r="BC163" s="268"/>
      <c r="BD163" s="268"/>
      <c r="BE163" s="268"/>
      <c r="BF163" s="268"/>
      <c r="BG163" s="268"/>
      <c r="BH163" s="268"/>
      <c r="BI163" s="268"/>
      <c r="BJ163" s="268"/>
      <c r="BK163" s="268"/>
      <c r="BL163" s="268"/>
      <c r="BM163" s="268"/>
      <c r="BN163" s="268"/>
      <c r="BO163" s="268"/>
    </row>
    <row r="164" spans="12:67" s="237" customFormat="1" x14ac:dyDescent="0.25">
      <c r="L164" s="236"/>
      <c r="M164" s="232"/>
      <c r="N164" s="233"/>
      <c r="O164" s="233"/>
      <c r="P164" s="233"/>
      <c r="Q164" s="233"/>
      <c r="R164" s="233"/>
      <c r="S164" s="233"/>
      <c r="T164" s="233"/>
      <c r="U164" s="233"/>
      <c r="W164" s="303"/>
      <c r="X164" s="268"/>
      <c r="Y164" s="233"/>
      <c r="Z164" s="233"/>
      <c r="AA164" s="233"/>
      <c r="AB164" s="233"/>
      <c r="AC164" s="233"/>
      <c r="AD164" s="233"/>
      <c r="AE164" s="233"/>
      <c r="AF164" s="233"/>
      <c r="AG164" s="268"/>
      <c r="AH164" s="268"/>
      <c r="AI164" s="268"/>
      <c r="AJ164" s="268"/>
      <c r="AK164" s="268"/>
      <c r="AL164" s="268"/>
      <c r="AM164" s="268"/>
      <c r="AN164" s="268"/>
      <c r="AO164" s="268"/>
      <c r="AP164" s="268"/>
      <c r="AQ164" s="268"/>
      <c r="AR164" s="268"/>
      <c r="AS164" s="268"/>
      <c r="AT164" s="268"/>
      <c r="AU164" s="268"/>
      <c r="AV164" s="268"/>
      <c r="AW164" s="268"/>
      <c r="AX164" s="268"/>
      <c r="AY164" s="268"/>
      <c r="AZ164" s="268"/>
      <c r="BA164" s="268"/>
      <c r="BB164" s="268"/>
      <c r="BC164" s="268"/>
      <c r="BD164" s="268"/>
      <c r="BE164" s="268"/>
      <c r="BF164" s="268"/>
      <c r="BG164" s="268"/>
      <c r="BH164" s="268"/>
      <c r="BI164" s="268"/>
      <c r="BJ164" s="268"/>
      <c r="BK164" s="268"/>
      <c r="BL164" s="268"/>
      <c r="BM164" s="268"/>
      <c r="BN164" s="268"/>
      <c r="BO164" s="268"/>
    </row>
    <row r="165" spans="12:67" s="237" customFormat="1" x14ac:dyDescent="0.25">
      <c r="L165" s="236"/>
      <c r="M165" s="232"/>
      <c r="N165" s="233"/>
      <c r="O165" s="233"/>
      <c r="P165" s="233"/>
      <c r="Q165" s="233"/>
      <c r="R165" s="233"/>
      <c r="S165" s="233"/>
      <c r="T165" s="233"/>
      <c r="U165" s="233"/>
      <c r="W165" s="303"/>
      <c r="X165" s="268"/>
      <c r="Y165" s="233"/>
      <c r="Z165" s="233"/>
      <c r="AA165" s="233"/>
      <c r="AB165" s="233"/>
      <c r="AC165" s="233"/>
      <c r="AD165" s="233"/>
      <c r="AE165" s="233"/>
      <c r="AF165" s="233"/>
      <c r="AG165" s="268"/>
      <c r="AH165" s="268"/>
      <c r="AI165" s="268"/>
      <c r="AJ165" s="268"/>
      <c r="AK165" s="268"/>
      <c r="AL165" s="268"/>
      <c r="AM165" s="268"/>
      <c r="AN165" s="268"/>
      <c r="AO165" s="268"/>
      <c r="AP165" s="268"/>
      <c r="AQ165" s="268"/>
      <c r="AR165" s="268"/>
      <c r="AS165" s="268"/>
      <c r="AT165" s="268"/>
      <c r="AU165" s="268"/>
      <c r="AV165" s="268"/>
      <c r="AW165" s="268"/>
      <c r="AX165" s="268"/>
      <c r="AY165" s="268"/>
      <c r="AZ165" s="268"/>
      <c r="BA165" s="268"/>
      <c r="BB165" s="268"/>
      <c r="BC165" s="268"/>
      <c r="BD165" s="268"/>
      <c r="BE165" s="268"/>
      <c r="BF165" s="268"/>
      <c r="BG165" s="268"/>
      <c r="BH165" s="268"/>
      <c r="BI165" s="268"/>
      <c r="BJ165" s="268"/>
      <c r="BK165" s="268"/>
      <c r="BL165" s="268"/>
      <c r="BM165" s="268"/>
      <c r="BN165" s="268"/>
      <c r="BO165" s="268"/>
    </row>
    <row r="166" spans="12:67" s="237" customFormat="1" x14ac:dyDescent="0.25">
      <c r="L166" s="236"/>
      <c r="M166" s="232"/>
      <c r="N166" s="233"/>
      <c r="O166" s="233"/>
      <c r="P166" s="233"/>
      <c r="Q166" s="233"/>
      <c r="R166" s="233"/>
      <c r="S166" s="233"/>
      <c r="T166" s="233"/>
      <c r="U166" s="233"/>
      <c r="W166" s="303"/>
      <c r="X166" s="268"/>
      <c r="Y166" s="233"/>
      <c r="Z166" s="233"/>
      <c r="AA166" s="233"/>
      <c r="AB166" s="233"/>
      <c r="AC166" s="233"/>
      <c r="AD166" s="233"/>
      <c r="AE166" s="233"/>
      <c r="AF166" s="233"/>
      <c r="AG166" s="268"/>
      <c r="AH166" s="268"/>
      <c r="AI166" s="268"/>
      <c r="AJ166" s="268"/>
      <c r="AK166" s="268"/>
      <c r="AL166" s="268"/>
      <c r="AM166" s="268"/>
      <c r="AN166" s="268"/>
      <c r="AO166" s="268"/>
      <c r="AP166" s="268"/>
      <c r="AQ166" s="268"/>
      <c r="AR166" s="268"/>
      <c r="AS166" s="268"/>
      <c r="AT166" s="268"/>
      <c r="AU166" s="268"/>
      <c r="AV166" s="268"/>
      <c r="AW166" s="268"/>
      <c r="AX166" s="268"/>
      <c r="AY166" s="268"/>
      <c r="AZ166" s="268"/>
      <c r="BA166" s="268"/>
      <c r="BB166" s="268"/>
      <c r="BC166" s="268"/>
      <c r="BD166" s="268"/>
      <c r="BE166" s="268"/>
      <c r="BF166" s="268"/>
      <c r="BG166" s="268"/>
      <c r="BH166" s="268"/>
      <c r="BI166" s="268"/>
      <c r="BJ166" s="268"/>
      <c r="BK166" s="268"/>
      <c r="BL166" s="268"/>
      <c r="BM166" s="268"/>
      <c r="BN166" s="268"/>
      <c r="BO166" s="268"/>
    </row>
    <row r="167" spans="12:67" s="237" customFormat="1" x14ac:dyDescent="0.25">
      <c r="L167" s="236"/>
      <c r="M167" s="232"/>
      <c r="N167" s="233"/>
      <c r="O167" s="233"/>
      <c r="P167" s="233"/>
      <c r="Q167" s="233"/>
      <c r="R167" s="233"/>
      <c r="S167" s="233"/>
      <c r="T167" s="233"/>
      <c r="U167" s="233"/>
      <c r="W167" s="303"/>
      <c r="X167" s="268"/>
      <c r="Y167" s="233"/>
      <c r="Z167" s="233"/>
      <c r="AA167" s="233"/>
      <c r="AB167" s="233"/>
      <c r="AC167" s="233"/>
      <c r="AD167" s="233"/>
      <c r="AE167" s="233"/>
      <c r="AF167" s="233"/>
      <c r="AG167" s="268"/>
      <c r="AH167" s="268"/>
      <c r="AI167" s="268"/>
      <c r="AJ167" s="268"/>
      <c r="AK167" s="268"/>
      <c r="AL167" s="268"/>
      <c r="AM167" s="268"/>
      <c r="AN167" s="268"/>
      <c r="AO167" s="268"/>
      <c r="AP167" s="268"/>
      <c r="AQ167" s="268"/>
      <c r="AR167" s="268"/>
      <c r="AS167" s="268"/>
      <c r="AT167" s="268"/>
      <c r="AU167" s="268"/>
      <c r="AV167" s="268"/>
      <c r="AW167" s="268"/>
      <c r="AX167" s="268"/>
      <c r="AY167" s="268"/>
      <c r="AZ167" s="268"/>
      <c r="BA167" s="268"/>
      <c r="BB167" s="268"/>
      <c r="BC167" s="268"/>
      <c r="BD167" s="268"/>
      <c r="BE167" s="268"/>
      <c r="BF167" s="268"/>
      <c r="BG167" s="268"/>
      <c r="BH167" s="268"/>
      <c r="BI167" s="268"/>
      <c r="BJ167" s="268"/>
      <c r="BK167" s="268"/>
      <c r="BL167" s="268"/>
      <c r="BM167" s="268"/>
      <c r="BN167" s="268"/>
      <c r="BO167" s="268"/>
    </row>
    <row r="168" spans="12:67" s="237" customFormat="1" x14ac:dyDescent="0.25">
      <c r="L168" s="236"/>
      <c r="M168" s="232"/>
      <c r="N168" s="233"/>
      <c r="O168" s="233"/>
      <c r="P168" s="233"/>
      <c r="Q168" s="233"/>
      <c r="R168" s="233"/>
      <c r="S168" s="233"/>
      <c r="T168" s="233"/>
      <c r="U168" s="233"/>
      <c r="W168" s="303"/>
      <c r="X168" s="268"/>
      <c r="Y168" s="233"/>
      <c r="Z168" s="233"/>
      <c r="AA168" s="233"/>
      <c r="AB168" s="233"/>
      <c r="AC168" s="233"/>
      <c r="AD168" s="233"/>
      <c r="AE168" s="233"/>
      <c r="AF168" s="233"/>
      <c r="AG168" s="268"/>
      <c r="AH168" s="268"/>
      <c r="AI168" s="268"/>
      <c r="AJ168" s="268"/>
      <c r="AK168" s="268"/>
      <c r="AL168" s="268"/>
      <c r="AM168" s="268"/>
      <c r="AN168" s="268"/>
      <c r="AO168" s="268"/>
      <c r="AP168" s="268"/>
      <c r="AQ168" s="268"/>
      <c r="AR168" s="268"/>
      <c r="AS168" s="268"/>
      <c r="AT168" s="268"/>
      <c r="AU168" s="268"/>
      <c r="AV168" s="268"/>
      <c r="AW168" s="268"/>
      <c r="AX168" s="268"/>
      <c r="AY168" s="268"/>
      <c r="AZ168" s="268"/>
      <c r="BA168" s="268"/>
      <c r="BB168" s="268"/>
      <c r="BC168" s="268"/>
      <c r="BD168" s="268"/>
      <c r="BE168" s="268"/>
      <c r="BF168" s="268"/>
      <c r="BG168" s="268"/>
      <c r="BH168" s="268"/>
      <c r="BI168" s="268"/>
      <c r="BJ168" s="268"/>
      <c r="BK168" s="268"/>
      <c r="BL168" s="268"/>
      <c r="BM168" s="268"/>
      <c r="BN168" s="268"/>
      <c r="BO168" s="268"/>
    </row>
    <row r="169" spans="12:67" s="237" customFormat="1" x14ac:dyDescent="0.25">
      <c r="L169" s="236"/>
      <c r="M169" s="232"/>
      <c r="N169" s="233"/>
      <c r="O169" s="233"/>
      <c r="P169" s="233"/>
      <c r="Q169" s="233"/>
      <c r="R169" s="233"/>
      <c r="S169" s="233"/>
      <c r="T169" s="233"/>
      <c r="U169" s="233"/>
      <c r="W169" s="303"/>
      <c r="X169" s="268"/>
      <c r="Y169" s="233"/>
      <c r="Z169" s="233"/>
      <c r="AA169" s="233"/>
      <c r="AB169" s="233"/>
      <c r="AC169" s="233"/>
      <c r="AD169" s="233"/>
      <c r="AE169" s="233"/>
      <c r="AF169" s="233"/>
      <c r="AG169" s="268"/>
      <c r="AH169" s="268"/>
      <c r="AI169" s="268"/>
      <c r="AJ169" s="268"/>
      <c r="AK169" s="268"/>
      <c r="AL169" s="268"/>
      <c r="AM169" s="268"/>
      <c r="AN169" s="268"/>
      <c r="AO169" s="268"/>
      <c r="AP169" s="268"/>
      <c r="AQ169" s="268"/>
      <c r="AR169" s="268"/>
      <c r="AS169" s="268"/>
      <c r="AT169" s="268"/>
      <c r="AU169" s="268"/>
      <c r="AV169" s="268"/>
      <c r="AW169" s="268"/>
      <c r="AX169" s="268"/>
      <c r="AY169" s="268"/>
      <c r="AZ169" s="268"/>
      <c r="BA169" s="268"/>
      <c r="BB169" s="268"/>
      <c r="BC169" s="268"/>
      <c r="BD169" s="268"/>
      <c r="BE169" s="268"/>
      <c r="BF169" s="268"/>
      <c r="BG169" s="268"/>
      <c r="BH169" s="268"/>
      <c r="BI169" s="268"/>
      <c r="BJ169" s="268"/>
      <c r="BK169" s="268"/>
      <c r="BL169" s="268"/>
      <c r="BM169" s="268"/>
      <c r="BN169" s="268"/>
      <c r="BO169" s="268"/>
    </row>
    <row r="170" spans="12:67" s="237" customFormat="1" x14ac:dyDescent="0.25">
      <c r="L170" s="236"/>
      <c r="M170" s="232"/>
      <c r="N170" s="233"/>
      <c r="O170" s="233"/>
      <c r="P170" s="233"/>
      <c r="Q170" s="233"/>
      <c r="R170" s="233"/>
      <c r="S170" s="233"/>
      <c r="T170" s="233"/>
      <c r="U170" s="233"/>
      <c r="W170" s="303"/>
      <c r="X170" s="268"/>
      <c r="Y170" s="233"/>
      <c r="Z170" s="233"/>
      <c r="AA170" s="233"/>
      <c r="AB170" s="233"/>
      <c r="AC170" s="233"/>
      <c r="AD170" s="233"/>
      <c r="AE170" s="233"/>
      <c r="AF170" s="233"/>
      <c r="AG170" s="268"/>
      <c r="AH170" s="268"/>
      <c r="AI170" s="268"/>
      <c r="AJ170" s="268"/>
      <c r="AK170" s="268"/>
      <c r="AL170" s="268"/>
      <c r="AM170" s="268"/>
      <c r="AN170" s="268"/>
      <c r="AO170" s="268"/>
      <c r="AP170" s="268"/>
      <c r="AQ170" s="268"/>
      <c r="AR170" s="268"/>
      <c r="AS170" s="268"/>
      <c r="AT170" s="268"/>
      <c r="AU170" s="268"/>
      <c r="AV170" s="268"/>
      <c r="AW170" s="268"/>
      <c r="AX170" s="268"/>
      <c r="AY170" s="268"/>
      <c r="AZ170" s="268"/>
      <c r="BA170" s="268"/>
      <c r="BB170" s="268"/>
      <c r="BC170" s="268"/>
      <c r="BD170" s="268"/>
      <c r="BE170" s="268"/>
      <c r="BF170" s="268"/>
      <c r="BG170" s="268"/>
      <c r="BH170" s="268"/>
      <c r="BI170" s="268"/>
      <c r="BJ170" s="268"/>
      <c r="BK170" s="268"/>
      <c r="BL170" s="268"/>
      <c r="BM170" s="268"/>
      <c r="BN170" s="268"/>
      <c r="BO170" s="268"/>
    </row>
    <row r="171" spans="12:67" s="237" customFormat="1" x14ac:dyDescent="0.25">
      <c r="L171" s="236"/>
      <c r="M171" s="232"/>
      <c r="N171" s="233"/>
      <c r="O171" s="233"/>
      <c r="P171" s="233"/>
      <c r="Q171" s="233"/>
      <c r="R171" s="233"/>
      <c r="S171" s="233"/>
      <c r="T171" s="233"/>
      <c r="U171" s="233"/>
      <c r="W171" s="303"/>
      <c r="X171" s="268"/>
      <c r="Y171" s="233"/>
      <c r="Z171" s="233"/>
      <c r="AA171" s="233"/>
      <c r="AB171" s="233"/>
      <c r="AC171" s="233"/>
      <c r="AD171" s="233"/>
      <c r="AE171" s="233"/>
      <c r="AF171" s="233"/>
      <c r="AG171" s="268"/>
      <c r="AH171" s="268"/>
      <c r="AI171" s="268"/>
      <c r="AJ171" s="268"/>
      <c r="AK171" s="268"/>
      <c r="AL171" s="268"/>
      <c r="AM171" s="268"/>
      <c r="AN171" s="268"/>
      <c r="AO171" s="268"/>
      <c r="AP171" s="268"/>
      <c r="AQ171" s="268"/>
      <c r="AR171" s="268"/>
      <c r="AS171" s="268"/>
      <c r="AT171" s="268"/>
      <c r="AU171" s="268"/>
      <c r="AV171" s="268"/>
      <c r="AW171" s="268"/>
      <c r="AX171" s="268"/>
      <c r="AY171" s="268"/>
      <c r="AZ171" s="268"/>
      <c r="BA171" s="268"/>
      <c r="BB171" s="268"/>
      <c r="BC171" s="268"/>
      <c r="BD171" s="268"/>
      <c r="BE171" s="268"/>
      <c r="BF171" s="268"/>
      <c r="BG171" s="268"/>
      <c r="BH171" s="268"/>
      <c r="BI171" s="268"/>
      <c r="BJ171" s="268"/>
      <c r="BK171" s="268"/>
      <c r="BL171" s="268"/>
      <c r="BM171" s="268"/>
      <c r="BN171" s="268"/>
      <c r="BO171" s="268"/>
    </row>
    <row r="172" spans="12:67" s="237" customFormat="1" x14ac:dyDescent="0.25">
      <c r="L172" s="236"/>
      <c r="M172" s="232"/>
      <c r="N172" s="233"/>
      <c r="O172" s="233"/>
      <c r="P172" s="233"/>
      <c r="Q172" s="233"/>
      <c r="R172" s="233"/>
      <c r="S172" s="233"/>
      <c r="T172" s="233"/>
      <c r="U172" s="233"/>
      <c r="W172" s="303"/>
      <c r="X172" s="268"/>
      <c r="Y172" s="233"/>
      <c r="Z172" s="233"/>
      <c r="AA172" s="233"/>
      <c r="AB172" s="233"/>
      <c r="AC172" s="233"/>
      <c r="AD172" s="233"/>
      <c r="AE172" s="233"/>
      <c r="AF172" s="233"/>
      <c r="AG172" s="268"/>
      <c r="AH172" s="268"/>
      <c r="AI172" s="268"/>
      <c r="AJ172" s="268"/>
      <c r="AK172" s="268"/>
      <c r="AL172" s="268"/>
      <c r="AM172" s="268"/>
      <c r="AN172" s="268"/>
      <c r="AO172" s="268"/>
      <c r="AP172" s="268"/>
      <c r="AQ172" s="268"/>
      <c r="AR172" s="268"/>
      <c r="AS172" s="268"/>
      <c r="AT172" s="268"/>
      <c r="AU172" s="268"/>
      <c r="AV172" s="268"/>
      <c r="AW172" s="268"/>
      <c r="AX172" s="268"/>
      <c r="AY172" s="268"/>
      <c r="AZ172" s="268"/>
      <c r="BA172" s="268"/>
      <c r="BB172" s="268"/>
      <c r="BC172" s="268"/>
      <c r="BD172" s="268"/>
      <c r="BE172" s="268"/>
      <c r="BF172" s="268"/>
      <c r="BG172" s="268"/>
      <c r="BH172" s="268"/>
      <c r="BI172" s="268"/>
      <c r="BJ172" s="268"/>
      <c r="BK172" s="268"/>
      <c r="BL172" s="268"/>
      <c r="BM172" s="268"/>
      <c r="BN172" s="268"/>
      <c r="BO172" s="268"/>
    </row>
    <row r="173" spans="12:67" s="237" customFormat="1" x14ac:dyDescent="0.25">
      <c r="L173" s="236"/>
      <c r="M173" s="232"/>
      <c r="N173" s="233"/>
      <c r="O173" s="233"/>
      <c r="P173" s="233"/>
      <c r="Q173" s="233"/>
      <c r="R173" s="233"/>
      <c r="S173" s="233"/>
      <c r="T173" s="233"/>
      <c r="U173" s="233"/>
      <c r="W173" s="303"/>
      <c r="X173" s="268"/>
      <c r="Y173" s="233"/>
      <c r="Z173" s="233"/>
      <c r="AA173" s="233"/>
      <c r="AB173" s="233"/>
      <c r="AC173" s="233"/>
      <c r="AD173" s="233"/>
      <c r="AE173" s="233"/>
      <c r="AF173" s="233"/>
      <c r="AG173" s="268"/>
      <c r="AH173" s="268"/>
      <c r="AI173" s="268"/>
      <c r="AJ173" s="268"/>
      <c r="AK173" s="268"/>
      <c r="AL173" s="268"/>
      <c r="AM173" s="268"/>
      <c r="AN173" s="268"/>
      <c r="AO173" s="268"/>
      <c r="AP173" s="268"/>
      <c r="AQ173" s="268"/>
      <c r="AR173" s="268"/>
      <c r="AS173" s="268"/>
      <c r="AT173" s="268"/>
      <c r="AU173" s="268"/>
      <c r="AV173" s="268"/>
      <c r="AW173" s="268"/>
      <c r="AX173" s="268"/>
      <c r="AY173" s="268"/>
      <c r="AZ173" s="268"/>
      <c r="BA173" s="268"/>
      <c r="BB173" s="268"/>
      <c r="BC173" s="268"/>
      <c r="BD173" s="268"/>
      <c r="BE173" s="268"/>
      <c r="BF173" s="268"/>
      <c r="BG173" s="268"/>
      <c r="BH173" s="268"/>
      <c r="BI173" s="268"/>
      <c r="BJ173" s="268"/>
      <c r="BK173" s="268"/>
      <c r="BL173" s="268"/>
      <c r="BM173" s="268"/>
      <c r="BN173" s="268"/>
      <c r="BO173" s="268"/>
    </row>
    <row r="174" spans="12:67" s="237" customFormat="1" x14ac:dyDescent="0.25">
      <c r="L174" s="236"/>
      <c r="M174" s="232"/>
      <c r="N174" s="233"/>
      <c r="O174" s="233"/>
      <c r="P174" s="233"/>
      <c r="Q174" s="233"/>
      <c r="R174" s="233"/>
      <c r="S174" s="233"/>
      <c r="T174" s="233"/>
      <c r="U174" s="233"/>
      <c r="W174" s="303"/>
      <c r="X174" s="268"/>
      <c r="Y174" s="233"/>
      <c r="Z174" s="233"/>
      <c r="AA174" s="233"/>
      <c r="AB174" s="233"/>
      <c r="AC174" s="233"/>
      <c r="AD174" s="233"/>
      <c r="AE174" s="233"/>
      <c r="AF174" s="233"/>
      <c r="AG174" s="268"/>
      <c r="AH174" s="268"/>
      <c r="AI174" s="268"/>
      <c r="AJ174" s="268"/>
      <c r="AK174" s="268"/>
      <c r="AL174" s="268"/>
      <c r="AM174" s="268"/>
      <c r="AN174" s="268"/>
      <c r="AO174" s="268"/>
      <c r="AP174" s="268"/>
      <c r="AQ174" s="268"/>
      <c r="AR174" s="268"/>
      <c r="AS174" s="268"/>
      <c r="AT174" s="268"/>
      <c r="AU174" s="268"/>
      <c r="AV174" s="268"/>
      <c r="AW174" s="268"/>
      <c r="AX174" s="268"/>
      <c r="AY174" s="268"/>
      <c r="AZ174" s="268"/>
      <c r="BA174" s="268"/>
      <c r="BB174" s="268"/>
      <c r="BC174" s="268"/>
      <c r="BD174" s="268"/>
      <c r="BE174" s="268"/>
      <c r="BF174" s="268"/>
      <c r="BG174" s="268"/>
      <c r="BH174" s="268"/>
      <c r="BI174" s="268"/>
      <c r="BJ174" s="268"/>
      <c r="BK174" s="268"/>
      <c r="BL174" s="268"/>
      <c r="BM174" s="268"/>
      <c r="BN174" s="268"/>
      <c r="BO174" s="268"/>
    </row>
    <row r="175" spans="12:67" s="237" customFormat="1" x14ac:dyDescent="0.25">
      <c r="L175" s="236"/>
      <c r="M175" s="232"/>
      <c r="N175" s="233"/>
      <c r="O175" s="233"/>
      <c r="P175" s="233"/>
      <c r="Q175" s="233"/>
      <c r="R175" s="233"/>
      <c r="S175" s="233"/>
      <c r="T175" s="233"/>
      <c r="U175" s="233"/>
      <c r="W175" s="303"/>
      <c r="X175" s="268"/>
      <c r="Y175" s="233"/>
      <c r="Z175" s="233"/>
      <c r="AA175" s="233"/>
      <c r="AB175" s="233"/>
      <c r="AC175" s="233"/>
      <c r="AD175" s="233"/>
      <c r="AE175" s="233"/>
      <c r="AF175" s="233"/>
      <c r="AG175" s="268"/>
      <c r="AH175" s="268"/>
      <c r="AI175" s="268"/>
      <c r="AJ175" s="268"/>
      <c r="AK175" s="268"/>
      <c r="AL175" s="268"/>
      <c r="AM175" s="268"/>
      <c r="AN175" s="268"/>
      <c r="AO175" s="268"/>
      <c r="AP175" s="268"/>
      <c r="AQ175" s="268"/>
      <c r="AR175" s="268"/>
      <c r="AS175" s="268"/>
      <c r="AT175" s="268"/>
      <c r="AU175" s="268"/>
      <c r="AV175" s="268"/>
      <c r="AW175" s="268"/>
      <c r="AX175" s="268"/>
      <c r="AY175" s="268"/>
      <c r="AZ175" s="268"/>
      <c r="BA175" s="268"/>
      <c r="BB175" s="268"/>
      <c r="BC175" s="268"/>
      <c r="BD175" s="268"/>
      <c r="BE175" s="268"/>
      <c r="BF175" s="268"/>
      <c r="BG175" s="268"/>
      <c r="BH175" s="268"/>
      <c r="BI175" s="268"/>
      <c r="BJ175" s="268"/>
      <c r="BK175" s="268"/>
      <c r="BL175" s="268"/>
      <c r="BM175" s="268"/>
      <c r="BN175" s="268"/>
      <c r="BO175" s="268"/>
    </row>
    <row r="176" spans="12:67" s="237" customFormat="1" x14ac:dyDescent="0.25">
      <c r="L176" s="236"/>
      <c r="M176" s="232"/>
      <c r="N176" s="233"/>
      <c r="O176" s="233"/>
      <c r="P176" s="233"/>
      <c r="Q176" s="233"/>
      <c r="R176" s="233"/>
      <c r="S176" s="233"/>
      <c r="T176" s="233"/>
      <c r="U176" s="233"/>
      <c r="W176" s="303"/>
      <c r="X176" s="268"/>
      <c r="Y176" s="233"/>
      <c r="Z176" s="233"/>
      <c r="AA176" s="233"/>
      <c r="AB176" s="233"/>
      <c r="AC176" s="233"/>
      <c r="AD176" s="233"/>
      <c r="AE176" s="233"/>
      <c r="AF176" s="233"/>
      <c r="AG176" s="268"/>
      <c r="AH176" s="268"/>
      <c r="AI176" s="268"/>
      <c r="AJ176" s="268"/>
      <c r="AK176" s="268"/>
      <c r="AL176" s="268"/>
      <c r="AM176" s="268"/>
      <c r="AN176" s="268"/>
      <c r="AO176" s="268"/>
      <c r="AP176" s="268"/>
      <c r="AQ176" s="268"/>
      <c r="AR176" s="268"/>
      <c r="AS176" s="268"/>
      <c r="AT176" s="268"/>
      <c r="AU176" s="268"/>
      <c r="AV176" s="268"/>
      <c r="AW176" s="268"/>
      <c r="AX176" s="268"/>
      <c r="AY176" s="268"/>
      <c r="AZ176" s="268"/>
      <c r="BA176" s="268"/>
      <c r="BB176" s="268"/>
      <c r="BC176" s="268"/>
      <c r="BD176" s="268"/>
      <c r="BE176" s="268"/>
      <c r="BF176" s="268"/>
      <c r="BG176" s="268"/>
      <c r="BH176" s="268"/>
      <c r="BI176" s="268"/>
      <c r="BJ176" s="268"/>
      <c r="BK176" s="268"/>
      <c r="BL176" s="268"/>
      <c r="BM176" s="268"/>
      <c r="BN176" s="268"/>
      <c r="BO176" s="268"/>
    </row>
    <row r="177" spans="12:67" s="237" customFormat="1" x14ac:dyDescent="0.25">
      <c r="L177" s="236"/>
      <c r="M177" s="232"/>
      <c r="N177" s="233"/>
      <c r="O177" s="233"/>
      <c r="P177" s="233"/>
      <c r="Q177" s="233"/>
      <c r="R177" s="233"/>
      <c r="S177" s="233"/>
      <c r="T177" s="233"/>
      <c r="U177" s="233"/>
      <c r="W177" s="303"/>
      <c r="X177" s="268"/>
      <c r="Y177" s="233"/>
      <c r="Z177" s="233"/>
      <c r="AA177" s="233"/>
      <c r="AB177" s="233"/>
      <c r="AC177" s="233"/>
      <c r="AD177" s="233"/>
      <c r="AE177" s="233"/>
      <c r="AF177" s="233"/>
      <c r="AG177" s="268"/>
      <c r="AH177" s="268"/>
      <c r="AI177" s="268"/>
      <c r="AJ177" s="268"/>
      <c r="AK177" s="268"/>
      <c r="AL177" s="268"/>
      <c r="AM177" s="268"/>
      <c r="AN177" s="268"/>
      <c r="AO177" s="268"/>
      <c r="AP177" s="268"/>
      <c r="AQ177" s="268"/>
      <c r="AR177" s="268"/>
      <c r="AS177" s="268"/>
      <c r="AT177" s="268"/>
      <c r="AU177" s="268"/>
      <c r="AV177" s="268"/>
      <c r="AW177" s="268"/>
      <c r="AX177" s="268"/>
      <c r="AY177" s="268"/>
      <c r="AZ177" s="268"/>
      <c r="BA177" s="268"/>
      <c r="BB177" s="268"/>
      <c r="BC177" s="268"/>
      <c r="BD177" s="268"/>
      <c r="BE177" s="268"/>
      <c r="BF177" s="268"/>
      <c r="BG177" s="268"/>
      <c r="BH177" s="268"/>
      <c r="BI177" s="268"/>
      <c r="BJ177" s="268"/>
      <c r="BK177" s="268"/>
      <c r="BL177" s="268"/>
      <c r="BM177" s="268"/>
      <c r="BN177" s="268"/>
      <c r="BO177" s="268"/>
    </row>
    <row r="178" spans="12:67" s="237" customFormat="1" x14ac:dyDescent="0.25">
      <c r="L178" s="236"/>
      <c r="M178" s="232"/>
      <c r="N178" s="233"/>
      <c r="O178" s="233"/>
      <c r="P178" s="233"/>
      <c r="Q178" s="233"/>
      <c r="R178" s="233"/>
      <c r="S178" s="233"/>
      <c r="T178" s="233"/>
      <c r="U178" s="233"/>
      <c r="W178" s="303"/>
      <c r="X178" s="268"/>
      <c r="Y178" s="233"/>
      <c r="Z178" s="233"/>
      <c r="AA178" s="233"/>
      <c r="AB178" s="233"/>
      <c r="AC178" s="233"/>
      <c r="AD178" s="233"/>
      <c r="AE178" s="233"/>
      <c r="AF178" s="233"/>
      <c r="AG178" s="268"/>
      <c r="AH178" s="268"/>
      <c r="AI178" s="268"/>
      <c r="AJ178" s="268"/>
      <c r="AK178" s="268"/>
      <c r="AL178" s="268"/>
      <c r="AM178" s="268"/>
      <c r="AN178" s="268"/>
      <c r="AO178" s="268"/>
      <c r="AP178" s="268"/>
      <c r="AQ178" s="268"/>
      <c r="AR178" s="268"/>
      <c r="AS178" s="268"/>
      <c r="AT178" s="268"/>
      <c r="AU178" s="268"/>
      <c r="AV178" s="268"/>
      <c r="AW178" s="268"/>
      <c r="AX178" s="268"/>
      <c r="AY178" s="268"/>
      <c r="AZ178" s="268"/>
      <c r="BA178" s="268"/>
      <c r="BB178" s="268"/>
      <c r="BC178" s="268"/>
      <c r="BD178" s="268"/>
      <c r="BE178" s="268"/>
      <c r="BF178" s="268"/>
      <c r="BG178" s="268"/>
      <c r="BH178" s="268"/>
      <c r="BI178" s="268"/>
      <c r="BJ178" s="268"/>
      <c r="BK178" s="268"/>
      <c r="BL178" s="268"/>
      <c r="BM178" s="268"/>
      <c r="BN178" s="268"/>
      <c r="BO178" s="268"/>
    </row>
    <row r="179" spans="12:67" s="237" customFormat="1" x14ac:dyDescent="0.25">
      <c r="L179" s="236"/>
      <c r="M179" s="232"/>
      <c r="N179" s="233"/>
      <c r="O179" s="233"/>
      <c r="P179" s="233"/>
      <c r="Q179" s="233"/>
      <c r="R179" s="233"/>
      <c r="S179" s="233"/>
      <c r="T179" s="233"/>
      <c r="U179" s="233"/>
      <c r="W179" s="303"/>
      <c r="X179" s="268"/>
      <c r="Y179" s="233"/>
      <c r="Z179" s="233"/>
      <c r="AA179" s="233"/>
      <c r="AB179" s="233"/>
      <c r="AC179" s="233"/>
      <c r="AD179" s="233"/>
      <c r="AE179" s="233"/>
      <c r="AF179" s="233"/>
      <c r="AG179" s="268"/>
      <c r="AH179" s="268"/>
      <c r="AI179" s="268"/>
      <c r="AJ179" s="268"/>
      <c r="AK179" s="268"/>
      <c r="AL179" s="268"/>
      <c r="AM179" s="268"/>
      <c r="AN179" s="268"/>
      <c r="AO179" s="268"/>
      <c r="AP179" s="268"/>
      <c r="AQ179" s="268"/>
      <c r="AR179" s="268"/>
      <c r="AS179" s="268"/>
      <c r="AT179" s="268"/>
      <c r="AU179" s="268"/>
      <c r="AV179" s="268"/>
      <c r="AW179" s="268"/>
      <c r="AX179" s="268"/>
      <c r="AY179" s="268"/>
      <c r="AZ179" s="268"/>
      <c r="BA179" s="268"/>
      <c r="BB179" s="268"/>
      <c r="BC179" s="268"/>
      <c r="BD179" s="268"/>
      <c r="BE179" s="268"/>
      <c r="BF179" s="268"/>
      <c r="BG179" s="268"/>
      <c r="BH179" s="268"/>
      <c r="BI179" s="268"/>
      <c r="BJ179" s="268"/>
      <c r="BK179" s="268"/>
      <c r="BL179" s="268"/>
      <c r="BM179" s="268"/>
      <c r="BN179" s="268"/>
      <c r="BO179" s="268"/>
    </row>
    <row r="180" spans="12:67" s="237" customFormat="1" x14ac:dyDescent="0.25">
      <c r="L180" s="236"/>
      <c r="M180" s="232"/>
      <c r="N180" s="233"/>
      <c r="O180" s="233"/>
      <c r="P180" s="233"/>
      <c r="Q180" s="233"/>
      <c r="R180" s="233"/>
      <c r="S180" s="233"/>
      <c r="T180" s="233"/>
      <c r="U180" s="233"/>
      <c r="W180" s="303"/>
      <c r="X180" s="268"/>
      <c r="Y180" s="233"/>
      <c r="Z180" s="233"/>
      <c r="AA180" s="233"/>
      <c r="AB180" s="233"/>
      <c r="AC180" s="233"/>
      <c r="AD180" s="233"/>
      <c r="AE180" s="233"/>
      <c r="AF180" s="233"/>
      <c r="AG180" s="268"/>
      <c r="AH180" s="268"/>
      <c r="AI180" s="268"/>
      <c r="AJ180" s="268"/>
      <c r="AK180" s="268"/>
      <c r="AL180" s="268"/>
      <c r="AM180" s="268"/>
      <c r="AN180" s="268"/>
      <c r="AO180" s="268"/>
      <c r="AP180" s="268"/>
      <c r="AQ180" s="268"/>
      <c r="AR180" s="268"/>
      <c r="AS180" s="268"/>
      <c r="AT180" s="268"/>
      <c r="AU180" s="268"/>
      <c r="AV180" s="268"/>
      <c r="AW180" s="268"/>
      <c r="AX180" s="268"/>
      <c r="AY180" s="268"/>
      <c r="AZ180" s="268"/>
      <c r="BA180" s="268"/>
      <c r="BB180" s="268"/>
      <c r="BC180" s="268"/>
      <c r="BD180" s="268"/>
      <c r="BE180" s="268"/>
      <c r="BF180" s="268"/>
      <c r="BG180" s="268"/>
      <c r="BH180" s="268"/>
      <c r="BI180" s="268"/>
      <c r="BJ180" s="268"/>
      <c r="BK180" s="268"/>
      <c r="BL180" s="268"/>
      <c r="BM180" s="268"/>
      <c r="BN180" s="268"/>
      <c r="BO180" s="268"/>
    </row>
    <row r="181" spans="12:67" s="237" customFormat="1" x14ac:dyDescent="0.25">
      <c r="L181" s="236"/>
      <c r="M181" s="232"/>
      <c r="N181" s="233"/>
      <c r="O181" s="233"/>
      <c r="P181" s="233"/>
      <c r="Q181" s="233"/>
      <c r="R181" s="233"/>
      <c r="S181" s="233"/>
      <c r="T181" s="233"/>
      <c r="U181" s="233"/>
      <c r="W181" s="303"/>
      <c r="X181" s="268"/>
      <c r="Y181" s="233"/>
      <c r="Z181" s="233"/>
      <c r="AA181" s="233"/>
      <c r="AB181" s="233"/>
      <c r="AC181" s="233"/>
      <c r="AD181" s="233"/>
      <c r="AE181" s="233"/>
      <c r="AF181" s="233"/>
      <c r="AG181" s="268"/>
      <c r="AH181" s="268"/>
      <c r="AI181" s="268"/>
      <c r="AJ181" s="268"/>
      <c r="AK181" s="268"/>
      <c r="AL181" s="268"/>
      <c r="AM181" s="268"/>
      <c r="AN181" s="268"/>
      <c r="AO181" s="268"/>
      <c r="AP181" s="268"/>
      <c r="AQ181" s="268"/>
      <c r="AR181" s="268"/>
      <c r="AS181" s="268"/>
      <c r="AT181" s="268"/>
      <c r="AU181" s="268"/>
      <c r="AV181" s="268"/>
      <c r="AW181" s="268"/>
      <c r="AX181" s="268"/>
      <c r="AY181" s="268"/>
      <c r="AZ181" s="268"/>
      <c r="BA181" s="268"/>
      <c r="BB181" s="268"/>
      <c r="BC181" s="268"/>
      <c r="BD181" s="268"/>
      <c r="BE181" s="268"/>
      <c r="BF181" s="268"/>
      <c r="BG181" s="268"/>
      <c r="BH181" s="268"/>
      <c r="BI181" s="268"/>
      <c r="BJ181" s="268"/>
      <c r="BK181" s="268"/>
      <c r="BL181" s="268"/>
      <c r="BM181" s="268"/>
      <c r="BN181" s="268"/>
      <c r="BO181" s="268"/>
    </row>
    <row r="182" spans="12:67" s="237" customFormat="1" x14ac:dyDescent="0.25">
      <c r="L182" s="236"/>
      <c r="M182" s="232"/>
      <c r="N182" s="233"/>
      <c r="O182" s="233"/>
      <c r="P182" s="233"/>
      <c r="Q182" s="233"/>
      <c r="R182" s="233"/>
      <c r="S182" s="233"/>
      <c r="T182" s="233"/>
      <c r="U182" s="233"/>
      <c r="W182" s="303"/>
      <c r="X182" s="268"/>
      <c r="Y182" s="233"/>
      <c r="Z182" s="233"/>
      <c r="AA182" s="233"/>
      <c r="AB182" s="233"/>
      <c r="AC182" s="233"/>
      <c r="AD182" s="233"/>
      <c r="AE182" s="233"/>
      <c r="AF182" s="233"/>
      <c r="AG182" s="268"/>
      <c r="AH182" s="268"/>
      <c r="AI182" s="268"/>
      <c r="AJ182" s="268"/>
      <c r="AK182" s="268"/>
      <c r="AL182" s="268"/>
      <c r="AM182" s="268"/>
      <c r="AN182" s="268"/>
      <c r="AO182" s="268"/>
      <c r="AP182" s="268"/>
      <c r="AQ182" s="268"/>
      <c r="AR182" s="268"/>
      <c r="AS182" s="268"/>
      <c r="AT182" s="268"/>
      <c r="AU182" s="268"/>
      <c r="AV182" s="268"/>
      <c r="AW182" s="268"/>
      <c r="AX182" s="268"/>
      <c r="AY182" s="268"/>
      <c r="AZ182" s="268"/>
      <c r="BA182" s="268"/>
      <c r="BB182" s="268"/>
      <c r="BC182" s="268"/>
      <c r="BD182" s="268"/>
      <c r="BE182" s="268"/>
      <c r="BF182" s="268"/>
      <c r="BG182" s="268"/>
      <c r="BH182" s="268"/>
      <c r="BI182" s="268"/>
      <c r="BJ182" s="268"/>
      <c r="BK182" s="268"/>
      <c r="BL182" s="268"/>
      <c r="BM182" s="268"/>
      <c r="BN182" s="268"/>
      <c r="BO182" s="268"/>
    </row>
    <row r="183" spans="12:67" s="237" customFormat="1" x14ac:dyDescent="0.25">
      <c r="L183" s="236"/>
      <c r="M183" s="232"/>
      <c r="N183" s="233"/>
      <c r="O183" s="233"/>
      <c r="P183" s="233"/>
      <c r="Q183" s="233"/>
      <c r="R183" s="233"/>
      <c r="S183" s="233"/>
      <c r="T183" s="233"/>
      <c r="U183" s="233"/>
      <c r="W183" s="303"/>
      <c r="X183" s="268"/>
      <c r="Y183" s="233"/>
      <c r="Z183" s="233"/>
      <c r="AA183" s="233"/>
      <c r="AB183" s="233"/>
      <c r="AC183" s="233"/>
      <c r="AD183" s="233"/>
      <c r="AE183" s="233"/>
      <c r="AF183" s="233"/>
      <c r="AG183" s="268"/>
      <c r="AH183" s="268"/>
      <c r="AI183" s="268"/>
      <c r="AJ183" s="268"/>
      <c r="AK183" s="268"/>
      <c r="AL183" s="268"/>
      <c r="AM183" s="268"/>
      <c r="AN183" s="268"/>
      <c r="AO183" s="268"/>
      <c r="AP183" s="268"/>
      <c r="AQ183" s="268"/>
      <c r="AR183" s="268"/>
      <c r="AS183" s="268"/>
      <c r="AT183" s="268"/>
      <c r="AU183" s="268"/>
      <c r="AV183" s="268"/>
      <c r="AW183" s="268"/>
      <c r="AX183" s="268"/>
      <c r="AY183" s="268"/>
      <c r="AZ183" s="268"/>
      <c r="BA183" s="268"/>
      <c r="BB183" s="268"/>
      <c r="BC183" s="268"/>
      <c r="BD183" s="268"/>
      <c r="BE183" s="268"/>
      <c r="BF183" s="268"/>
      <c r="BG183" s="268"/>
      <c r="BH183" s="268"/>
      <c r="BI183" s="268"/>
      <c r="BJ183" s="268"/>
      <c r="BK183" s="268"/>
      <c r="BL183" s="268"/>
      <c r="BM183" s="268"/>
      <c r="BN183" s="268"/>
      <c r="BO183" s="268"/>
    </row>
    <row r="184" spans="12:67" s="237" customFormat="1" x14ac:dyDescent="0.25">
      <c r="L184" s="236"/>
      <c r="M184" s="232"/>
      <c r="N184" s="233"/>
      <c r="O184" s="233"/>
      <c r="P184" s="233"/>
      <c r="Q184" s="233"/>
      <c r="R184" s="233"/>
      <c r="S184" s="233"/>
      <c r="T184" s="233"/>
      <c r="U184" s="233"/>
      <c r="W184" s="303"/>
      <c r="X184" s="268"/>
      <c r="Y184" s="233"/>
      <c r="Z184" s="233"/>
      <c r="AA184" s="233"/>
      <c r="AB184" s="233"/>
      <c r="AC184" s="233"/>
      <c r="AD184" s="233"/>
      <c r="AE184" s="233"/>
      <c r="AF184" s="233"/>
      <c r="AG184" s="268"/>
      <c r="AH184" s="268"/>
      <c r="AI184" s="268"/>
      <c r="AJ184" s="268"/>
      <c r="AK184" s="268"/>
      <c r="AL184" s="268"/>
      <c r="AM184" s="268"/>
      <c r="AN184" s="268"/>
      <c r="AO184" s="268"/>
      <c r="AP184" s="268"/>
      <c r="AQ184" s="268"/>
      <c r="AR184" s="268"/>
      <c r="AS184" s="268"/>
      <c r="AT184" s="268"/>
      <c r="AU184" s="268"/>
      <c r="AV184" s="268"/>
      <c r="AW184" s="268"/>
      <c r="AX184" s="268"/>
      <c r="AY184" s="268"/>
      <c r="AZ184" s="268"/>
      <c r="BA184" s="268"/>
      <c r="BB184" s="268"/>
      <c r="BC184" s="268"/>
      <c r="BD184" s="268"/>
      <c r="BE184" s="268"/>
      <c r="BF184" s="268"/>
      <c r="BG184" s="268"/>
      <c r="BH184" s="268"/>
      <c r="BI184" s="268"/>
      <c r="BJ184" s="268"/>
      <c r="BK184" s="268"/>
      <c r="BL184" s="268"/>
      <c r="BM184" s="268"/>
      <c r="BN184" s="268"/>
      <c r="BO184" s="268"/>
    </row>
    <row r="185" spans="12:67" s="237" customFormat="1" x14ac:dyDescent="0.25">
      <c r="L185" s="236"/>
      <c r="M185" s="232"/>
      <c r="N185" s="233"/>
      <c r="O185" s="233"/>
      <c r="P185" s="233"/>
      <c r="Q185" s="233"/>
      <c r="R185" s="233"/>
      <c r="S185" s="233"/>
      <c r="T185" s="233"/>
      <c r="U185" s="233"/>
      <c r="W185" s="303"/>
      <c r="X185" s="268"/>
      <c r="Y185" s="233"/>
      <c r="Z185" s="233"/>
      <c r="AA185" s="233"/>
      <c r="AB185" s="233"/>
      <c r="AC185" s="233"/>
      <c r="AD185" s="233"/>
      <c r="AE185" s="233"/>
      <c r="AF185" s="233"/>
      <c r="AG185" s="268"/>
      <c r="AH185" s="268"/>
      <c r="AI185" s="268"/>
      <c r="AJ185" s="268"/>
      <c r="AK185" s="268"/>
      <c r="AL185" s="268"/>
      <c r="AM185" s="268"/>
      <c r="AN185" s="268"/>
      <c r="AO185" s="268"/>
      <c r="AP185" s="268"/>
      <c r="AQ185" s="268"/>
      <c r="AR185" s="268"/>
      <c r="AS185" s="268"/>
      <c r="AT185" s="268"/>
      <c r="AU185" s="268"/>
      <c r="AV185" s="268"/>
      <c r="AW185" s="268"/>
      <c r="AX185" s="268"/>
      <c r="AY185" s="268"/>
      <c r="AZ185" s="268"/>
      <c r="BA185" s="268"/>
      <c r="BB185" s="268"/>
      <c r="BC185" s="268"/>
      <c r="BD185" s="268"/>
      <c r="BE185" s="268"/>
      <c r="BF185" s="268"/>
      <c r="BG185" s="268"/>
      <c r="BH185" s="268"/>
      <c r="BI185" s="268"/>
      <c r="BJ185" s="268"/>
      <c r="BK185" s="268"/>
      <c r="BL185" s="268"/>
      <c r="BM185" s="268"/>
      <c r="BN185" s="268"/>
      <c r="BO185" s="268"/>
    </row>
    <row r="186" spans="12:67" s="237" customFormat="1" x14ac:dyDescent="0.25">
      <c r="L186" s="236"/>
      <c r="M186" s="232"/>
      <c r="N186" s="233"/>
      <c r="O186" s="233"/>
      <c r="P186" s="233"/>
      <c r="Q186" s="233"/>
      <c r="R186" s="233"/>
      <c r="S186" s="233"/>
      <c r="T186" s="233"/>
      <c r="U186" s="233"/>
      <c r="W186" s="303"/>
      <c r="X186" s="268"/>
      <c r="Y186" s="233"/>
      <c r="Z186" s="233"/>
      <c r="AA186" s="233"/>
      <c r="AB186" s="233"/>
      <c r="AC186" s="233"/>
      <c r="AD186" s="233"/>
      <c r="AE186" s="233"/>
      <c r="AF186" s="233"/>
      <c r="AG186" s="268"/>
      <c r="AH186" s="268"/>
      <c r="AI186" s="268"/>
      <c r="AJ186" s="268"/>
      <c r="AK186" s="268"/>
      <c r="AL186" s="268"/>
      <c r="AM186" s="268"/>
      <c r="AN186" s="268"/>
      <c r="AO186" s="268"/>
      <c r="AP186" s="268"/>
      <c r="AQ186" s="268"/>
      <c r="AR186" s="268"/>
      <c r="AS186" s="268"/>
      <c r="AT186" s="268"/>
      <c r="AU186" s="268"/>
      <c r="AV186" s="268"/>
      <c r="AW186" s="268"/>
      <c r="AX186" s="268"/>
      <c r="AY186" s="268"/>
      <c r="AZ186" s="268"/>
      <c r="BA186" s="268"/>
      <c r="BB186" s="268"/>
      <c r="BC186" s="268"/>
      <c r="BD186" s="268"/>
      <c r="BE186" s="268"/>
      <c r="BF186" s="268"/>
      <c r="BG186" s="268"/>
      <c r="BH186" s="268"/>
      <c r="BI186" s="268"/>
      <c r="BJ186" s="268"/>
      <c r="BK186" s="268"/>
      <c r="BL186" s="268"/>
      <c r="BM186" s="268"/>
      <c r="BN186" s="268"/>
      <c r="BO186" s="268"/>
    </row>
    <row r="187" spans="12:67" s="237" customFormat="1" x14ac:dyDescent="0.25">
      <c r="L187" s="236"/>
      <c r="M187" s="232"/>
      <c r="N187" s="233"/>
      <c r="O187" s="233"/>
      <c r="P187" s="233"/>
      <c r="Q187" s="233"/>
      <c r="R187" s="233"/>
      <c r="S187" s="233"/>
      <c r="T187" s="233"/>
      <c r="U187" s="233"/>
      <c r="W187" s="303"/>
      <c r="X187" s="268"/>
      <c r="Y187" s="233"/>
      <c r="Z187" s="233"/>
      <c r="AA187" s="233"/>
      <c r="AB187" s="233"/>
      <c r="AC187" s="233"/>
      <c r="AD187" s="233"/>
      <c r="AE187" s="233"/>
      <c r="AF187" s="233"/>
      <c r="AG187" s="268"/>
      <c r="AH187" s="268"/>
      <c r="AI187" s="268"/>
      <c r="AJ187" s="268"/>
      <c r="AK187" s="268"/>
      <c r="AL187" s="268"/>
      <c r="AM187" s="268"/>
      <c r="AN187" s="268"/>
      <c r="AO187" s="268"/>
      <c r="AP187" s="268"/>
      <c r="AQ187" s="268"/>
      <c r="AR187" s="268"/>
      <c r="AS187" s="268"/>
      <c r="AT187" s="268"/>
      <c r="AU187" s="268"/>
      <c r="AV187" s="268"/>
      <c r="AW187" s="268"/>
      <c r="AX187" s="268"/>
      <c r="AY187" s="268"/>
      <c r="AZ187" s="268"/>
      <c r="BA187" s="268"/>
      <c r="BB187" s="268"/>
      <c r="BC187" s="268"/>
      <c r="BD187" s="268"/>
      <c r="BE187" s="268"/>
      <c r="BF187" s="268"/>
      <c r="BG187" s="268"/>
      <c r="BH187" s="268"/>
      <c r="BI187" s="268"/>
      <c r="BJ187" s="268"/>
      <c r="BK187" s="268"/>
      <c r="BL187" s="268"/>
      <c r="BM187" s="268"/>
      <c r="BN187" s="268"/>
      <c r="BO187" s="268"/>
    </row>
    <row r="188" spans="12:67" s="237" customFormat="1" x14ac:dyDescent="0.25">
      <c r="L188" s="236"/>
      <c r="M188" s="232"/>
      <c r="N188" s="233"/>
      <c r="O188" s="233"/>
      <c r="P188" s="233"/>
      <c r="Q188" s="233"/>
      <c r="R188" s="233"/>
      <c r="S188" s="233"/>
      <c r="T188" s="233"/>
      <c r="U188" s="233"/>
      <c r="W188" s="303"/>
      <c r="X188" s="268"/>
      <c r="Y188" s="233"/>
      <c r="Z188" s="233"/>
      <c r="AA188" s="233"/>
      <c r="AB188" s="233"/>
      <c r="AC188" s="233"/>
      <c r="AD188" s="233"/>
      <c r="AE188" s="233"/>
      <c r="AF188" s="233"/>
      <c r="AG188" s="268"/>
      <c r="AH188" s="268"/>
      <c r="AI188" s="268"/>
      <c r="AJ188" s="268"/>
      <c r="AK188" s="268"/>
      <c r="AL188" s="268"/>
      <c r="AM188" s="268"/>
      <c r="AN188" s="268"/>
      <c r="AO188" s="268"/>
      <c r="AP188" s="268"/>
      <c r="AQ188" s="268"/>
      <c r="AR188" s="268"/>
      <c r="AS188" s="268"/>
      <c r="AT188" s="268"/>
      <c r="AU188" s="268"/>
      <c r="AV188" s="268"/>
      <c r="AW188" s="268"/>
      <c r="AX188" s="268"/>
      <c r="AY188" s="268"/>
      <c r="AZ188" s="268"/>
      <c r="BA188" s="268"/>
      <c r="BB188" s="268"/>
      <c r="BC188" s="268"/>
      <c r="BD188" s="268"/>
      <c r="BE188" s="268"/>
      <c r="BF188" s="268"/>
      <c r="BG188" s="268"/>
      <c r="BH188" s="268"/>
      <c r="BI188" s="268"/>
      <c r="BJ188" s="268"/>
      <c r="BK188" s="268"/>
      <c r="BL188" s="268"/>
      <c r="BM188" s="268"/>
      <c r="BN188" s="268"/>
      <c r="BO188" s="268"/>
    </row>
    <row r="189" spans="12:67" s="237" customFormat="1" x14ac:dyDescent="0.25">
      <c r="L189" s="236"/>
      <c r="M189" s="232"/>
      <c r="N189" s="233"/>
      <c r="O189" s="233"/>
      <c r="P189" s="233"/>
      <c r="Q189" s="233"/>
      <c r="R189" s="233"/>
      <c r="S189" s="233"/>
      <c r="T189" s="233"/>
      <c r="U189" s="233"/>
      <c r="W189" s="303"/>
      <c r="X189" s="268"/>
      <c r="Y189" s="233"/>
      <c r="Z189" s="233"/>
      <c r="AA189" s="233"/>
      <c r="AB189" s="233"/>
      <c r="AC189" s="233"/>
      <c r="AD189" s="233"/>
      <c r="AE189" s="233"/>
      <c r="AF189" s="233"/>
      <c r="AG189" s="268"/>
      <c r="AH189" s="268"/>
      <c r="AI189" s="268"/>
      <c r="AJ189" s="268"/>
      <c r="AK189" s="268"/>
      <c r="AL189" s="268"/>
      <c r="AM189" s="268"/>
      <c r="AN189" s="268"/>
      <c r="AO189" s="268"/>
      <c r="AP189" s="268"/>
      <c r="AQ189" s="268"/>
      <c r="AR189" s="268"/>
      <c r="AS189" s="268"/>
      <c r="AT189" s="268"/>
      <c r="AU189" s="268"/>
      <c r="AV189" s="268"/>
      <c r="AW189" s="268"/>
      <c r="AX189" s="268"/>
      <c r="AY189" s="268"/>
      <c r="AZ189" s="268"/>
      <c r="BA189" s="268"/>
      <c r="BB189" s="268"/>
      <c r="BC189" s="268"/>
      <c r="BD189" s="268"/>
      <c r="BE189" s="268"/>
      <c r="BF189" s="268"/>
      <c r="BG189" s="268"/>
      <c r="BH189" s="268"/>
      <c r="BI189" s="268"/>
      <c r="BJ189" s="268"/>
      <c r="BK189" s="268"/>
      <c r="BL189" s="268"/>
      <c r="BM189" s="268"/>
      <c r="BN189" s="268"/>
      <c r="BO189" s="268"/>
    </row>
    <row r="190" spans="12:67" s="237" customFormat="1" x14ac:dyDescent="0.25">
      <c r="L190" s="236"/>
      <c r="M190" s="232"/>
      <c r="N190" s="233"/>
      <c r="O190" s="233"/>
      <c r="P190" s="233"/>
      <c r="Q190" s="233"/>
      <c r="R190" s="233"/>
      <c r="S190" s="233"/>
      <c r="T190" s="233"/>
      <c r="U190" s="233"/>
      <c r="W190" s="303"/>
      <c r="X190" s="268"/>
      <c r="Y190" s="233"/>
      <c r="Z190" s="233"/>
      <c r="AA190" s="233"/>
      <c r="AB190" s="233"/>
      <c r="AC190" s="233"/>
      <c r="AD190" s="233"/>
      <c r="AE190" s="233"/>
      <c r="AF190" s="233"/>
      <c r="AG190" s="268"/>
      <c r="AH190" s="268"/>
      <c r="AI190" s="268"/>
      <c r="AJ190" s="268"/>
      <c r="AK190" s="268"/>
      <c r="AL190" s="268"/>
      <c r="AM190" s="268"/>
      <c r="AN190" s="268"/>
      <c r="AO190" s="268"/>
      <c r="AP190" s="268"/>
      <c r="AQ190" s="268"/>
      <c r="AR190" s="268"/>
      <c r="AS190" s="268"/>
      <c r="AT190" s="268"/>
      <c r="AU190" s="268"/>
      <c r="AV190" s="268"/>
      <c r="AW190" s="268"/>
      <c r="AX190" s="268"/>
      <c r="AY190" s="268"/>
      <c r="AZ190" s="268"/>
      <c r="BA190" s="268"/>
      <c r="BB190" s="268"/>
      <c r="BC190" s="268"/>
      <c r="BD190" s="268"/>
      <c r="BE190" s="268"/>
      <c r="BF190" s="268"/>
      <c r="BG190" s="268"/>
      <c r="BH190" s="268"/>
      <c r="BI190" s="268"/>
      <c r="BJ190" s="268"/>
      <c r="BK190" s="268"/>
      <c r="BL190" s="268"/>
      <c r="BM190" s="268"/>
      <c r="BN190" s="268"/>
      <c r="BO190" s="268"/>
    </row>
    <row r="191" spans="12:67" s="237" customFormat="1" x14ac:dyDescent="0.25">
      <c r="L191" s="236"/>
      <c r="M191" s="232"/>
      <c r="N191" s="233"/>
      <c r="O191" s="233"/>
      <c r="P191" s="233"/>
      <c r="Q191" s="233"/>
      <c r="R191" s="233"/>
      <c r="S191" s="233"/>
      <c r="T191" s="233"/>
      <c r="U191" s="233"/>
      <c r="W191" s="303"/>
      <c r="X191" s="268"/>
      <c r="Y191" s="233"/>
      <c r="Z191" s="233"/>
      <c r="AA191" s="233"/>
      <c r="AB191" s="233"/>
      <c r="AC191" s="233"/>
      <c r="AD191" s="233"/>
      <c r="AE191" s="233"/>
      <c r="AF191" s="233"/>
      <c r="AG191" s="268"/>
      <c r="AH191" s="268"/>
      <c r="AI191" s="268"/>
      <c r="AJ191" s="268"/>
      <c r="AK191" s="268"/>
      <c r="AL191" s="268"/>
      <c r="AM191" s="268"/>
      <c r="AN191" s="268"/>
      <c r="AO191" s="268"/>
      <c r="AP191" s="268"/>
      <c r="AQ191" s="268"/>
      <c r="AR191" s="268"/>
      <c r="AS191" s="268"/>
      <c r="AT191" s="268"/>
      <c r="AU191" s="268"/>
      <c r="AV191" s="268"/>
      <c r="AW191" s="268"/>
      <c r="AX191" s="268"/>
      <c r="AY191" s="268"/>
      <c r="AZ191" s="268"/>
      <c r="BA191" s="268"/>
      <c r="BB191" s="268"/>
      <c r="BC191" s="268"/>
      <c r="BD191" s="268"/>
      <c r="BE191" s="268"/>
      <c r="BF191" s="268"/>
      <c r="BG191" s="268"/>
      <c r="BH191" s="268"/>
      <c r="BI191" s="268"/>
      <c r="BJ191" s="268"/>
      <c r="BK191" s="268"/>
      <c r="BL191" s="268"/>
      <c r="BM191" s="268"/>
      <c r="BN191" s="268"/>
      <c r="BO191" s="268"/>
    </row>
    <row r="192" spans="12:67" s="237" customFormat="1" x14ac:dyDescent="0.25">
      <c r="L192" s="236"/>
      <c r="M192" s="232"/>
      <c r="N192" s="233"/>
      <c r="O192" s="233"/>
      <c r="P192" s="233"/>
      <c r="Q192" s="233"/>
      <c r="R192" s="233"/>
      <c r="S192" s="233"/>
      <c r="T192" s="233"/>
      <c r="U192" s="233"/>
      <c r="W192" s="303"/>
      <c r="X192" s="268"/>
      <c r="Y192" s="233"/>
      <c r="Z192" s="233"/>
      <c r="AA192" s="233"/>
      <c r="AB192" s="233"/>
      <c r="AC192" s="233"/>
      <c r="AD192" s="233"/>
      <c r="AE192" s="233"/>
      <c r="AF192" s="233"/>
      <c r="AG192" s="268"/>
      <c r="AH192" s="268"/>
      <c r="AI192" s="268"/>
      <c r="AJ192" s="268"/>
      <c r="AK192" s="268"/>
      <c r="AL192" s="268"/>
      <c r="AM192" s="268"/>
      <c r="AN192" s="268"/>
      <c r="AO192" s="268"/>
      <c r="AP192" s="268"/>
      <c r="AQ192" s="268"/>
      <c r="AR192" s="268"/>
      <c r="AS192" s="268"/>
      <c r="AT192" s="268"/>
      <c r="AU192" s="268"/>
      <c r="AV192" s="268"/>
      <c r="AW192" s="268"/>
      <c r="AX192" s="268"/>
      <c r="AY192" s="268"/>
      <c r="AZ192" s="268"/>
      <c r="BA192" s="268"/>
      <c r="BB192" s="268"/>
      <c r="BC192" s="268"/>
      <c r="BD192" s="268"/>
      <c r="BE192" s="268"/>
      <c r="BF192" s="268"/>
      <c r="BG192" s="268"/>
      <c r="BH192" s="268"/>
      <c r="BI192" s="268"/>
      <c r="BJ192" s="268"/>
      <c r="BK192" s="268"/>
      <c r="BL192" s="268"/>
      <c r="BM192" s="268"/>
      <c r="BN192" s="268"/>
      <c r="BO192" s="268"/>
    </row>
    <row r="193" spans="12:67" s="237" customFormat="1" x14ac:dyDescent="0.25">
      <c r="L193" s="236"/>
      <c r="M193" s="232"/>
      <c r="N193" s="233"/>
      <c r="O193" s="233"/>
      <c r="P193" s="233"/>
      <c r="Q193" s="233"/>
      <c r="R193" s="233"/>
      <c r="S193" s="233"/>
      <c r="T193" s="233"/>
      <c r="U193" s="233"/>
      <c r="W193" s="303"/>
      <c r="X193" s="268"/>
      <c r="Y193" s="233"/>
      <c r="Z193" s="233"/>
      <c r="AA193" s="233"/>
      <c r="AB193" s="233"/>
      <c r="AC193" s="233"/>
      <c r="AD193" s="233"/>
      <c r="AE193" s="233"/>
      <c r="AF193" s="233"/>
      <c r="AG193" s="268"/>
      <c r="AH193" s="268"/>
      <c r="AI193" s="268"/>
      <c r="AJ193" s="268"/>
      <c r="AK193" s="268"/>
      <c r="AL193" s="268"/>
      <c r="AM193" s="268"/>
      <c r="AN193" s="268"/>
      <c r="AO193" s="268"/>
      <c r="AP193" s="268"/>
      <c r="AQ193" s="268"/>
      <c r="AR193" s="268"/>
      <c r="AS193" s="268"/>
      <c r="AT193" s="268"/>
      <c r="AU193" s="268"/>
      <c r="AV193" s="268"/>
      <c r="AW193" s="268"/>
      <c r="AX193" s="268"/>
      <c r="AY193" s="268"/>
      <c r="AZ193" s="268"/>
      <c r="BA193" s="268"/>
      <c r="BB193" s="268"/>
      <c r="BC193" s="268"/>
      <c r="BD193" s="268"/>
      <c r="BE193" s="268"/>
      <c r="BF193" s="268"/>
      <c r="BG193" s="268"/>
      <c r="BH193" s="268"/>
      <c r="BI193" s="268"/>
      <c r="BJ193" s="268"/>
      <c r="BK193" s="268"/>
      <c r="BL193" s="268"/>
      <c r="BM193" s="268"/>
      <c r="BN193" s="268"/>
      <c r="BO193" s="268"/>
    </row>
    <row r="194" spans="12:67" s="237" customFormat="1" x14ac:dyDescent="0.25">
      <c r="L194" s="236"/>
      <c r="M194" s="232"/>
      <c r="N194" s="233"/>
      <c r="O194" s="233"/>
      <c r="P194" s="233"/>
      <c r="Q194" s="233"/>
      <c r="R194" s="233"/>
      <c r="S194" s="233"/>
      <c r="T194" s="233"/>
      <c r="U194" s="233"/>
      <c r="W194" s="303"/>
      <c r="X194" s="268"/>
      <c r="Y194" s="233"/>
      <c r="Z194" s="233"/>
      <c r="AA194" s="233"/>
      <c r="AB194" s="233"/>
      <c r="AC194" s="233"/>
      <c r="AD194" s="233"/>
      <c r="AE194" s="233"/>
      <c r="AF194" s="233"/>
      <c r="AG194" s="268"/>
      <c r="AH194" s="268"/>
      <c r="AI194" s="268"/>
      <c r="AJ194" s="268"/>
      <c r="AK194" s="268"/>
      <c r="AL194" s="268"/>
      <c r="AM194" s="268"/>
      <c r="AN194" s="268"/>
      <c r="AO194" s="268"/>
      <c r="AP194" s="268"/>
      <c r="AQ194" s="268"/>
      <c r="AR194" s="268"/>
      <c r="AS194" s="268"/>
      <c r="AT194" s="268"/>
      <c r="AU194" s="268"/>
      <c r="AV194" s="268"/>
      <c r="AW194" s="268"/>
      <c r="AX194" s="268"/>
      <c r="AY194" s="268"/>
      <c r="AZ194" s="268"/>
      <c r="BA194" s="268"/>
      <c r="BB194" s="268"/>
      <c r="BC194" s="268"/>
      <c r="BD194" s="268"/>
      <c r="BE194" s="268"/>
      <c r="BF194" s="268"/>
      <c r="BG194" s="268"/>
      <c r="BH194" s="268"/>
      <c r="BI194" s="268"/>
      <c r="BJ194" s="268"/>
      <c r="BK194" s="268"/>
      <c r="BL194" s="268"/>
      <c r="BM194" s="268"/>
      <c r="BN194" s="268"/>
      <c r="BO194" s="268"/>
    </row>
    <row r="195" spans="12:67" s="237" customFormat="1" x14ac:dyDescent="0.25">
      <c r="L195" s="236"/>
      <c r="M195" s="232"/>
      <c r="N195" s="233"/>
      <c r="O195" s="233"/>
      <c r="P195" s="233"/>
      <c r="Q195" s="233"/>
      <c r="R195" s="233"/>
      <c r="S195" s="233"/>
      <c r="T195" s="233"/>
      <c r="U195" s="233"/>
      <c r="W195" s="303"/>
      <c r="X195" s="268"/>
      <c r="Y195" s="233"/>
      <c r="Z195" s="233"/>
      <c r="AA195" s="233"/>
      <c r="AB195" s="233"/>
      <c r="AC195" s="233"/>
      <c r="AD195" s="233"/>
      <c r="AE195" s="233"/>
      <c r="AF195" s="233"/>
      <c r="AG195" s="268"/>
      <c r="AH195" s="268"/>
      <c r="AI195" s="268"/>
      <c r="AJ195" s="268"/>
      <c r="AK195" s="268"/>
      <c r="AL195" s="268"/>
      <c r="AM195" s="268"/>
      <c r="AN195" s="268"/>
      <c r="AO195" s="268"/>
      <c r="AP195" s="268"/>
      <c r="AQ195" s="268"/>
      <c r="AR195" s="268"/>
      <c r="AS195" s="268"/>
      <c r="AT195" s="268"/>
      <c r="AU195" s="268"/>
      <c r="AV195" s="268"/>
      <c r="AW195" s="268"/>
      <c r="AX195" s="268"/>
      <c r="AY195" s="268"/>
      <c r="AZ195" s="268"/>
      <c r="BA195" s="268"/>
      <c r="BB195" s="268"/>
      <c r="BC195" s="268"/>
      <c r="BD195" s="268"/>
      <c r="BE195" s="268"/>
      <c r="BF195" s="268"/>
      <c r="BG195" s="268"/>
      <c r="BH195" s="268"/>
      <c r="BI195" s="268"/>
      <c r="BJ195" s="268"/>
      <c r="BK195" s="268"/>
      <c r="BL195" s="268"/>
      <c r="BM195" s="268"/>
      <c r="BN195" s="268"/>
      <c r="BO195" s="268"/>
    </row>
    <row r="196" spans="12:67" s="237" customFormat="1" x14ac:dyDescent="0.25">
      <c r="L196" s="236"/>
      <c r="M196" s="232"/>
      <c r="N196" s="233"/>
      <c r="O196" s="233"/>
      <c r="P196" s="233"/>
      <c r="Q196" s="233"/>
      <c r="R196" s="233"/>
      <c r="S196" s="233"/>
      <c r="T196" s="233"/>
      <c r="U196" s="233"/>
      <c r="W196" s="303"/>
      <c r="X196" s="268"/>
      <c r="Y196" s="233"/>
      <c r="Z196" s="233"/>
      <c r="AA196" s="233"/>
      <c r="AB196" s="233"/>
      <c r="AC196" s="233"/>
      <c r="AD196" s="233"/>
      <c r="AE196" s="233"/>
      <c r="AF196" s="233"/>
      <c r="AG196" s="268"/>
      <c r="AH196" s="268"/>
      <c r="AI196" s="268"/>
      <c r="AJ196" s="268"/>
      <c r="AK196" s="268"/>
      <c r="AL196" s="268"/>
      <c r="AM196" s="268"/>
      <c r="AN196" s="268"/>
      <c r="AO196" s="268"/>
      <c r="AP196" s="268"/>
      <c r="AQ196" s="268"/>
      <c r="AR196" s="268"/>
      <c r="AS196" s="268"/>
      <c r="AT196" s="268"/>
      <c r="AU196" s="268"/>
      <c r="AV196" s="268"/>
      <c r="AW196" s="268"/>
      <c r="AX196" s="268"/>
      <c r="AY196" s="268"/>
      <c r="AZ196" s="268"/>
      <c r="BA196" s="268"/>
      <c r="BB196" s="268"/>
      <c r="BC196" s="268"/>
      <c r="BD196" s="268"/>
      <c r="BE196" s="268"/>
      <c r="BF196" s="268"/>
      <c r="BG196" s="268"/>
      <c r="BH196" s="268"/>
      <c r="BI196" s="268"/>
      <c r="BJ196" s="268"/>
      <c r="BK196" s="268"/>
      <c r="BL196" s="268"/>
      <c r="BM196" s="268"/>
      <c r="BN196" s="268"/>
      <c r="BO196" s="268"/>
    </row>
    <row r="197" spans="12:67" s="237" customFormat="1" x14ac:dyDescent="0.25">
      <c r="L197" s="236"/>
      <c r="M197" s="232"/>
      <c r="N197" s="233"/>
      <c r="O197" s="233"/>
      <c r="P197" s="233"/>
      <c r="Q197" s="233"/>
      <c r="R197" s="233"/>
      <c r="S197" s="233"/>
      <c r="T197" s="233"/>
      <c r="U197" s="233"/>
      <c r="W197" s="303"/>
      <c r="X197" s="268"/>
      <c r="Y197" s="233"/>
      <c r="Z197" s="233"/>
      <c r="AA197" s="233"/>
      <c r="AB197" s="233"/>
      <c r="AC197" s="233"/>
      <c r="AD197" s="233"/>
      <c r="AE197" s="233"/>
      <c r="AF197" s="233"/>
      <c r="AG197" s="268"/>
      <c r="AH197" s="268"/>
      <c r="AI197" s="268"/>
      <c r="AJ197" s="268"/>
      <c r="AK197" s="268"/>
      <c r="AL197" s="268"/>
      <c r="AM197" s="268"/>
      <c r="AN197" s="268"/>
      <c r="AO197" s="268"/>
      <c r="AP197" s="268"/>
      <c r="AQ197" s="268"/>
      <c r="AR197" s="268"/>
      <c r="AS197" s="268"/>
      <c r="AT197" s="268"/>
      <c r="AU197" s="268"/>
      <c r="AV197" s="268"/>
      <c r="AW197" s="268"/>
      <c r="AX197" s="268"/>
      <c r="AY197" s="268"/>
      <c r="AZ197" s="268"/>
      <c r="BA197" s="268"/>
      <c r="BB197" s="268"/>
      <c r="BC197" s="268"/>
      <c r="BD197" s="268"/>
      <c r="BE197" s="268"/>
      <c r="BF197" s="268"/>
      <c r="BG197" s="268"/>
      <c r="BH197" s="268"/>
      <c r="BI197" s="268"/>
      <c r="BJ197" s="268"/>
      <c r="BK197" s="268"/>
      <c r="BL197" s="268"/>
      <c r="BM197" s="268"/>
      <c r="BN197" s="268"/>
      <c r="BO197" s="268"/>
    </row>
    <row r="198" spans="12:67" s="237" customFormat="1" x14ac:dyDescent="0.25">
      <c r="L198" s="236"/>
      <c r="M198" s="232"/>
      <c r="N198" s="233"/>
      <c r="O198" s="233"/>
      <c r="P198" s="233"/>
      <c r="Q198" s="233"/>
      <c r="R198" s="233"/>
      <c r="S198" s="233"/>
      <c r="T198" s="233"/>
      <c r="U198" s="233"/>
      <c r="W198" s="303"/>
      <c r="X198" s="268"/>
      <c r="Y198" s="233"/>
      <c r="Z198" s="233"/>
      <c r="AA198" s="233"/>
      <c r="AB198" s="233"/>
      <c r="AC198" s="233"/>
      <c r="AD198" s="233"/>
      <c r="AE198" s="233"/>
      <c r="AF198" s="233"/>
      <c r="AG198" s="268"/>
      <c r="AH198" s="268"/>
      <c r="AI198" s="268"/>
      <c r="AJ198" s="268"/>
      <c r="AK198" s="268"/>
      <c r="AL198" s="268"/>
      <c r="AM198" s="268"/>
      <c r="AN198" s="268"/>
      <c r="AO198" s="268"/>
      <c r="AP198" s="268"/>
      <c r="AQ198" s="268"/>
      <c r="AR198" s="268"/>
      <c r="AS198" s="268"/>
      <c r="AT198" s="268"/>
      <c r="AU198" s="268"/>
      <c r="AV198" s="268"/>
      <c r="AW198" s="268"/>
      <c r="AX198" s="268"/>
      <c r="AY198" s="268"/>
      <c r="AZ198" s="268"/>
      <c r="BA198" s="268"/>
      <c r="BB198" s="268"/>
      <c r="BC198" s="268"/>
      <c r="BD198" s="268"/>
      <c r="BE198" s="268"/>
      <c r="BF198" s="268"/>
      <c r="BG198" s="268"/>
      <c r="BH198" s="268"/>
      <c r="BI198" s="268"/>
      <c r="BJ198" s="268"/>
      <c r="BK198" s="268"/>
      <c r="BL198" s="268"/>
      <c r="BM198" s="268"/>
      <c r="BN198" s="268"/>
      <c r="BO198" s="268"/>
    </row>
    <row r="199" spans="12:67" s="237" customFormat="1" x14ac:dyDescent="0.25">
      <c r="L199" s="236"/>
      <c r="M199" s="232"/>
      <c r="N199" s="233"/>
      <c r="O199" s="233"/>
      <c r="P199" s="233"/>
      <c r="Q199" s="233"/>
      <c r="R199" s="233"/>
      <c r="S199" s="233"/>
      <c r="T199" s="233"/>
      <c r="U199" s="233"/>
      <c r="W199" s="303"/>
      <c r="X199" s="268"/>
      <c r="Y199" s="233"/>
      <c r="Z199" s="233"/>
      <c r="AA199" s="233"/>
      <c r="AB199" s="233"/>
      <c r="AC199" s="233"/>
      <c r="AD199" s="233"/>
      <c r="AE199" s="233"/>
      <c r="AF199" s="233"/>
      <c r="AG199" s="268"/>
      <c r="AH199" s="268"/>
      <c r="AI199" s="268"/>
      <c r="AJ199" s="268"/>
      <c r="AK199" s="268"/>
      <c r="AL199" s="268"/>
      <c r="AM199" s="268"/>
      <c r="AN199" s="268"/>
      <c r="AO199" s="268"/>
      <c r="AP199" s="268"/>
      <c r="AQ199" s="268"/>
      <c r="AR199" s="268"/>
      <c r="AS199" s="268"/>
      <c r="AT199" s="268"/>
      <c r="AU199" s="268"/>
      <c r="AV199" s="268"/>
      <c r="AW199" s="268"/>
      <c r="AX199" s="268"/>
      <c r="AY199" s="268"/>
      <c r="AZ199" s="268"/>
      <c r="BA199" s="268"/>
      <c r="BB199" s="268"/>
      <c r="BC199" s="268"/>
      <c r="BD199" s="268"/>
      <c r="BE199" s="268"/>
      <c r="BF199" s="268"/>
      <c r="BG199" s="268"/>
      <c r="BH199" s="268"/>
      <c r="BI199" s="268"/>
      <c r="BJ199" s="268"/>
      <c r="BK199" s="268"/>
      <c r="BL199" s="268"/>
      <c r="BM199" s="268"/>
      <c r="BN199" s="268"/>
      <c r="BO199" s="268"/>
    </row>
    <row r="200" spans="12:67" s="237" customFormat="1" x14ac:dyDescent="0.25">
      <c r="L200" s="236"/>
      <c r="M200" s="232"/>
      <c r="N200" s="233"/>
      <c r="O200" s="233"/>
      <c r="P200" s="233"/>
      <c r="Q200" s="233"/>
      <c r="R200" s="233"/>
      <c r="S200" s="233"/>
      <c r="T200" s="233"/>
      <c r="U200" s="233"/>
      <c r="W200" s="303"/>
      <c r="X200" s="268"/>
      <c r="Y200" s="233"/>
      <c r="Z200" s="233"/>
      <c r="AA200" s="233"/>
      <c r="AB200" s="233"/>
      <c r="AC200" s="233"/>
      <c r="AD200" s="233"/>
      <c r="AE200" s="233"/>
      <c r="AF200" s="233"/>
      <c r="AG200" s="268"/>
      <c r="AH200" s="268"/>
      <c r="AI200" s="268"/>
      <c r="AJ200" s="268"/>
      <c r="AK200" s="268"/>
      <c r="AL200" s="268"/>
      <c r="AM200" s="268"/>
      <c r="AN200" s="268"/>
      <c r="AO200" s="268"/>
      <c r="AP200" s="268"/>
      <c r="AQ200" s="268"/>
      <c r="AR200" s="268"/>
      <c r="AS200" s="268"/>
      <c r="AT200" s="268"/>
      <c r="AU200" s="268"/>
      <c r="AV200" s="268"/>
      <c r="AW200" s="268"/>
      <c r="AX200" s="268"/>
      <c r="AY200" s="268"/>
      <c r="AZ200" s="268"/>
      <c r="BA200" s="268"/>
      <c r="BB200" s="268"/>
      <c r="BC200" s="268"/>
      <c r="BD200" s="268"/>
      <c r="BE200" s="268"/>
      <c r="BF200" s="268"/>
      <c r="BG200" s="268"/>
      <c r="BH200" s="268"/>
      <c r="BI200" s="268"/>
      <c r="BJ200" s="268"/>
      <c r="BK200" s="268"/>
      <c r="BL200" s="268"/>
      <c r="BM200" s="268"/>
      <c r="BN200" s="268"/>
      <c r="BO200" s="268"/>
    </row>
    <row r="201" spans="12:67" s="237" customFormat="1" x14ac:dyDescent="0.25">
      <c r="L201" s="236"/>
      <c r="M201" s="232"/>
      <c r="N201" s="233"/>
      <c r="O201" s="233"/>
      <c r="P201" s="233"/>
      <c r="Q201" s="233"/>
      <c r="R201" s="233"/>
      <c r="S201" s="233"/>
      <c r="T201" s="233"/>
      <c r="U201" s="233"/>
      <c r="W201" s="303"/>
      <c r="X201" s="268"/>
      <c r="Y201" s="233"/>
      <c r="Z201" s="233"/>
      <c r="AA201" s="233"/>
      <c r="AB201" s="233"/>
      <c r="AC201" s="233"/>
      <c r="AD201" s="233"/>
      <c r="AE201" s="233"/>
      <c r="AF201" s="233"/>
      <c r="AG201" s="268"/>
      <c r="AH201" s="268"/>
      <c r="AI201" s="268"/>
      <c r="AJ201" s="268"/>
      <c r="AK201" s="268"/>
      <c r="AL201" s="268"/>
      <c r="AM201" s="268"/>
      <c r="AN201" s="268"/>
      <c r="AO201" s="268"/>
      <c r="AP201" s="268"/>
      <c r="AQ201" s="268"/>
      <c r="AR201" s="268"/>
      <c r="AS201" s="268"/>
      <c r="AT201" s="268"/>
      <c r="AU201" s="268"/>
      <c r="AV201" s="268"/>
      <c r="AW201" s="268"/>
      <c r="AX201" s="268"/>
      <c r="AY201" s="268"/>
      <c r="AZ201" s="268"/>
      <c r="BA201" s="268"/>
      <c r="BB201" s="268"/>
      <c r="BC201" s="268"/>
      <c r="BD201" s="268"/>
      <c r="BE201" s="268"/>
      <c r="BF201" s="268"/>
      <c r="BG201" s="268"/>
      <c r="BH201" s="268"/>
      <c r="BI201" s="268"/>
      <c r="BJ201" s="268"/>
      <c r="BK201" s="268"/>
      <c r="BL201" s="268"/>
      <c r="BM201" s="268"/>
      <c r="BN201" s="268"/>
      <c r="BO201" s="268"/>
    </row>
    <row r="202" spans="12:67" s="237" customFormat="1" x14ac:dyDescent="0.25">
      <c r="L202" s="236"/>
      <c r="M202" s="232"/>
      <c r="N202" s="233"/>
      <c r="O202" s="233"/>
      <c r="P202" s="233"/>
      <c r="Q202" s="233"/>
      <c r="R202" s="233"/>
      <c r="S202" s="233"/>
      <c r="T202" s="233"/>
      <c r="U202" s="233"/>
      <c r="W202" s="303"/>
      <c r="X202" s="268"/>
      <c r="Y202" s="233"/>
      <c r="Z202" s="233"/>
      <c r="AA202" s="233"/>
      <c r="AB202" s="233"/>
      <c r="AC202" s="233"/>
      <c r="AD202" s="233"/>
      <c r="AE202" s="233"/>
      <c r="AF202" s="233"/>
      <c r="AG202" s="268"/>
      <c r="AH202" s="268"/>
      <c r="AI202" s="268"/>
      <c r="AJ202" s="268"/>
      <c r="AK202" s="268"/>
      <c r="AL202" s="268"/>
      <c r="AM202" s="268"/>
      <c r="AN202" s="268"/>
      <c r="AO202" s="268"/>
      <c r="AP202" s="268"/>
      <c r="AQ202" s="268"/>
      <c r="AR202" s="268"/>
      <c r="AS202" s="268"/>
      <c r="AT202" s="268"/>
      <c r="AU202" s="268"/>
      <c r="AV202" s="268"/>
      <c r="AW202" s="268"/>
      <c r="AX202" s="268"/>
      <c r="AY202" s="268"/>
      <c r="AZ202" s="268"/>
      <c r="BA202" s="268"/>
      <c r="BB202" s="268"/>
      <c r="BC202" s="268"/>
      <c r="BD202" s="268"/>
      <c r="BE202" s="268"/>
      <c r="BF202" s="268"/>
      <c r="BG202" s="268"/>
      <c r="BH202" s="268"/>
      <c r="BI202" s="268"/>
      <c r="BJ202" s="268"/>
      <c r="BK202" s="268"/>
      <c r="BL202" s="268"/>
      <c r="BM202" s="268"/>
      <c r="BN202" s="268"/>
      <c r="BO202" s="268"/>
    </row>
    <row r="203" spans="12:67" s="237" customFormat="1" x14ac:dyDescent="0.25">
      <c r="L203" s="236"/>
      <c r="M203" s="232"/>
      <c r="N203" s="233"/>
      <c r="O203" s="233"/>
      <c r="P203" s="233"/>
      <c r="Q203" s="233"/>
      <c r="R203" s="233"/>
      <c r="S203" s="233"/>
      <c r="T203" s="233"/>
      <c r="U203" s="233"/>
      <c r="W203" s="303"/>
      <c r="X203" s="268"/>
      <c r="Y203" s="233"/>
      <c r="Z203" s="233"/>
      <c r="AA203" s="233"/>
      <c r="AB203" s="233"/>
      <c r="AC203" s="233"/>
      <c r="AD203" s="233"/>
      <c r="AE203" s="233"/>
      <c r="AF203" s="233"/>
      <c r="AG203" s="268"/>
      <c r="AH203" s="268"/>
      <c r="AI203" s="268"/>
      <c r="AJ203" s="268"/>
      <c r="AK203" s="268"/>
      <c r="AL203" s="268"/>
      <c r="AM203" s="268"/>
      <c r="AN203" s="268"/>
      <c r="AO203" s="268"/>
      <c r="AP203" s="268"/>
      <c r="AQ203" s="268"/>
      <c r="AR203" s="268"/>
      <c r="AS203" s="268"/>
      <c r="AT203" s="268"/>
      <c r="AU203" s="268"/>
      <c r="AV203" s="268"/>
      <c r="AW203" s="268"/>
      <c r="AX203" s="268"/>
      <c r="AY203" s="268"/>
      <c r="AZ203" s="268"/>
      <c r="BA203" s="268"/>
      <c r="BB203" s="268"/>
      <c r="BC203" s="268"/>
      <c r="BD203" s="268"/>
      <c r="BE203" s="268"/>
      <c r="BF203" s="268"/>
      <c r="BG203" s="268"/>
      <c r="BH203" s="268"/>
      <c r="BI203" s="268"/>
      <c r="BJ203" s="268"/>
      <c r="BK203" s="268"/>
      <c r="BL203" s="268"/>
      <c r="BM203" s="268"/>
      <c r="BN203" s="268"/>
      <c r="BO203" s="268"/>
    </row>
    <row r="204" spans="12:67" s="237" customFormat="1" x14ac:dyDescent="0.25">
      <c r="L204" s="236"/>
      <c r="M204" s="232"/>
      <c r="N204" s="233"/>
      <c r="O204" s="233"/>
      <c r="P204" s="233"/>
      <c r="Q204" s="233"/>
      <c r="R204" s="233"/>
      <c r="S204" s="233"/>
      <c r="T204" s="233"/>
      <c r="U204" s="233"/>
      <c r="W204" s="303"/>
      <c r="X204" s="268"/>
      <c r="Y204" s="233"/>
      <c r="Z204" s="233"/>
      <c r="AA204" s="233"/>
      <c r="AB204" s="233"/>
      <c r="AC204" s="233"/>
      <c r="AD204" s="233"/>
      <c r="AE204" s="233"/>
      <c r="AF204" s="233"/>
      <c r="AG204" s="268"/>
      <c r="AH204" s="268"/>
      <c r="AI204" s="268"/>
      <c r="AJ204" s="268"/>
      <c r="AK204" s="268"/>
      <c r="AL204" s="268"/>
      <c r="AM204" s="268"/>
      <c r="AN204" s="268"/>
      <c r="AO204" s="268"/>
      <c r="AP204" s="268"/>
      <c r="AQ204" s="268"/>
      <c r="AR204" s="268"/>
      <c r="AS204" s="268"/>
      <c r="AT204" s="268"/>
      <c r="AU204" s="268"/>
      <c r="AV204" s="268"/>
      <c r="AW204" s="268"/>
      <c r="AX204" s="268"/>
      <c r="AY204" s="268"/>
      <c r="AZ204" s="268"/>
      <c r="BA204" s="268"/>
      <c r="BB204" s="268"/>
      <c r="BC204" s="268"/>
      <c r="BD204" s="268"/>
      <c r="BE204" s="268"/>
      <c r="BF204" s="268"/>
      <c r="BG204" s="268"/>
      <c r="BH204" s="268"/>
      <c r="BI204" s="268"/>
      <c r="BJ204" s="268"/>
      <c r="BK204" s="268"/>
      <c r="BL204" s="268"/>
      <c r="BM204" s="268"/>
      <c r="BN204" s="268"/>
      <c r="BO204" s="268"/>
    </row>
    <row r="205" spans="12:67" s="237" customFormat="1" x14ac:dyDescent="0.25">
      <c r="L205" s="236"/>
      <c r="M205" s="232"/>
      <c r="N205" s="233"/>
      <c r="O205" s="233"/>
      <c r="P205" s="233"/>
      <c r="Q205" s="233"/>
      <c r="R205" s="233"/>
      <c r="S205" s="233"/>
      <c r="T205" s="233"/>
      <c r="U205" s="233"/>
      <c r="W205" s="303"/>
      <c r="X205" s="268"/>
      <c r="Y205" s="233"/>
      <c r="Z205" s="233"/>
      <c r="AA205" s="233"/>
      <c r="AB205" s="233"/>
      <c r="AC205" s="233"/>
      <c r="AD205" s="233"/>
      <c r="AE205" s="233"/>
      <c r="AF205" s="233"/>
      <c r="AG205" s="268"/>
      <c r="AH205" s="268"/>
      <c r="AI205" s="268"/>
      <c r="AJ205" s="268"/>
      <c r="AK205" s="268"/>
      <c r="AL205" s="268"/>
      <c r="AM205" s="268"/>
      <c r="AN205" s="268"/>
      <c r="AO205" s="268"/>
      <c r="AP205" s="268"/>
      <c r="AQ205" s="268"/>
      <c r="AR205" s="268"/>
      <c r="AS205" s="268"/>
      <c r="AT205" s="268"/>
      <c r="AU205" s="268"/>
      <c r="AV205" s="268"/>
      <c r="AW205" s="268"/>
      <c r="AX205" s="268"/>
      <c r="AY205" s="268"/>
      <c r="AZ205" s="268"/>
      <c r="BA205" s="268"/>
      <c r="BB205" s="268"/>
      <c r="BC205" s="268"/>
      <c r="BD205" s="268"/>
      <c r="BE205" s="268"/>
      <c r="BF205" s="268"/>
      <c r="BG205" s="268"/>
      <c r="BH205" s="268"/>
      <c r="BI205" s="268"/>
      <c r="BJ205" s="268"/>
      <c r="BK205" s="268"/>
      <c r="BL205" s="268"/>
      <c r="BM205" s="268"/>
      <c r="BN205" s="268"/>
      <c r="BO205" s="268"/>
    </row>
    <row r="206" spans="12:67" s="237" customFormat="1" x14ac:dyDescent="0.25">
      <c r="L206" s="236"/>
      <c r="M206" s="232"/>
      <c r="N206" s="233"/>
      <c r="O206" s="233"/>
      <c r="P206" s="233"/>
      <c r="Q206" s="233"/>
      <c r="R206" s="233"/>
      <c r="S206" s="233"/>
      <c r="T206" s="233"/>
      <c r="U206" s="233"/>
      <c r="W206" s="303"/>
      <c r="X206" s="268"/>
      <c r="Y206" s="233"/>
      <c r="Z206" s="233"/>
      <c r="AA206" s="233"/>
      <c r="AB206" s="233"/>
      <c r="AC206" s="233"/>
      <c r="AD206" s="233"/>
      <c r="AE206" s="233"/>
      <c r="AF206" s="233"/>
      <c r="AG206" s="268"/>
      <c r="AH206" s="268"/>
      <c r="AI206" s="268"/>
      <c r="AJ206" s="268"/>
      <c r="AK206" s="268"/>
      <c r="AL206" s="268"/>
      <c r="AM206" s="268"/>
      <c r="AN206" s="268"/>
      <c r="AO206" s="268"/>
      <c r="AP206" s="268"/>
      <c r="AQ206" s="268"/>
      <c r="AR206" s="268"/>
      <c r="AS206" s="268"/>
      <c r="AT206" s="268"/>
      <c r="AU206" s="268"/>
      <c r="AV206" s="268"/>
      <c r="AW206" s="268"/>
      <c r="AX206" s="268"/>
      <c r="AY206" s="268"/>
      <c r="AZ206" s="268"/>
      <c r="BA206" s="268"/>
      <c r="BB206" s="268"/>
      <c r="BC206" s="268"/>
      <c r="BD206" s="268"/>
      <c r="BE206" s="268"/>
      <c r="BF206" s="268"/>
      <c r="BG206" s="268"/>
      <c r="BH206" s="268"/>
      <c r="BI206" s="268"/>
      <c r="BJ206" s="268"/>
      <c r="BK206" s="268"/>
      <c r="BL206" s="268"/>
      <c r="BM206" s="268"/>
      <c r="BN206" s="268"/>
      <c r="BO206" s="268"/>
    </row>
    <row r="207" spans="12:67" s="237" customFormat="1" x14ac:dyDescent="0.25">
      <c r="L207" s="236"/>
      <c r="M207" s="232"/>
      <c r="N207" s="233"/>
      <c r="O207" s="233"/>
      <c r="P207" s="233"/>
      <c r="Q207" s="233"/>
      <c r="R207" s="233"/>
      <c r="S207" s="233"/>
      <c r="T207" s="233"/>
      <c r="U207" s="233"/>
      <c r="W207" s="303"/>
      <c r="X207" s="268"/>
      <c r="Y207" s="233"/>
      <c r="Z207" s="233"/>
      <c r="AA207" s="233"/>
      <c r="AB207" s="233"/>
      <c r="AC207" s="233"/>
      <c r="AD207" s="233"/>
      <c r="AE207" s="233"/>
      <c r="AF207" s="233"/>
      <c r="AG207" s="268"/>
      <c r="AH207" s="268"/>
      <c r="AI207" s="268"/>
      <c r="AJ207" s="268"/>
      <c r="AK207" s="268"/>
      <c r="AL207" s="268"/>
      <c r="AM207" s="268"/>
      <c r="AN207" s="268"/>
      <c r="AO207" s="268"/>
      <c r="AP207" s="268"/>
      <c r="AQ207" s="268"/>
      <c r="AR207" s="268"/>
      <c r="AS207" s="268"/>
      <c r="AT207" s="268"/>
      <c r="AU207" s="268"/>
      <c r="AV207" s="268"/>
      <c r="AW207" s="268"/>
      <c r="AX207" s="268"/>
      <c r="AY207" s="268"/>
      <c r="AZ207" s="268"/>
      <c r="BA207" s="268"/>
      <c r="BB207" s="268"/>
      <c r="BC207" s="268"/>
      <c r="BD207" s="268"/>
      <c r="BE207" s="268"/>
      <c r="BF207" s="268"/>
      <c r="BG207" s="268"/>
      <c r="BH207" s="268"/>
      <c r="BI207" s="268"/>
      <c r="BJ207" s="268"/>
      <c r="BK207" s="268"/>
      <c r="BL207" s="268"/>
      <c r="BM207" s="268"/>
      <c r="BN207" s="268"/>
      <c r="BO207" s="268"/>
    </row>
    <row r="208" spans="12:67" s="237" customFormat="1" x14ac:dyDescent="0.25">
      <c r="L208" s="236"/>
      <c r="M208" s="232"/>
      <c r="N208" s="233"/>
      <c r="O208" s="233"/>
      <c r="P208" s="233"/>
      <c r="Q208" s="233"/>
      <c r="R208" s="233"/>
      <c r="S208" s="233"/>
      <c r="T208" s="233"/>
      <c r="U208" s="233"/>
      <c r="W208" s="303"/>
      <c r="X208" s="268"/>
      <c r="Y208" s="233"/>
      <c r="Z208" s="233"/>
      <c r="AA208" s="233"/>
      <c r="AB208" s="233"/>
      <c r="AC208" s="233"/>
      <c r="AD208" s="233"/>
      <c r="AE208" s="233"/>
      <c r="AF208" s="233"/>
      <c r="AG208" s="268"/>
      <c r="AH208" s="268"/>
      <c r="AI208" s="268"/>
      <c r="AJ208" s="268"/>
      <c r="AK208" s="268"/>
      <c r="AL208" s="268"/>
      <c r="AM208" s="268"/>
      <c r="AN208" s="268"/>
      <c r="AO208" s="268"/>
      <c r="AP208" s="268"/>
      <c r="AQ208" s="268"/>
      <c r="AR208" s="268"/>
      <c r="AS208" s="268"/>
      <c r="AT208" s="268"/>
      <c r="AU208" s="268"/>
      <c r="AV208" s="268"/>
      <c r="AW208" s="268"/>
      <c r="AX208" s="268"/>
      <c r="AY208" s="268"/>
      <c r="AZ208" s="268"/>
      <c r="BA208" s="268"/>
      <c r="BB208" s="268"/>
      <c r="BC208" s="268"/>
      <c r="BD208" s="268"/>
      <c r="BE208" s="268"/>
      <c r="BF208" s="268"/>
      <c r="BG208" s="268"/>
      <c r="BH208" s="268"/>
      <c r="BI208" s="268"/>
      <c r="BJ208" s="268"/>
      <c r="BK208" s="268"/>
      <c r="BL208" s="268"/>
      <c r="BM208" s="268"/>
      <c r="BN208" s="268"/>
      <c r="BO208" s="268"/>
    </row>
    <row r="209" spans="12:67" s="237" customFormat="1" x14ac:dyDescent="0.25">
      <c r="L209" s="236"/>
      <c r="M209" s="232"/>
      <c r="N209" s="233"/>
      <c r="O209" s="233"/>
      <c r="P209" s="233"/>
      <c r="Q209" s="233"/>
      <c r="R209" s="233"/>
      <c r="S209" s="233"/>
      <c r="T209" s="233"/>
      <c r="U209" s="233"/>
      <c r="W209" s="303"/>
      <c r="X209" s="268"/>
      <c r="Y209" s="233"/>
      <c r="Z209" s="233"/>
      <c r="AA209" s="233"/>
      <c r="AB209" s="233"/>
      <c r="AC209" s="233"/>
      <c r="AD209" s="233"/>
      <c r="AE209" s="233"/>
      <c r="AF209" s="233"/>
      <c r="AG209" s="268"/>
      <c r="AH209" s="268"/>
      <c r="AI209" s="268"/>
      <c r="AJ209" s="268"/>
      <c r="AK209" s="268"/>
      <c r="AL209" s="268"/>
      <c r="AM209" s="268"/>
      <c r="AN209" s="268"/>
      <c r="AO209" s="268"/>
      <c r="AP209" s="268"/>
      <c r="AQ209" s="268"/>
      <c r="AR209" s="268"/>
      <c r="AS209" s="268"/>
      <c r="AT209" s="268"/>
      <c r="AU209" s="268"/>
      <c r="AV209" s="268"/>
      <c r="AW209" s="268"/>
      <c r="AX209" s="268"/>
      <c r="AY209" s="268"/>
      <c r="AZ209" s="268"/>
      <c r="BA209" s="268"/>
      <c r="BB209" s="268"/>
      <c r="BC209" s="268"/>
      <c r="BD209" s="268"/>
      <c r="BE209" s="268"/>
      <c r="BF209" s="268"/>
      <c r="BG209" s="268"/>
      <c r="BH209" s="268"/>
      <c r="BI209" s="268"/>
      <c r="BJ209" s="268"/>
      <c r="BK209" s="268"/>
      <c r="BL209" s="268"/>
      <c r="BM209" s="268"/>
      <c r="BN209" s="268"/>
      <c r="BO209" s="268"/>
    </row>
    <row r="210" spans="12:67" s="237" customFormat="1" x14ac:dyDescent="0.25">
      <c r="L210" s="236"/>
      <c r="M210" s="232"/>
      <c r="N210" s="233"/>
      <c r="O210" s="233"/>
      <c r="P210" s="233"/>
      <c r="Q210" s="233"/>
      <c r="R210" s="233"/>
      <c r="S210" s="233"/>
      <c r="T210" s="233"/>
      <c r="U210" s="233"/>
      <c r="W210" s="303"/>
      <c r="X210" s="268"/>
      <c r="Y210" s="233"/>
      <c r="Z210" s="233"/>
      <c r="AA210" s="233"/>
      <c r="AB210" s="233"/>
      <c r="AC210" s="233"/>
      <c r="AD210" s="233"/>
      <c r="AE210" s="233"/>
      <c r="AF210" s="233"/>
      <c r="AG210" s="268"/>
      <c r="AH210" s="268"/>
      <c r="AI210" s="268"/>
      <c r="AJ210" s="268"/>
      <c r="AK210" s="268"/>
      <c r="AL210" s="268"/>
      <c r="AM210" s="268"/>
      <c r="AN210" s="268"/>
      <c r="AO210" s="268"/>
      <c r="AP210" s="268"/>
      <c r="AQ210" s="268"/>
      <c r="AR210" s="268"/>
      <c r="AS210" s="268"/>
      <c r="AT210" s="268"/>
      <c r="AU210" s="268"/>
      <c r="AV210" s="268"/>
      <c r="AW210" s="268"/>
      <c r="AX210" s="268"/>
      <c r="AY210" s="268"/>
      <c r="AZ210" s="268"/>
      <c r="BA210" s="268"/>
      <c r="BB210" s="268"/>
      <c r="BC210" s="268"/>
      <c r="BD210" s="268"/>
      <c r="BE210" s="268"/>
      <c r="BF210" s="268"/>
      <c r="BG210" s="268"/>
      <c r="BH210" s="268"/>
      <c r="BI210" s="268"/>
      <c r="BJ210" s="268"/>
      <c r="BK210" s="268"/>
      <c r="BL210" s="268"/>
      <c r="BM210" s="268"/>
      <c r="BN210" s="268"/>
      <c r="BO210" s="268"/>
    </row>
    <row r="211" spans="12:67" s="237" customFormat="1" x14ac:dyDescent="0.25">
      <c r="L211" s="236"/>
      <c r="M211" s="232"/>
      <c r="N211" s="233"/>
      <c r="O211" s="233"/>
      <c r="P211" s="233"/>
      <c r="Q211" s="233"/>
      <c r="R211" s="233"/>
      <c r="S211" s="233"/>
      <c r="T211" s="233"/>
      <c r="U211" s="233"/>
      <c r="W211" s="303"/>
      <c r="X211" s="268"/>
      <c r="Y211" s="233"/>
      <c r="Z211" s="233"/>
      <c r="AA211" s="233"/>
      <c r="AB211" s="233"/>
      <c r="AC211" s="233"/>
      <c r="AD211" s="233"/>
      <c r="AE211" s="233"/>
      <c r="AF211" s="233"/>
      <c r="AG211" s="268"/>
      <c r="AH211" s="268"/>
      <c r="AI211" s="268"/>
      <c r="AJ211" s="268"/>
      <c r="AK211" s="268"/>
      <c r="AL211" s="268"/>
      <c r="AM211" s="268"/>
      <c r="AN211" s="268"/>
      <c r="AO211" s="268"/>
      <c r="AP211" s="268"/>
      <c r="AQ211" s="268"/>
      <c r="AR211" s="268"/>
      <c r="AS211" s="268"/>
      <c r="AT211" s="268"/>
      <c r="AU211" s="268"/>
      <c r="AV211" s="268"/>
      <c r="AW211" s="268"/>
      <c r="AX211" s="268"/>
      <c r="AY211" s="268"/>
      <c r="AZ211" s="268"/>
      <c r="BA211" s="268"/>
      <c r="BB211" s="268"/>
      <c r="BC211" s="268"/>
      <c r="BD211" s="268"/>
      <c r="BE211" s="268"/>
      <c r="BF211" s="268"/>
      <c r="BG211" s="268"/>
      <c r="BH211" s="268"/>
      <c r="BI211" s="268"/>
      <c r="BJ211" s="268"/>
      <c r="BK211" s="268"/>
      <c r="BL211" s="268"/>
      <c r="BM211" s="268"/>
      <c r="BN211" s="268"/>
      <c r="BO211" s="268"/>
    </row>
    <row r="212" spans="12:67" s="237" customFormat="1" x14ac:dyDescent="0.25">
      <c r="L212" s="236"/>
      <c r="M212" s="232"/>
      <c r="N212" s="233"/>
      <c r="O212" s="233"/>
      <c r="P212" s="233"/>
      <c r="Q212" s="233"/>
      <c r="R212" s="233"/>
      <c r="S212" s="233"/>
      <c r="T212" s="233"/>
      <c r="U212" s="233"/>
      <c r="W212" s="303"/>
      <c r="X212" s="268"/>
      <c r="Y212" s="233"/>
      <c r="Z212" s="233"/>
      <c r="AA212" s="233"/>
      <c r="AB212" s="233"/>
      <c r="AC212" s="233"/>
      <c r="AD212" s="233"/>
      <c r="AE212" s="233"/>
      <c r="AF212" s="233"/>
      <c r="AG212" s="268"/>
      <c r="AH212" s="268"/>
      <c r="AI212" s="268"/>
      <c r="AJ212" s="268"/>
      <c r="AK212" s="268"/>
      <c r="AL212" s="268"/>
      <c r="AM212" s="268"/>
      <c r="AN212" s="268"/>
      <c r="AO212" s="268"/>
      <c r="AP212" s="268"/>
      <c r="AQ212" s="268"/>
      <c r="AR212" s="268"/>
      <c r="AS212" s="268"/>
      <c r="AT212" s="268"/>
      <c r="AU212" s="268"/>
      <c r="AV212" s="268"/>
      <c r="AW212" s="268"/>
      <c r="AX212" s="268"/>
      <c r="AY212" s="268"/>
      <c r="AZ212" s="268"/>
      <c r="BA212" s="268"/>
      <c r="BB212" s="268"/>
      <c r="BC212" s="268"/>
      <c r="BD212" s="268"/>
      <c r="BE212" s="268"/>
      <c r="BF212" s="268"/>
      <c r="BG212" s="268"/>
      <c r="BH212" s="268"/>
      <c r="BI212" s="268"/>
      <c r="BJ212" s="268"/>
      <c r="BK212" s="268"/>
      <c r="BL212" s="268"/>
      <c r="BM212" s="268"/>
      <c r="BN212" s="268"/>
      <c r="BO212" s="268"/>
    </row>
    <row r="213" spans="12:67" s="237" customFormat="1" x14ac:dyDescent="0.25">
      <c r="L213" s="236"/>
      <c r="M213" s="232"/>
      <c r="N213" s="233"/>
      <c r="O213" s="233"/>
      <c r="P213" s="233"/>
      <c r="Q213" s="233"/>
      <c r="R213" s="233"/>
      <c r="S213" s="233"/>
      <c r="T213" s="233"/>
      <c r="U213" s="233"/>
      <c r="W213" s="303"/>
      <c r="X213" s="268"/>
      <c r="Y213" s="233"/>
      <c r="Z213" s="233"/>
      <c r="AA213" s="233"/>
      <c r="AB213" s="233"/>
      <c r="AC213" s="233"/>
      <c r="AD213" s="233"/>
      <c r="AE213" s="233"/>
      <c r="AF213" s="233"/>
      <c r="AG213" s="268"/>
      <c r="AH213" s="268"/>
      <c r="AI213" s="268"/>
      <c r="AJ213" s="268"/>
      <c r="AK213" s="268"/>
      <c r="AL213" s="268"/>
      <c r="AM213" s="268"/>
      <c r="AN213" s="268"/>
      <c r="AO213" s="268"/>
      <c r="AP213" s="268"/>
      <c r="AQ213" s="268"/>
      <c r="AR213" s="268"/>
      <c r="AS213" s="268"/>
      <c r="AT213" s="268"/>
      <c r="AU213" s="268"/>
      <c r="AV213" s="268"/>
      <c r="AW213" s="268"/>
      <c r="AX213" s="268"/>
      <c r="AY213" s="268"/>
      <c r="AZ213" s="268"/>
      <c r="BA213" s="268"/>
      <c r="BB213" s="268"/>
      <c r="BC213" s="268"/>
      <c r="BD213" s="268"/>
      <c r="BE213" s="268"/>
      <c r="BF213" s="268"/>
      <c r="BG213" s="268"/>
      <c r="BH213" s="268"/>
      <c r="BI213" s="268"/>
      <c r="BJ213" s="268"/>
      <c r="BK213" s="268"/>
      <c r="BL213" s="268"/>
      <c r="BM213" s="268"/>
      <c r="BN213" s="268"/>
      <c r="BO213" s="268"/>
    </row>
    <row r="214" spans="12:67" s="237" customFormat="1" x14ac:dyDescent="0.25">
      <c r="L214" s="236"/>
      <c r="M214" s="232"/>
      <c r="N214" s="233"/>
      <c r="O214" s="233"/>
      <c r="P214" s="233"/>
      <c r="Q214" s="233"/>
      <c r="R214" s="233"/>
      <c r="S214" s="233"/>
      <c r="T214" s="233"/>
      <c r="U214" s="233"/>
      <c r="W214" s="303"/>
      <c r="X214" s="268"/>
      <c r="Y214" s="233"/>
      <c r="Z214" s="233"/>
      <c r="AA214" s="233"/>
      <c r="AB214" s="233"/>
      <c r="AC214" s="233"/>
      <c r="AD214" s="233"/>
      <c r="AE214" s="233"/>
      <c r="AF214" s="233"/>
      <c r="AG214" s="268"/>
      <c r="AH214" s="268"/>
      <c r="AI214" s="268"/>
      <c r="AJ214" s="268"/>
      <c r="AK214" s="268"/>
      <c r="AL214" s="268"/>
      <c r="AM214" s="268"/>
      <c r="AN214" s="268"/>
      <c r="AO214" s="268"/>
      <c r="AP214" s="268"/>
      <c r="AQ214" s="268"/>
      <c r="AR214" s="268"/>
      <c r="AS214" s="268"/>
      <c r="AT214" s="268"/>
      <c r="AU214" s="268"/>
      <c r="AV214" s="268"/>
      <c r="AW214" s="268"/>
      <c r="AX214" s="268"/>
      <c r="AY214" s="268"/>
      <c r="AZ214" s="268"/>
      <c r="BA214" s="268"/>
      <c r="BB214" s="268"/>
      <c r="BC214" s="268"/>
      <c r="BD214" s="268"/>
      <c r="BE214" s="268"/>
      <c r="BF214" s="268"/>
      <c r="BG214" s="268"/>
      <c r="BH214" s="268"/>
      <c r="BI214" s="268"/>
      <c r="BJ214" s="268"/>
      <c r="BK214" s="268"/>
      <c r="BL214" s="268"/>
      <c r="BM214" s="268"/>
      <c r="BN214" s="268"/>
      <c r="BO214" s="268"/>
    </row>
    <row r="215" spans="12:67" s="237" customFormat="1" x14ac:dyDescent="0.25">
      <c r="L215" s="236"/>
      <c r="M215" s="232"/>
      <c r="N215" s="233"/>
      <c r="O215" s="233"/>
      <c r="P215" s="233"/>
      <c r="Q215" s="233"/>
      <c r="R215" s="233"/>
      <c r="S215" s="233"/>
      <c r="T215" s="233"/>
      <c r="U215" s="233"/>
      <c r="W215" s="303"/>
      <c r="X215" s="268"/>
      <c r="Y215" s="233"/>
      <c r="Z215" s="233"/>
      <c r="AA215" s="233"/>
      <c r="AB215" s="233"/>
      <c r="AC215" s="233"/>
      <c r="AD215" s="233"/>
      <c r="AE215" s="233"/>
      <c r="AF215" s="233"/>
      <c r="AG215" s="268"/>
      <c r="AH215" s="268"/>
      <c r="AI215" s="268"/>
      <c r="AJ215" s="268"/>
      <c r="AK215" s="268"/>
      <c r="AL215" s="268"/>
      <c r="AM215" s="268"/>
      <c r="AN215" s="268"/>
      <c r="AO215" s="268"/>
      <c r="AP215" s="268"/>
      <c r="AQ215" s="268"/>
      <c r="AR215" s="268"/>
      <c r="AS215" s="268"/>
      <c r="AT215" s="268"/>
      <c r="AU215" s="268"/>
      <c r="AV215" s="268"/>
      <c r="AW215" s="268"/>
      <c r="AX215" s="268"/>
      <c r="AY215" s="268"/>
      <c r="AZ215" s="268"/>
      <c r="BA215" s="268"/>
      <c r="BB215" s="268"/>
      <c r="BC215" s="268"/>
      <c r="BD215" s="268"/>
      <c r="BE215" s="268"/>
      <c r="BF215" s="268"/>
      <c r="BG215" s="268"/>
      <c r="BH215" s="268"/>
      <c r="BI215" s="268"/>
      <c r="BJ215" s="268"/>
      <c r="BK215" s="268"/>
      <c r="BL215" s="268"/>
      <c r="BM215" s="268"/>
      <c r="BN215" s="268"/>
      <c r="BO215" s="268"/>
    </row>
    <row r="216" spans="12:67" s="237" customFormat="1" x14ac:dyDescent="0.25">
      <c r="L216" s="236"/>
      <c r="M216" s="232"/>
      <c r="N216" s="233"/>
      <c r="O216" s="233"/>
      <c r="P216" s="233"/>
      <c r="Q216" s="233"/>
      <c r="R216" s="233"/>
      <c r="S216" s="233"/>
      <c r="T216" s="233"/>
      <c r="U216" s="233"/>
      <c r="W216" s="303"/>
      <c r="X216" s="268"/>
      <c r="Y216" s="233"/>
      <c r="Z216" s="233"/>
      <c r="AA216" s="233"/>
      <c r="AB216" s="233"/>
      <c r="AC216" s="233"/>
      <c r="AD216" s="233"/>
      <c r="AE216" s="233"/>
      <c r="AF216" s="233"/>
      <c r="AG216" s="268"/>
      <c r="AH216" s="268"/>
      <c r="AI216" s="268"/>
      <c r="AJ216" s="268"/>
      <c r="AK216" s="268"/>
      <c r="AL216" s="268"/>
      <c r="AM216" s="268"/>
      <c r="AN216" s="268"/>
      <c r="AO216" s="268"/>
      <c r="AP216" s="268"/>
      <c r="AQ216" s="268"/>
      <c r="AR216" s="268"/>
      <c r="AS216" s="268"/>
      <c r="AT216" s="268"/>
      <c r="AU216" s="268"/>
      <c r="AV216" s="268"/>
      <c r="AW216" s="268"/>
      <c r="AX216" s="268"/>
      <c r="AY216" s="268"/>
      <c r="AZ216" s="268"/>
      <c r="BA216" s="268"/>
      <c r="BB216" s="268"/>
      <c r="BC216" s="268"/>
      <c r="BD216" s="268"/>
      <c r="BE216" s="268"/>
      <c r="BF216" s="268"/>
      <c r="BG216" s="268"/>
      <c r="BH216" s="268"/>
      <c r="BI216" s="268"/>
      <c r="BJ216" s="268"/>
      <c r="BK216" s="268"/>
      <c r="BL216" s="268"/>
      <c r="BM216" s="268"/>
      <c r="BN216" s="268"/>
      <c r="BO216" s="268"/>
    </row>
    <row r="217" spans="12:67" s="237" customFormat="1" x14ac:dyDescent="0.25">
      <c r="L217" s="236"/>
      <c r="M217" s="232"/>
      <c r="N217" s="233"/>
      <c r="O217" s="233"/>
      <c r="P217" s="233"/>
      <c r="Q217" s="233"/>
      <c r="R217" s="233"/>
      <c r="S217" s="233"/>
      <c r="T217" s="233"/>
      <c r="U217" s="233"/>
      <c r="W217" s="303"/>
      <c r="X217" s="268"/>
      <c r="Y217" s="233"/>
      <c r="Z217" s="233"/>
      <c r="AA217" s="233"/>
      <c r="AB217" s="233"/>
      <c r="AC217" s="233"/>
      <c r="AD217" s="233"/>
      <c r="AE217" s="233"/>
      <c r="AF217" s="233"/>
      <c r="AG217" s="268"/>
      <c r="AH217" s="268"/>
      <c r="AI217" s="268"/>
      <c r="AJ217" s="268"/>
      <c r="AK217" s="268"/>
      <c r="AL217" s="268"/>
      <c r="AM217" s="268"/>
      <c r="AN217" s="268"/>
      <c r="AO217" s="268"/>
      <c r="AP217" s="268"/>
      <c r="AQ217" s="268"/>
      <c r="AR217" s="268"/>
      <c r="AS217" s="268"/>
      <c r="AT217" s="268"/>
      <c r="AU217" s="268"/>
      <c r="AV217" s="268"/>
      <c r="AW217" s="268"/>
      <c r="AX217" s="268"/>
      <c r="AY217" s="268"/>
      <c r="AZ217" s="268"/>
      <c r="BA217" s="268"/>
      <c r="BB217" s="268"/>
      <c r="BC217" s="268"/>
      <c r="BD217" s="268"/>
      <c r="BE217" s="268"/>
      <c r="BF217" s="268"/>
      <c r="BG217" s="268"/>
      <c r="BH217" s="268"/>
      <c r="BI217" s="268"/>
      <c r="BJ217" s="268"/>
      <c r="BK217" s="268"/>
      <c r="BL217" s="268"/>
      <c r="BM217" s="268"/>
      <c r="BN217" s="268"/>
      <c r="BO217" s="268"/>
    </row>
    <row r="218" spans="12:67" s="237" customFormat="1" x14ac:dyDescent="0.25">
      <c r="L218" s="236"/>
      <c r="M218" s="232"/>
      <c r="N218" s="233"/>
      <c r="O218" s="233"/>
      <c r="P218" s="233"/>
      <c r="Q218" s="233"/>
      <c r="R218" s="233"/>
      <c r="S218" s="233"/>
      <c r="T218" s="233"/>
      <c r="U218" s="233"/>
      <c r="W218" s="303"/>
      <c r="X218" s="268"/>
      <c r="Y218" s="233"/>
      <c r="Z218" s="233"/>
      <c r="AA218" s="233"/>
      <c r="AB218" s="233"/>
      <c r="AC218" s="233"/>
      <c r="AD218" s="233"/>
      <c r="AE218" s="233"/>
      <c r="AF218" s="233"/>
      <c r="AG218" s="268"/>
      <c r="AH218" s="268"/>
      <c r="AI218" s="268"/>
      <c r="AJ218" s="268"/>
      <c r="AK218" s="268"/>
      <c r="AL218" s="268"/>
      <c r="AM218" s="268"/>
      <c r="AN218" s="268"/>
      <c r="AO218" s="268"/>
      <c r="AP218" s="268"/>
      <c r="AQ218" s="268"/>
      <c r="AR218" s="268"/>
      <c r="AS218" s="268"/>
      <c r="AT218" s="268"/>
      <c r="AU218" s="268"/>
      <c r="AV218" s="268"/>
      <c r="AW218" s="268"/>
      <c r="AX218" s="268"/>
      <c r="AY218" s="268"/>
      <c r="AZ218" s="268"/>
      <c r="BA218" s="268"/>
      <c r="BB218" s="268"/>
      <c r="BC218" s="268"/>
      <c r="BD218" s="268"/>
      <c r="BE218" s="268"/>
      <c r="BF218" s="268"/>
      <c r="BG218" s="268"/>
      <c r="BH218" s="268"/>
      <c r="BI218" s="268"/>
      <c r="BJ218" s="268"/>
      <c r="BK218" s="268"/>
      <c r="BL218" s="268"/>
      <c r="BM218" s="268"/>
      <c r="BN218" s="268"/>
      <c r="BO218" s="268"/>
    </row>
    <row r="219" spans="12:67" s="237" customFormat="1" x14ac:dyDescent="0.25">
      <c r="L219" s="236"/>
      <c r="M219" s="232"/>
      <c r="N219" s="233"/>
      <c r="O219" s="233"/>
      <c r="P219" s="233"/>
      <c r="Q219" s="233"/>
      <c r="R219" s="233"/>
      <c r="S219" s="233"/>
      <c r="T219" s="233"/>
      <c r="U219" s="233"/>
      <c r="W219" s="303"/>
      <c r="X219" s="268"/>
      <c r="Y219" s="233"/>
      <c r="Z219" s="233"/>
      <c r="AA219" s="233"/>
      <c r="AB219" s="233"/>
      <c r="AC219" s="233"/>
      <c r="AD219" s="233"/>
      <c r="AE219" s="233"/>
      <c r="AF219" s="233"/>
      <c r="AG219" s="268"/>
      <c r="AH219" s="268"/>
      <c r="AI219" s="268"/>
      <c r="AJ219" s="268"/>
      <c r="AK219" s="268"/>
      <c r="AL219" s="268"/>
      <c r="AM219" s="268"/>
      <c r="AN219" s="268"/>
      <c r="AO219" s="268"/>
      <c r="AP219" s="268"/>
      <c r="AQ219" s="268"/>
      <c r="AR219" s="268"/>
      <c r="AS219" s="268"/>
      <c r="AT219" s="268"/>
      <c r="AU219" s="268"/>
      <c r="AV219" s="268"/>
      <c r="AW219" s="268"/>
      <c r="AX219" s="268"/>
      <c r="AY219" s="268"/>
      <c r="AZ219" s="268"/>
      <c r="BA219" s="268"/>
      <c r="BB219" s="268"/>
      <c r="BC219" s="268"/>
      <c r="BD219" s="268"/>
      <c r="BE219" s="268"/>
      <c r="BF219" s="268"/>
      <c r="BG219" s="268"/>
      <c r="BH219" s="268"/>
      <c r="BI219" s="268"/>
      <c r="BJ219" s="268"/>
      <c r="BK219" s="268"/>
      <c r="BL219" s="268"/>
      <c r="BM219" s="268"/>
      <c r="BN219" s="268"/>
      <c r="BO219" s="268"/>
    </row>
    <row r="220" spans="12:67" s="237" customFormat="1" x14ac:dyDescent="0.25">
      <c r="L220" s="236"/>
      <c r="M220" s="232"/>
      <c r="N220" s="233"/>
      <c r="O220" s="233"/>
      <c r="P220" s="233"/>
      <c r="Q220" s="233"/>
      <c r="R220" s="233"/>
      <c r="S220" s="233"/>
      <c r="T220" s="233"/>
      <c r="U220" s="233"/>
      <c r="W220" s="303"/>
      <c r="X220" s="268"/>
      <c r="Y220" s="233"/>
      <c r="Z220" s="233"/>
      <c r="AA220" s="233"/>
      <c r="AB220" s="233"/>
      <c r="AC220" s="233"/>
      <c r="AD220" s="233"/>
      <c r="AE220" s="233"/>
      <c r="AF220" s="233"/>
      <c r="AG220" s="268"/>
      <c r="AH220" s="268"/>
      <c r="AI220" s="268"/>
      <c r="AJ220" s="268"/>
      <c r="AK220" s="268"/>
      <c r="AL220" s="268"/>
      <c r="AM220" s="268"/>
      <c r="AN220" s="268"/>
      <c r="AO220" s="268"/>
      <c r="AP220" s="268"/>
      <c r="AQ220" s="268"/>
      <c r="AR220" s="268"/>
      <c r="AS220" s="268"/>
      <c r="AT220" s="268"/>
      <c r="AU220" s="268"/>
      <c r="AV220" s="268"/>
      <c r="AW220" s="268"/>
      <c r="AX220" s="268"/>
      <c r="AY220" s="268"/>
      <c r="AZ220" s="268"/>
      <c r="BA220" s="268"/>
      <c r="BB220" s="268"/>
      <c r="BC220" s="268"/>
      <c r="BD220" s="268"/>
      <c r="BE220" s="268"/>
      <c r="BF220" s="268"/>
      <c r="BG220" s="268"/>
      <c r="BH220" s="268"/>
      <c r="BI220" s="268"/>
      <c r="BJ220" s="268"/>
      <c r="BK220" s="268"/>
      <c r="BL220" s="268"/>
      <c r="BM220" s="268"/>
      <c r="BN220" s="268"/>
      <c r="BO220" s="268"/>
    </row>
    <row r="221" spans="12:67" s="237" customFormat="1" x14ac:dyDescent="0.25">
      <c r="L221" s="236"/>
      <c r="M221" s="232"/>
      <c r="N221" s="233"/>
      <c r="O221" s="233"/>
      <c r="P221" s="233"/>
      <c r="Q221" s="233"/>
      <c r="R221" s="233"/>
      <c r="S221" s="233"/>
      <c r="T221" s="233"/>
      <c r="U221" s="233"/>
      <c r="W221" s="303"/>
      <c r="X221" s="268"/>
      <c r="Y221" s="233"/>
      <c r="Z221" s="233"/>
      <c r="AA221" s="233"/>
      <c r="AB221" s="233"/>
      <c r="AC221" s="233"/>
      <c r="AD221" s="233"/>
      <c r="AE221" s="233"/>
      <c r="AF221" s="233"/>
      <c r="AG221" s="268"/>
      <c r="AH221" s="268"/>
      <c r="AI221" s="268"/>
      <c r="AJ221" s="268"/>
      <c r="AK221" s="268"/>
      <c r="AL221" s="268"/>
      <c r="AM221" s="268"/>
      <c r="AN221" s="268"/>
      <c r="AO221" s="268"/>
      <c r="AP221" s="268"/>
      <c r="AQ221" s="268"/>
      <c r="AR221" s="268"/>
      <c r="AS221" s="268"/>
      <c r="AT221" s="268"/>
      <c r="AU221" s="268"/>
      <c r="AV221" s="268"/>
      <c r="AW221" s="268"/>
      <c r="AX221" s="268"/>
      <c r="AY221" s="268"/>
      <c r="AZ221" s="268"/>
      <c r="BA221" s="268"/>
      <c r="BB221" s="268"/>
      <c r="BC221" s="268"/>
      <c r="BD221" s="268"/>
      <c r="BE221" s="268"/>
      <c r="BF221" s="268"/>
      <c r="BG221" s="268"/>
      <c r="BH221" s="268"/>
      <c r="BI221" s="268"/>
      <c r="BJ221" s="268"/>
      <c r="BK221" s="268"/>
      <c r="BL221" s="268"/>
      <c r="BM221" s="268"/>
      <c r="BN221" s="268"/>
      <c r="BO221" s="268"/>
    </row>
    <row r="222" spans="12:67" s="237" customFormat="1" x14ac:dyDescent="0.25">
      <c r="L222" s="236"/>
      <c r="M222" s="232"/>
      <c r="N222" s="233"/>
      <c r="O222" s="233"/>
      <c r="P222" s="233"/>
      <c r="Q222" s="233"/>
      <c r="R222" s="233"/>
      <c r="S222" s="233"/>
      <c r="T222" s="233"/>
      <c r="U222" s="233"/>
      <c r="W222" s="303"/>
      <c r="X222" s="268"/>
      <c r="Y222" s="233"/>
      <c r="Z222" s="233"/>
      <c r="AA222" s="233"/>
      <c r="AB222" s="233"/>
      <c r="AC222" s="233"/>
      <c r="AD222" s="233"/>
      <c r="AE222" s="233"/>
      <c r="AF222" s="233"/>
      <c r="AG222" s="268"/>
      <c r="AH222" s="268"/>
      <c r="AI222" s="268"/>
      <c r="AJ222" s="268"/>
      <c r="AK222" s="268"/>
      <c r="AL222" s="268"/>
      <c r="AM222" s="268"/>
      <c r="AN222" s="268"/>
      <c r="AO222" s="268"/>
      <c r="AP222" s="268"/>
      <c r="AQ222" s="268"/>
      <c r="AR222" s="268"/>
      <c r="AS222" s="268"/>
      <c r="AT222" s="268"/>
      <c r="AU222" s="268"/>
      <c r="AV222" s="268"/>
      <c r="AW222" s="268"/>
      <c r="AX222" s="268"/>
      <c r="AY222" s="268"/>
      <c r="AZ222" s="268"/>
      <c r="BA222" s="268"/>
      <c r="BB222" s="268"/>
      <c r="BC222" s="268"/>
      <c r="BD222" s="268"/>
      <c r="BE222" s="268"/>
      <c r="BF222" s="268"/>
      <c r="BG222" s="268"/>
      <c r="BH222" s="268"/>
      <c r="BI222" s="268"/>
      <c r="BJ222" s="268"/>
      <c r="BK222" s="268"/>
      <c r="BL222" s="268"/>
      <c r="BM222" s="268"/>
      <c r="BN222" s="268"/>
      <c r="BO222" s="268"/>
    </row>
    <row r="223" spans="12:67" s="237" customFormat="1" x14ac:dyDescent="0.25">
      <c r="L223" s="236"/>
      <c r="M223" s="232"/>
      <c r="N223" s="233"/>
      <c r="O223" s="233"/>
      <c r="P223" s="233"/>
      <c r="Q223" s="233"/>
      <c r="R223" s="233"/>
      <c r="S223" s="233"/>
      <c r="T223" s="233"/>
      <c r="U223" s="233"/>
      <c r="W223" s="303"/>
      <c r="X223" s="268"/>
      <c r="Y223" s="233"/>
      <c r="Z223" s="233"/>
      <c r="AA223" s="233"/>
      <c r="AB223" s="233"/>
      <c r="AC223" s="233"/>
      <c r="AD223" s="233"/>
      <c r="AE223" s="233"/>
      <c r="AF223" s="233"/>
      <c r="AG223" s="268"/>
      <c r="AH223" s="268"/>
      <c r="AI223" s="268"/>
      <c r="AJ223" s="268"/>
      <c r="AK223" s="268"/>
      <c r="AL223" s="268"/>
      <c r="AM223" s="268"/>
      <c r="AN223" s="268"/>
      <c r="AO223" s="268"/>
      <c r="AP223" s="268"/>
      <c r="AQ223" s="268"/>
      <c r="AR223" s="268"/>
      <c r="AS223" s="268"/>
      <c r="AT223" s="268"/>
      <c r="AU223" s="268"/>
      <c r="AV223" s="268"/>
      <c r="AW223" s="268"/>
      <c r="AX223" s="268"/>
      <c r="AY223" s="268"/>
      <c r="AZ223" s="268"/>
      <c r="BA223" s="268"/>
      <c r="BB223" s="268"/>
      <c r="BC223" s="268"/>
      <c r="BD223" s="268"/>
      <c r="BE223" s="268"/>
      <c r="BF223" s="268"/>
      <c r="BG223" s="268"/>
      <c r="BH223" s="268"/>
      <c r="BI223" s="268"/>
      <c r="BJ223" s="268"/>
      <c r="BK223" s="268"/>
      <c r="BL223" s="268"/>
      <c r="BM223" s="268"/>
      <c r="BN223" s="268"/>
      <c r="BO223" s="268"/>
    </row>
    <row r="224" spans="12:67" s="237" customFormat="1" x14ac:dyDescent="0.25">
      <c r="L224" s="236"/>
      <c r="M224" s="232"/>
      <c r="N224" s="233"/>
      <c r="O224" s="233"/>
      <c r="P224" s="233"/>
      <c r="Q224" s="233"/>
      <c r="R224" s="233"/>
      <c r="S224" s="233"/>
      <c r="T224" s="233"/>
      <c r="U224" s="233"/>
      <c r="W224" s="303"/>
      <c r="X224" s="268"/>
      <c r="Y224" s="233"/>
      <c r="Z224" s="233"/>
      <c r="AA224" s="233"/>
      <c r="AB224" s="233"/>
      <c r="AC224" s="233"/>
      <c r="AD224" s="233"/>
      <c r="AE224" s="233"/>
      <c r="AF224" s="233"/>
      <c r="AG224" s="268"/>
      <c r="AH224" s="268"/>
      <c r="AI224" s="268"/>
      <c r="AJ224" s="268"/>
      <c r="AK224" s="268"/>
      <c r="AL224" s="268"/>
      <c r="AM224" s="268"/>
      <c r="AN224" s="268"/>
      <c r="AO224" s="268"/>
      <c r="AP224" s="268"/>
      <c r="AQ224" s="268"/>
      <c r="AR224" s="268"/>
      <c r="AS224" s="268"/>
      <c r="AT224" s="268"/>
      <c r="AU224" s="268"/>
      <c r="AV224" s="268"/>
      <c r="AW224" s="268"/>
      <c r="AX224" s="268"/>
      <c r="AY224" s="268"/>
      <c r="AZ224" s="268"/>
      <c r="BA224" s="268"/>
      <c r="BB224" s="268"/>
      <c r="BC224" s="268"/>
      <c r="BD224" s="268"/>
      <c r="BE224" s="268"/>
      <c r="BF224" s="268"/>
      <c r="BG224" s="268"/>
      <c r="BH224" s="268"/>
      <c r="BI224" s="268"/>
      <c r="BJ224" s="268"/>
      <c r="BK224" s="268"/>
      <c r="BL224" s="268"/>
      <c r="BM224" s="268"/>
      <c r="BN224" s="268"/>
      <c r="BO224" s="268"/>
    </row>
    <row r="225" spans="12:67" s="237" customFormat="1" x14ac:dyDescent="0.25">
      <c r="L225" s="236"/>
      <c r="M225" s="232"/>
      <c r="N225" s="233"/>
      <c r="O225" s="233"/>
      <c r="P225" s="233"/>
      <c r="Q225" s="233"/>
      <c r="R225" s="233"/>
      <c r="S225" s="233"/>
      <c r="T225" s="233"/>
      <c r="U225" s="233"/>
      <c r="W225" s="303"/>
      <c r="X225" s="268"/>
      <c r="Y225" s="233"/>
      <c r="Z225" s="233"/>
      <c r="AA225" s="233"/>
      <c r="AB225" s="233"/>
      <c r="AC225" s="233"/>
      <c r="AD225" s="233"/>
      <c r="AE225" s="233"/>
      <c r="AF225" s="233"/>
      <c r="AG225" s="268"/>
      <c r="AH225" s="268"/>
      <c r="AI225" s="268"/>
      <c r="AJ225" s="268"/>
      <c r="AK225" s="268"/>
      <c r="AL225" s="268"/>
      <c r="AM225" s="268"/>
      <c r="AN225" s="268"/>
      <c r="AO225" s="268"/>
      <c r="AP225" s="268"/>
      <c r="AQ225" s="268"/>
      <c r="AR225" s="268"/>
      <c r="AS225" s="268"/>
      <c r="AT225" s="268"/>
      <c r="AU225" s="268"/>
      <c r="AV225" s="268"/>
      <c r="AW225" s="268"/>
      <c r="AX225" s="268"/>
      <c r="AY225" s="268"/>
      <c r="AZ225" s="268"/>
      <c r="BA225" s="268"/>
      <c r="BB225" s="268"/>
      <c r="BC225" s="268"/>
      <c r="BD225" s="268"/>
      <c r="BE225" s="268"/>
      <c r="BF225" s="268"/>
      <c r="BG225" s="268"/>
      <c r="BH225" s="268"/>
      <c r="BI225" s="268"/>
      <c r="BJ225" s="268"/>
      <c r="BK225" s="268"/>
      <c r="BL225" s="268"/>
      <c r="BM225" s="268"/>
      <c r="BN225" s="268"/>
      <c r="BO225" s="268"/>
    </row>
    <row r="226" spans="12:67" s="237" customFormat="1" x14ac:dyDescent="0.25">
      <c r="L226" s="236"/>
      <c r="M226" s="232"/>
      <c r="N226" s="233"/>
      <c r="O226" s="233"/>
      <c r="P226" s="233"/>
      <c r="Q226" s="233"/>
      <c r="R226" s="233"/>
      <c r="S226" s="233"/>
      <c r="T226" s="233"/>
      <c r="U226" s="233"/>
      <c r="W226" s="303"/>
      <c r="X226" s="268"/>
      <c r="Y226" s="233"/>
      <c r="Z226" s="233"/>
      <c r="AA226" s="233"/>
      <c r="AB226" s="233"/>
      <c r="AC226" s="233"/>
      <c r="AD226" s="233"/>
      <c r="AE226" s="233"/>
      <c r="AF226" s="233"/>
      <c r="AG226" s="268"/>
      <c r="AH226" s="268"/>
      <c r="AI226" s="268"/>
      <c r="AJ226" s="268"/>
      <c r="AK226" s="268"/>
      <c r="AL226" s="268"/>
      <c r="AM226" s="268"/>
      <c r="AN226" s="268"/>
      <c r="AO226" s="268"/>
      <c r="AP226" s="268"/>
      <c r="AQ226" s="268"/>
      <c r="AR226" s="268"/>
      <c r="AS226" s="268"/>
      <c r="AT226" s="268"/>
      <c r="AU226" s="268"/>
      <c r="AV226" s="268"/>
      <c r="AW226" s="268"/>
      <c r="AX226" s="268"/>
      <c r="AY226" s="268"/>
      <c r="AZ226" s="268"/>
      <c r="BA226" s="268"/>
      <c r="BB226" s="268"/>
      <c r="BC226" s="268"/>
      <c r="BD226" s="268"/>
      <c r="BE226" s="268"/>
      <c r="BF226" s="268"/>
      <c r="BG226" s="268"/>
      <c r="BH226" s="268"/>
      <c r="BI226" s="268"/>
      <c r="BJ226" s="268"/>
      <c r="BK226" s="268"/>
      <c r="BL226" s="268"/>
      <c r="BM226" s="268"/>
      <c r="BN226" s="268"/>
      <c r="BO226" s="268"/>
    </row>
    <row r="227" spans="12:67" s="237" customFormat="1" x14ac:dyDescent="0.25">
      <c r="L227" s="236"/>
      <c r="M227" s="232"/>
      <c r="N227" s="233"/>
      <c r="O227" s="233"/>
      <c r="P227" s="233"/>
      <c r="Q227" s="233"/>
      <c r="R227" s="233"/>
      <c r="S227" s="233"/>
      <c r="T227" s="233"/>
      <c r="U227" s="233"/>
      <c r="W227" s="303"/>
      <c r="X227" s="268"/>
      <c r="Y227" s="233"/>
      <c r="Z227" s="233"/>
      <c r="AA227" s="233"/>
      <c r="AB227" s="233"/>
      <c r="AC227" s="233"/>
      <c r="AD227" s="233"/>
      <c r="AE227" s="233"/>
      <c r="AF227" s="233"/>
      <c r="AG227" s="268"/>
      <c r="AH227" s="268"/>
      <c r="AI227" s="268"/>
      <c r="AJ227" s="268"/>
      <c r="AK227" s="268"/>
      <c r="AL227" s="268"/>
      <c r="AM227" s="268"/>
      <c r="AN227" s="268"/>
      <c r="AO227" s="268"/>
      <c r="AP227" s="268"/>
      <c r="AQ227" s="268"/>
      <c r="AR227" s="268"/>
      <c r="AS227" s="268"/>
      <c r="AT227" s="268"/>
      <c r="AU227" s="268"/>
      <c r="AV227" s="268"/>
      <c r="AW227" s="268"/>
      <c r="AX227" s="268"/>
      <c r="AY227" s="268"/>
      <c r="AZ227" s="268"/>
      <c r="BA227" s="268"/>
      <c r="BB227" s="268"/>
      <c r="BC227" s="268"/>
      <c r="BD227" s="268"/>
      <c r="BE227" s="268"/>
      <c r="BF227" s="268"/>
      <c r="BG227" s="268"/>
      <c r="BH227" s="268"/>
      <c r="BI227" s="268"/>
      <c r="BJ227" s="268"/>
      <c r="BK227" s="268"/>
      <c r="BL227" s="268"/>
      <c r="BM227" s="268"/>
      <c r="BN227" s="268"/>
      <c r="BO227" s="268"/>
    </row>
    <row r="228" spans="12:67" s="237" customFormat="1" x14ac:dyDescent="0.25">
      <c r="L228" s="236"/>
      <c r="M228" s="232"/>
      <c r="N228" s="233"/>
      <c r="O228" s="233"/>
      <c r="P228" s="233"/>
      <c r="Q228" s="233"/>
      <c r="R228" s="233"/>
      <c r="S228" s="233"/>
      <c r="T228" s="233"/>
      <c r="U228" s="233"/>
      <c r="W228" s="303"/>
      <c r="X228" s="268"/>
      <c r="Y228" s="233"/>
      <c r="Z228" s="233"/>
      <c r="AA228" s="233"/>
      <c r="AB228" s="233"/>
      <c r="AC228" s="233"/>
      <c r="AD228" s="233"/>
      <c r="AE228" s="233"/>
      <c r="AF228" s="233"/>
      <c r="AG228" s="268"/>
      <c r="AH228" s="268"/>
      <c r="AI228" s="268"/>
      <c r="AJ228" s="268"/>
      <c r="AK228" s="268"/>
      <c r="AL228" s="268"/>
      <c r="AM228" s="268"/>
      <c r="AN228" s="268"/>
      <c r="AO228" s="268"/>
      <c r="AP228" s="268"/>
      <c r="AQ228" s="268"/>
      <c r="AR228" s="268"/>
      <c r="AS228" s="268"/>
      <c r="AT228" s="268"/>
      <c r="AU228" s="268"/>
      <c r="AV228" s="268"/>
      <c r="AW228" s="268"/>
      <c r="AX228" s="268"/>
      <c r="AY228" s="268"/>
      <c r="AZ228" s="268"/>
      <c r="BA228" s="268"/>
      <c r="BB228" s="268"/>
      <c r="BC228" s="268"/>
      <c r="BD228" s="268"/>
      <c r="BE228" s="268"/>
      <c r="BF228" s="268"/>
      <c r="BG228" s="268"/>
      <c r="BH228" s="268"/>
      <c r="BI228" s="268"/>
      <c r="BJ228" s="268"/>
      <c r="BK228" s="268"/>
      <c r="BL228" s="268"/>
      <c r="BM228" s="268"/>
      <c r="BN228" s="268"/>
      <c r="BO228" s="268"/>
    </row>
    <row r="229" spans="12:67" s="237" customFormat="1" x14ac:dyDescent="0.25">
      <c r="L229" s="236"/>
      <c r="M229" s="232"/>
      <c r="N229" s="233"/>
      <c r="O229" s="233"/>
      <c r="P229" s="233"/>
      <c r="Q229" s="233"/>
      <c r="R229" s="233"/>
      <c r="S229" s="233"/>
      <c r="T229" s="233"/>
      <c r="U229" s="233"/>
      <c r="W229" s="303"/>
      <c r="X229" s="268"/>
      <c r="Y229" s="233"/>
      <c r="Z229" s="233"/>
      <c r="AA229" s="233"/>
      <c r="AB229" s="233"/>
      <c r="AC229" s="233"/>
      <c r="AD229" s="233"/>
      <c r="AE229" s="233"/>
      <c r="AF229" s="233"/>
      <c r="AG229" s="268"/>
      <c r="AH229" s="268"/>
      <c r="AI229" s="268"/>
      <c r="AJ229" s="268"/>
      <c r="AK229" s="268"/>
      <c r="AL229" s="268"/>
      <c r="AM229" s="268"/>
      <c r="AN229" s="268"/>
      <c r="AO229" s="268"/>
      <c r="AP229" s="268"/>
      <c r="AQ229" s="268"/>
      <c r="AR229" s="268"/>
      <c r="AS229" s="268"/>
      <c r="AT229" s="268"/>
      <c r="AU229" s="268"/>
      <c r="AV229" s="268"/>
      <c r="AW229" s="268"/>
      <c r="AX229" s="268"/>
      <c r="AY229" s="268"/>
      <c r="AZ229" s="268"/>
      <c r="BA229" s="268"/>
      <c r="BB229" s="268"/>
      <c r="BC229" s="268"/>
      <c r="BD229" s="268"/>
      <c r="BE229" s="268"/>
      <c r="BF229" s="268"/>
      <c r="BG229" s="268"/>
      <c r="BH229" s="268"/>
      <c r="BI229" s="268"/>
      <c r="BJ229" s="268"/>
      <c r="BK229" s="268"/>
      <c r="BL229" s="268"/>
      <c r="BM229" s="268"/>
      <c r="BN229" s="268"/>
      <c r="BO229" s="268"/>
    </row>
    <row r="230" spans="12:67" s="237" customFormat="1" x14ac:dyDescent="0.25">
      <c r="L230" s="236"/>
      <c r="M230" s="232"/>
      <c r="N230" s="233"/>
      <c r="O230" s="233"/>
      <c r="P230" s="233"/>
      <c r="Q230" s="233"/>
      <c r="R230" s="233"/>
      <c r="S230" s="233"/>
      <c r="T230" s="233"/>
      <c r="U230" s="233"/>
      <c r="W230" s="303"/>
      <c r="X230" s="268"/>
      <c r="Y230" s="233"/>
      <c r="Z230" s="233"/>
      <c r="AA230" s="233"/>
      <c r="AB230" s="233"/>
      <c r="AC230" s="233"/>
      <c r="AD230" s="233"/>
      <c r="AE230" s="233"/>
      <c r="AF230" s="233"/>
      <c r="AG230" s="268"/>
      <c r="AH230" s="268"/>
      <c r="AI230" s="268"/>
      <c r="AJ230" s="268"/>
      <c r="AK230" s="268"/>
      <c r="AL230" s="268"/>
      <c r="AM230" s="268"/>
      <c r="AN230" s="268"/>
      <c r="AO230" s="268"/>
      <c r="AP230" s="268"/>
      <c r="AQ230" s="268"/>
      <c r="AR230" s="268"/>
      <c r="AS230" s="268"/>
      <c r="AT230" s="268"/>
      <c r="AU230" s="268"/>
      <c r="AV230" s="268"/>
      <c r="AW230" s="268"/>
      <c r="AX230" s="268"/>
      <c r="AY230" s="268"/>
      <c r="AZ230" s="268"/>
      <c r="BA230" s="268"/>
      <c r="BB230" s="268"/>
      <c r="BC230" s="268"/>
      <c r="BD230" s="268"/>
      <c r="BE230" s="268"/>
      <c r="BF230" s="268"/>
      <c r="BG230" s="268"/>
      <c r="BH230" s="268"/>
      <c r="BI230" s="268"/>
      <c r="BJ230" s="268"/>
      <c r="BK230" s="268"/>
      <c r="BL230" s="268"/>
      <c r="BM230" s="268"/>
      <c r="BN230" s="268"/>
      <c r="BO230" s="268"/>
    </row>
    <row r="231" spans="12:67" s="237" customFormat="1" x14ac:dyDescent="0.25">
      <c r="L231" s="236"/>
      <c r="M231" s="232"/>
      <c r="N231" s="233"/>
      <c r="O231" s="233"/>
      <c r="P231" s="233"/>
      <c r="Q231" s="233"/>
      <c r="R231" s="233"/>
      <c r="S231" s="233"/>
      <c r="T231" s="233"/>
      <c r="U231" s="233"/>
      <c r="W231" s="303"/>
      <c r="X231" s="268"/>
      <c r="Y231" s="233"/>
      <c r="Z231" s="233"/>
      <c r="AA231" s="233"/>
      <c r="AB231" s="233"/>
      <c r="AC231" s="233"/>
      <c r="AD231" s="233"/>
      <c r="AE231" s="233"/>
      <c r="AF231" s="233"/>
      <c r="AG231" s="268"/>
      <c r="AH231" s="268"/>
      <c r="AI231" s="268"/>
      <c r="AJ231" s="268"/>
      <c r="AK231" s="268"/>
      <c r="AL231" s="268"/>
      <c r="AM231" s="268"/>
      <c r="AN231" s="268"/>
      <c r="AO231" s="268"/>
      <c r="AP231" s="268"/>
      <c r="AQ231" s="268"/>
      <c r="AR231" s="268"/>
      <c r="AS231" s="268"/>
      <c r="AT231" s="268"/>
      <c r="AU231" s="268"/>
      <c r="AV231" s="268"/>
      <c r="AW231" s="268"/>
      <c r="AX231" s="268"/>
      <c r="AY231" s="268"/>
      <c r="AZ231" s="268"/>
      <c r="BA231" s="268"/>
      <c r="BB231" s="268"/>
      <c r="BC231" s="268"/>
      <c r="BD231" s="268"/>
      <c r="BE231" s="268"/>
      <c r="BF231" s="268"/>
      <c r="BG231" s="268"/>
      <c r="BH231" s="268"/>
      <c r="BI231" s="268"/>
      <c r="BJ231" s="268"/>
      <c r="BK231" s="268"/>
      <c r="BL231" s="268"/>
      <c r="BM231" s="268"/>
      <c r="BN231" s="268"/>
      <c r="BO231" s="268"/>
    </row>
    <row r="232" spans="12:67" s="237" customFormat="1" x14ac:dyDescent="0.25">
      <c r="L232" s="236"/>
      <c r="M232" s="232"/>
      <c r="N232" s="233"/>
      <c r="O232" s="233"/>
      <c r="P232" s="233"/>
      <c r="Q232" s="233"/>
      <c r="R232" s="233"/>
      <c r="S232" s="233"/>
      <c r="T232" s="233"/>
      <c r="U232" s="233"/>
      <c r="W232" s="303"/>
      <c r="X232" s="268"/>
      <c r="Y232" s="233"/>
      <c r="Z232" s="233"/>
      <c r="AA232" s="233"/>
      <c r="AB232" s="233"/>
      <c r="AC232" s="233"/>
      <c r="AD232" s="233"/>
      <c r="AE232" s="233"/>
      <c r="AF232" s="233"/>
      <c r="AG232" s="268"/>
      <c r="AH232" s="268"/>
      <c r="AI232" s="268"/>
      <c r="AJ232" s="268"/>
      <c r="AK232" s="268"/>
      <c r="AL232" s="268"/>
      <c r="AM232" s="268"/>
      <c r="AN232" s="268"/>
      <c r="AO232" s="268"/>
      <c r="AP232" s="268"/>
      <c r="AQ232" s="268"/>
      <c r="AR232" s="268"/>
      <c r="AS232" s="268"/>
      <c r="AT232" s="268"/>
      <c r="AU232" s="268"/>
      <c r="AV232" s="268"/>
      <c r="AW232" s="268"/>
      <c r="AX232" s="268"/>
      <c r="AY232" s="268"/>
      <c r="AZ232" s="268"/>
      <c r="BA232" s="268"/>
      <c r="BB232" s="268"/>
      <c r="BC232" s="268"/>
      <c r="BD232" s="268"/>
      <c r="BE232" s="268"/>
      <c r="BF232" s="268"/>
      <c r="BG232" s="268"/>
      <c r="BH232" s="268"/>
      <c r="BI232" s="268"/>
      <c r="BJ232" s="268"/>
      <c r="BK232" s="268"/>
      <c r="BL232" s="268"/>
      <c r="BM232" s="268"/>
      <c r="BN232" s="268"/>
      <c r="BO232" s="268"/>
    </row>
    <row r="233" spans="12:67" s="237" customFormat="1" x14ac:dyDescent="0.25">
      <c r="L233" s="236"/>
      <c r="M233" s="232"/>
      <c r="N233" s="233"/>
      <c r="O233" s="233"/>
      <c r="P233" s="233"/>
      <c r="Q233" s="233"/>
      <c r="R233" s="233"/>
      <c r="S233" s="233"/>
      <c r="T233" s="233"/>
      <c r="U233" s="233"/>
      <c r="W233" s="303"/>
      <c r="X233" s="268"/>
      <c r="Y233" s="233"/>
      <c r="Z233" s="233"/>
      <c r="AA233" s="233"/>
      <c r="AB233" s="233"/>
      <c r="AC233" s="233"/>
      <c r="AD233" s="233"/>
      <c r="AE233" s="233"/>
      <c r="AF233" s="233"/>
      <c r="AG233" s="268"/>
      <c r="AH233" s="268"/>
      <c r="AI233" s="268"/>
      <c r="AJ233" s="268"/>
      <c r="AK233" s="268"/>
      <c r="AL233" s="268"/>
      <c r="AM233" s="268"/>
      <c r="AN233" s="268"/>
      <c r="AO233" s="268"/>
      <c r="AP233" s="268"/>
      <c r="AQ233" s="268"/>
      <c r="AR233" s="268"/>
      <c r="AS233" s="268"/>
      <c r="AT233" s="268"/>
      <c r="AU233" s="268"/>
      <c r="AV233" s="268"/>
      <c r="AW233" s="268"/>
      <c r="AX233" s="268"/>
      <c r="AY233" s="268"/>
      <c r="AZ233" s="268"/>
      <c r="BA233" s="268"/>
      <c r="BB233" s="268"/>
      <c r="BC233" s="268"/>
      <c r="BD233" s="268"/>
      <c r="BE233" s="268"/>
      <c r="BF233" s="268"/>
      <c r="BG233" s="268"/>
      <c r="BH233" s="268"/>
      <c r="BI233" s="268"/>
      <c r="BJ233" s="268"/>
      <c r="BK233" s="268"/>
      <c r="BL233" s="268"/>
      <c r="BM233" s="268"/>
      <c r="BN233" s="268"/>
      <c r="BO233" s="268"/>
    </row>
    <row r="234" spans="12:67" s="237" customFormat="1" x14ac:dyDescent="0.25">
      <c r="L234" s="236"/>
      <c r="M234" s="232"/>
      <c r="N234" s="233"/>
      <c r="O234" s="233"/>
      <c r="P234" s="233"/>
      <c r="Q234" s="233"/>
      <c r="R234" s="233"/>
      <c r="S234" s="233"/>
      <c r="T234" s="233"/>
      <c r="U234" s="233"/>
      <c r="W234" s="303"/>
      <c r="X234" s="268"/>
      <c r="Y234" s="233"/>
      <c r="Z234" s="233"/>
      <c r="AA234" s="233"/>
      <c r="AB234" s="233"/>
      <c r="AC234" s="233"/>
      <c r="AD234" s="233"/>
      <c r="AE234" s="233"/>
      <c r="AF234" s="233"/>
      <c r="AG234" s="268"/>
      <c r="AH234" s="268"/>
      <c r="AI234" s="268"/>
      <c r="AJ234" s="268"/>
      <c r="AK234" s="268"/>
      <c r="AL234" s="268"/>
      <c r="AM234" s="268"/>
      <c r="AN234" s="268"/>
      <c r="AO234" s="268"/>
      <c r="AP234" s="268"/>
      <c r="AQ234" s="268"/>
      <c r="AR234" s="268"/>
      <c r="AS234" s="268"/>
      <c r="AT234" s="268"/>
      <c r="AU234" s="268"/>
      <c r="AV234" s="268"/>
      <c r="AW234" s="268"/>
      <c r="AX234" s="268"/>
      <c r="AY234" s="268"/>
      <c r="AZ234" s="268"/>
      <c r="BA234" s="268"/>
      <c r="BB234" s="268"/>
      <c r="BC234" s="268"/>
      <c r="BD234" s="268"/>
      <c r="BE234" s="268"/>
      <c r="BF234" s="268"/>
      <c r="BG234" s="268"/>
      <c r="BH234" s="268"/>
      <c r="BI234" s="268"/>
      <c r="BJ234" s="268"/>
      <c r="BK234" s="268"/>
      <c r="BL234" s="268"/>
      <c r="BM234" s="268"/>
      <c r="BN234" s="268"/>
      <c r="BO234" s="268"/>
    </row>
    <row r="235" spans="12:67" s="237" customFormat="1" x14ac:dyDescent="0.25">
      <c r="L235" s="236"/>
      <c r="M235" s="232"/>
      <c r="N235" s="233"/>
      <c r="O235" s="233"/>
      <c r="P235" s="233"/>
      <c r="Q235" s="233"/>
      <c r="R235" s="233"/>
      <c r="S235" s="233"/>
      <c r="T235" s="233"/>
      <c r="U235" s="233"/>
      <c r="W235" s="303"/>
      <c r="X235" s="268"/>
      <c r="Y235" s="233"/>
      <c r="Z235" s="233"/>
      <c r="AA235" s="233"/>
      <c r="AB235" s="233"/>
      <c r="AC235" s="233"/>
      <c r="AD235" s="233"/>
      <c r="AE235" s="233"/>
      <c r="AF235" s="233"/>
      <c r="AG235" s="268"/>
      <c r="AH235" s="268"/>
      <c r="AI235" s="268"/>
      <c r="AJ235" s="268"/>
      <c r="AK235" s="268"/>
      <c r="AL235" s="268"/>
      <c r="AM235" s="268"/>
      <c r="AN235" s="268"/>
      <c r="AO235" s="268"/>
      <c r="AP235" s="268"/>
      <c r="AQ235" s="268"/>
      <c r="AR235" s="268"/>
      <c r="AS235" s="268"/>
      <c r="AT235" s="268"/>
      <c r="AU235" s="268"/>
      <c r="AV235" s="268"/>
      <c r="AW235" s="268"/>
      <c r="AX235" s="268"/>
      <c r="AY235" s="268"/>
      <c r="AZ235" s="268"/>
      <c r="BA235" s="268"/>
      <c r="BB235" s="268"/>
      <c r="BC235" s="268"/>
      <c r="BD235" s="268"/>
      <c r="BE235" s="268"/>
      <c r="BF235" s="268"/>
      <c r="BG235" s="268"/>
      <c r="BH235" s="268"/>
      <c r="BI235" s="268"/>
      <c r="BJ235" s="268"/>
      <c r="BK235" s="268"/>
      <c r="BL235" s="268"/>
      <c r="BM235" s="268"/>
      <c r="BN235" s="268"/>
      <c r="BO235" s="268"/>
    </row>
    <row r="236" spans="12:67" s="237" customFormat="1" x14ac:dyDescent="0.25">
      <c r="L236" s="236"/>
      <c r="M236" s="232"/>
      <c r="N236" s="233"/>
      <c r="O236" s="233"/>
      <c r="P236" s="233"/>
      <c r="Q236" s="233"/>
      <c r="R236" s="233"/>
      <c r="S236" s="233"/>
      <c r="T236" s="233"/>
      <c r="U236" s="233"/>
      <c r="W236" s="303"/>
      <c r="X236" s="268"/>
      <c r="Y236" s="233"/>
      <c r="Z236" s="233"/>
      <c r="AA236" s="233"/>
      <c r="AB236" s="233"/>
      <c r="AC236" s="233"/>
      <c r="AD236" s="233"/>
      <c r="AE236" s="233"/>
      <c r="AF236" s="233"/>
      <c r="AG236" s="268"/>
      <c r="AH236" s="268"/>
      <c r="AI236" s="268"/>
      <c r="AJ236" s="268"/>
      <c r="AK236" s="268"/>
      <c r="AL236" s="268"/>
      <c r="AM236" s="268"/>
      <c r="AN236" s="268"/>
      <c r="AO236" s="268"/>
      <c r="AP236" s="268"/>
      <c r="AQ236" s="268"/>
      <c r="AR236" s="268"/>
      <c r="AS236" s="268"/>
      <c r="AT236" s="268"/>
      <c r="AU236" s="268"/>
      <c r="AV236" s="268"/>
      <c r="AW236" s="268"/>
      <c r="AX236" s="268"/>
      <c r="AY236" s="268"/>
      <c r="AZ236" s="268"/>
      <c r="BA236" s="268"/>
      <c r="BB236" s="268"/>
      <c r="BC236" s="268"/>
      <c r="BD236" s="268"/>
      <c r="BE236" s="268"/>
      <c r="BF236" s="268"/>
      <c r="BG236" s="268"/>
      <c r="BH236" s="268"/>
      <c r="BI236" s="268"/>
      <c r="BJ236" s="268"/>
      <c r="BK236" s="268"/>
      <c r="BL236" s="268"/>
      <c r="BM236" s="268"/>
      <c r="BN236" s="268"/>
      <c r="BO236" s="268"/>
    </row>
    <row r="237" spans="12:67" s="237" customFormat="1" x14ac:dyDescent="0.25">
      <c r="L237" s="236"/>
      <c r="M237" s="232"/>
      <c r="N237" s="233"/>
      <c r="O237" s="233"/>
      <c r="P237" s="233"/>
      <c r="Q237" s="233"/>
      <c r="R237" s="233"/>
      <c r="S237" s="233"/>
      <c r="T237" s="233"/>
      <c r="U237" s="233"/>
      <c r="W237" s="303"/>
      <c r="X237" s="268"/>
      <c r="Y237" s="233"/>
      <c r="Z237" s="233"/>
      <c r="AA237" s="233"/>
      <c r="AB237" s="233"/>
      <c r="AC237" s="233"/>
      <c r="AD237" s="233"/>
      <c r="AE237" s="233"/>
      <c r="AF237" s="233"/>
      <c r="AG237" s="268"/>
      <c r="AH237" s="268"/>
      <c r="AI237" s="268"/>
      <c r="AJ237" s="268"/>
      <c r="AK237" s="268"/>
      <c r="AL237" s="268"/>
      <c r="AM237" s="268"/>
      <c r="AN237" s="268"/>
      <c r="AO237" s="268"/>
      <c r="AP237" s="268"/>
      <c r="AQ237" s="268"/>
      <c r="AR237" s="268"/>
      <c r="AS237" s="268"/>
      <c r="AT237" s="268"/>
      <c r="AU237" s="268"/>
      <c r="AV237" s="268"/>
      <c r="AW237" s="268"/>
      <c r="AX237" s="268"/>
      <c r="AY237" s="268"/>
      <c r="AZ237" s="268"/>
      <c r="BA237" s="268"/>
      <c r="BB237" s="268"/>
      <c r="BC237" s="268"/>
      <c r="BD237" s="268"/>
      <c r="BE237" s="268"/>
      <c r="BF237" s="268"/>
      <c r="BG237" s="268"/>
      <c r="BH237" s="268"/>
      <c r="BI237" s="268"/>
      <c r="BJ237" s="268"/>
      <c r="BK237" s="268"/>
      <c r="BL237" s="268"/>
      <c r="BM237" s="268"/>
      <c r="BN237" s="268"/>
      <c r="BO237" s="268"/>
    </row>
    <row r="238" spans="12:67" s="237" customFormat="1" x14ac:dyDescent="0.25">
      <c r="L238" s="236"/>
      <c r="M238" s="232"/>
      <c r="N238" s="233"/>
      <c r="O238" s="233"/>
      <c r="P238" s="233"/>
      <c r="Q238" s="233"/>
      <c r="R238" s="233"/>
      <c r="S238" s="233"/>
      <c r="T238" s="233"/>
      <c r="U238" s="233"/>
      <c r="W238" s="303"/>
      <c r="X238" s="268"/>
      <c r="Y238" s="233"/>
      <c r="Z238" s="233"/>
      <c r="AA238" s="233"/>
      <c r="AB238" s="233"/>
      <c r="AC238" s="233"/>
      <c r="AD238" s="233"/>
      <c r="AE238" s="233"/>
      <c r="AF238" s="233"/>
      <c r="AG238" s="268"/>
      <c r="AH238" s="268"/>
      <c r="AI238" s="268"/>
      <c r="AJ238" s="268"/>
      <c r="AK238" s="268"/>
      <c r="AL238" s="268"/>
      <c r="AM238" s="268"/>
      <c r="AN238" s="268"/>
      <c r="AO238" s="268"/>
      <c r="AP238" s="268"/>
      <c r="AQ238" s="268"/>
      <c r="AR238" s="268"/>
      <c r="AS238" s="268"/>
      <c r="AT238" s="268"/>
      <c r="AU238" s="268"/>
      <c r="AV238" s="268"/>
      <c r="AW238" s="268"/>
      <c r="AX238" s="268"/>
      <c r="AY238" s="268"/>
      <c r="AZ238" s="268"/>
      <c r="BA238" s="268"/>
      <c r="BB238" s="268"/>
      <c r="BC238" s="268"/>
      <c r="BD238" s="268"/>
      <c r="BE238" s="268"/>
      <c r="BF238" s="268"/>
      <c r="BG238" s="268"/>
      <c r="BH238" s="268"/>
      <c r="BI238" s="268"/>
      <c r="BJ238" s="268"/>
      <c r="BK238" s="268"/>
      <c r="BL238" s="268"/>
      <c r="BM238" s="268"/>
      <c r="BN238" s="268"/>
      <c r="BO238" s="268"/>
    </row>
    <row r="239" spans="12:67" s="237" customFormat="1" x14ac:dyDescent="0.25">
      <c r="L239" s="236"/>
      <c r="M239" s="232"/>
      <c r="N239" s="233"/>
      <c r="O239" s="233"/>
      <c r="P239" s="233"/>
      <c r="Q239" s="233"/>
      <c r="R239" s="233"/>
      <c r="S239" s="233"/>
      <c r="T239" s="233"/>
      <c r="U239" s="233"/>
      <c r="W239" s="303"/>
      <c r="X239" s="268"/>
      <c r="Y239" s="233"/>
      <c r="Z239" s="233"/>
      <c r="AA239" s="233"/>
      <c r="AB239" s="233"/>
      <c r="AC239" s="233"/>
      <c r="AD239" s="233"/>
      <c r="AE239" s="233"/>
      <c r="AF239" s="233"/>
      <c r="AG239" s="268"/>
      <c r="AH239" s="268"/>
      <c r="AI239" s="268"/>
      <c r="AJ239" s="268"/>
      <c r="AK239" s="268"/>
      <c r="AL239" s="268"/>
      <c r="AM239" s="268"/>
      <c r="AN239" s="268"/>
      <c r="AO239" s="268"/>
      <c r="AP239" s="268"/>
      <c r="AQ239" s="268"/>
      <c r="AR239" s="268"/>
      <c r="AS239" s="268"/>
      <c r="AT239" s="268"/>
      <c r="AU239" s="268"/>
      <c r="AV239" s="268"/>
      <c r="AW239" s="268"/>
      <c r="AX239" s="268"/>
      <c r="AY239" s="268"/>
      <c r="AZ239" s="268"/>
      <c r="BA239" s="268"/>
      <c r="BB239" s="268"/>
      <c r="BC239" s="268"/>
      <c r="BD239" s="268"/>
      <c r="BE239" s="268"/>
      <c r="BF239" s="268"/>
      <c r="BG239" s="268"/>
      <c r="BH239" s="268"/>
      <c r="BI239" s="268"/>
      <c r="BJ239" s="268"/>
      <c r="BK239" s="268"/>
      <c r="BL239" s="268"/>
      <c r="BM239" s="268"/>
      <c r="BN239" s="268"/>
      <c r="BO239" s="268"/>
    </row>
    <row r="240" spans="12:67" s="237" customFormat="1" x14ac:dyDescent="0.25">
      <c r="L240" s="236"/>
      <c r="M240" s="232"/>
      <c r="N240" s="233"/>
      <c r="O240" s="233"/>
      <c r="P240" s="233"/>
      <c r="Q240" s="233"/>
      <c r="R240" s="233"/>
      <c r="S240" s="233"/>
      <c r="T240" s="233"/>
      <c r="U240" s="233"/>
      <c r="W240" s="303"/>
      <c r="X240" s="268"/>
      <c r="Y240" s="233"/>
      <c r="Z240" s="233"/>
      <c r="AA240" s="233"/>
      <c r="AB240" s="233"/>
      <c r="AC240" s="233"/>
      <c r="AD240" s="233"/>
      <c r="AE240" s="233"/>
      <c r="AF240" s="233"/>
      <c r="AG240" s="268"/>
      <c r="AH240" s="268"/>
      <c r="AI240" s="268"/>
      <c r="AJ240" s="268"/>
      <c r="AK240" s="268"/>
      <c r="AL240" s="268"/>
      <c r="AM240" s="268"/>
      <c r="AN240" s="268"/>
      <c r="AO240" s="268"/>
      <c r="AP240" s="268"/>
      <c r="AQ240" s="268"/>
      <c r="AR240" s="268"/>
      <c r="AS240" s="268"/>
      <c r="AT240" s="268"/>
      <c r="AU240" s="268"/>
      <c r="AV240" s="268"/>
      <c r="AW240" s="268"/>
      <c r="AX240" s="268"/>
      <c r="AY240" s="268"/>
      <c r="AZ240" s="268"/>
      <c r="BA240" s="268"/>
      <c r="BB240" s="268"/>
      <c r="BC240" s="268"/>
      <c r="BD240" s="268"/>
      <c r="BE240" s="268"/>
      <c r="BF240" s="268"/>
      <c r="BG240" s="268"/>
      <c r="BH240" s="268"/>
      <c r="BI240" s="268"/>
      <c r="BJ240" s="268"/>
      <c r="BK240" s="268"/>
      <c r="BL240" s="268"/>
      <c r="BM240" s="268"/>
      <c r="BN240" s="268"/>
      <c r="BO240" s="268"/>
    </row>
    <row r="241" spans="12:67" s="237" customFormat="1" x14ac:dyDescent="0.25">
      <c r="L241" s="236"/>
      <c r="M241" s="232"/>
      <c r="N241" s="233"/>
      <c r="O241" s="233"/>
      <c r="P241" s="233"/>
      <c r="Q241" s="233"/>
      <c r="R241" s="233"/>
      <c r="S241" s="233"/>
      <c r="T241" s="233"/>
      <c r="U241" s="233"/>
      <c r="W241" s="303"/>
      <c r="X241" s="268"/>
      <c r="Y241" s="233"/>
      <c r="Z241" s="233"/>
      <c r="AA241" s="233"/>
      <c r="AB241" s="233"/>
      <c r="AC241" s="233"/>
      <c r="AD241" s="233"/>
      <c r="AE241" s="233"/>
      <c r="AF241" s="233"/>
      <c r="AG241" s="268"/>
      <c r="AH241" s="268"/>
      <c r="AI241" s="268"/>
      <c r="AJ241" s="268"/>
      <c r="AK241" s="268"/>
      <c r="AL241" s="268"/>
      <c r="AM241" s="268"/>
      <c r="AN241" s="268"/>
      <c r="AO241" s="268"/>
      <c r="AP241" s="268"/>
      <c r="AQ241" s="268"/>
      <c r="AR241" s="268"/>
      <c r="AS241" s="268"/>
      <c r="AT241" s="268"/>
      <c r="AU241" s="268"/>
      <c r="AV241" s="268"/>
      <c r="AW241" s="268"/>
      <c r="AX241" s="268"/>
      <c r="AY241" s="268"/>
      <c r="AZ241" s="268"/>
      <c r="BA241" s="268"/>
      <c r="BB241" s="268"/>
      <c r="BC241" s="268"/>
      <c r="BD241" s="268"/>
      <c r="BE241" s="268"/>
      <c r="BF241" s="268"/>
      <c r="BG241" s="268"/>
      <c r="BH241" s="268"/>
      <c r="BI241" s="268"/>
      <c r="BJ241" s="268"/>
      <c r="BK241" s="268"/>
      <c r="BL241" s="268"/>
      <c r="BM241" s="268"/>
      <c r="BN241" s="268"/>
      <c r="BO241" s="268"/>
    </row>
    <row r="242" spans="12:67" s="237" customFormat="1" x14ac:dyDescent="0.25">
      <c r="L242" s="236"/>
      <c r="M242" s="232"/>
      <c r="N242" s="233"/>
      <c r="O242" s="233"/>
      <c r="P242" s="233"/>
      <c r="Q242" s="233"/>
      <c r="R242" s="233"/>
      <c r="S242" s="233"/>
      <c r="T242" s="233"/>
      <c r="U242" s="233"/>
      <c r="W242" s="303"/>
      <c r="X242" s="268"/>
      <c r="Y242" s="233"/>
      <c r="Z242" s="233"/>
      <c r="AA242" s="233"/>
      <c r="AB242" s="233"/>
      <c r="AC242" s="233"/>
      <c r="AD242" s="233"/>
      <c r="AE242" s="233"/>
      <c r="AF242" s="233"/>
      <c r="AG242" s="268"/>
      <c r="AH242" s="268"/>
      <c r="AI242" s="268"/>
      <c r="AJ242" s="268"/>
      <c r="AK242" s="268"/>
      <c r="AL242" s="268"/>
      <c r="AM242" s="268"/>
      <c r="AN242" s="268"/>
      <c r="AO242" s="268"/>
      <c r="AP242" s="268"/>
      <c r="AQ242" s="268"/>
      <c r="AR242" s="268"/>
      <c r="AS242" s="268"/>
      <c r="AT242" s="268"/>
      <c r="AU242" s="268"/>
      <c r="AV242" s="268"/>
      <c r="AW242" s="268"/>
      <c r="AX242" s="268"/>
      <c r="AY242" s="268"/>
      <c r="AZ242" s="268"/>
      <c r="BA242" s="268"/>
      <c r="BB242" s="268"/>
      <c r="BC242" s="268"/>
      <c r="BD242" s="268"/>
      <c r="BE242" s="268"/>
      <c r="BF242" s="268"/>
      <c r="BG242" s="268"/>
      <c r="BH242" s="268"/>
      <c r="BI242" s="268"/>
      <c r="BJ242" s="268"/>
      <c r="BK242" s="268"/>
      <c r="BL242" s="268"/>
      <c r="BM242" s="268"/>
      <c r="BN242" s="268"/>
      <c r="BO242" s="268"/>
    </row>
    <row r="243" spans="12:67" s="237" customFormat="1" x14ac:dyDescent="0.25">
      <c r="L243" s="236"/>
      <c r="M243" s="232"/>
      <c r="N243" s="233"/>
      <c r="O243" s="233"/>
      <c r="P243" s="233"/>
      <c r="Q243" s="233"/>
      <c r="R243" s="233"/>
      <c r="S243" s="233"/>
      <c r="T243" s="233"/>
      <c r="U243" s="233"/>
      <c r="W243" s="303"/>
      <c r="X243" s="268"/>
      <c r="Y243" s="233"/>
      <c r="Z243" s="233"/>
      <c r="AA243" s="233"/>
      <c r="AB243" s="233"/>
      <c r="AC243" s="233"/>
      <c r="AD243" s="233"/>
      <c r="AE243" s="233"/>
      <c r="AF243" s="233"/>
      <c r="AG243" s="268"/>
      <c r="AH243" s="268"/>
      <c r="AI243" s="268"/>
      <c r="AJ243" s="268"/>
      <c r="AK243" s="268"/>
      <c r="AL243" s="268"/>
      <c r="AM243" s="268"/>
      <c r="AN243" s="268"/>
      <c r="AO243" s="268"/>
      <c r="AP243" s="268"/>
      <c r="AQ243" s="268"/>
      <c r="AR243" s="268"/>
      <c r="AS243" s="268"/>
      <c r="AT243" s="268"/>
      <c r="AU243" s="268"/>
      <c r="AV243" s="268"/>
      <c r="AW243" s="268"/>
      <c r="AX243" s="268"/>
      <c r="AY243" s="268"/>
      <c r="AZ243" s="268"/>
      <c r="BA243" s="268"/>
      <c r="BB243" s="268"/>
      <c r="BC243" s="268"/>
      <c r="BD243" s="268"/>
      <c r="BE243" s="268"/>
      <c r="BF243" s="268"/>
      <c r="BG243" s="268"/>
      <c r="BH243" s="268"/>
      <c r="BI243" s="268"/>
      <c r="BJ243" s="268"/>
      <c r="BK243" s="268"/>
      <c r="BL243" s="268"/>
      <c r="BM243" s="268"/>
      <c r="BN243" s="268"/>
      <c r="BO243" s="268"/>
    </row>
    <row r="244" spans="12:67" s="237" customFormat="1" x14ac:dyDescent="0.25">
      <c r="L244" s="236"/>
      <c r="M244" s="232"/>
      <c r="N244" s="233"/>
      <c r="O244" s="233"/>
      <c r="P244" s="233"/>
      <c r="Q244" s="233"/>
      <c r="R244" s="233"/>
      <c r="S244" s="233"/>
      <c r="T244" s="233"/>
      <c r="U244" s="233"/>
      <c r="W244" s="303"/>
      <c r="X244" s="268"/>
      <c r="Y244" s="233"/>
      <c r="Z244" s="233"/>
      <c r="AA244" s="233"/>
      <c r="AB244" s="233"/>
      <c r="AC244" s="233"/>
      <c r="AD244" s="233"/>
      <c r="AE244" s="233"/>
      <c r="AF244" s="233"/>
      <c r="AG244" s="268"/>
      <c r="AH244" s="268"/>
      <c r="AI244" s="268"/>
      <c r="AJ244" s="268"/>
      <c r="AK244" s="268"/>
      <c r="AL244" s="268"/>
      <c r="AM244" s="268"/>
      <c r="AN244" s="268"/>
      <c r="AO244" s="268"/>
      <c r="AP244" s="268"/>
      <c r="AQ244" s="268"/>
      <c r="AR244" s="268"/>
      <c r="AS244" s="268"/>
      <c r="AT244" s="268"/>
      <c r="AU244" s="268"/>
      <c r="AV244" s="268"/>
      <c r="AW244" s="268"/>
      <c r="AX244" s="268"/>
      <c r="AY244" s="268"/>
      <c r="AZ244" s="268"/>
      <c r="BA244" s="268"/>
      <c r="BB244" s="268"/>
      <c r="BC244" s="268"/>
      <c r="BD244" s="268"/>
      <c r="BE244" s="268"/>
      <c r="BF244" s="268"/>
      <c r="BG244" s="268"/>
      <c r="BH244" s="268"/>
      <c r="BI244" s="268"/>
      <c r="BJ244" s="268"/>
      <c r="BK244" s="268"/>
      <c r="BL244" s="268"/>
      <c r="BM244" s="268"/>
      <c r="BN244" s="268"/>
      <c r="BO244" s="268"/>
    </row>
    <row r="245" spans="12:67" s="237" customFormat="1" x14ac:dyDescent="0.25">
      <c r="L245" s="236"/>
      <c r="M245" s="232"/>
      <c r="N245" s="233"/>
      <c r="O245" s="233"/>
      <c r="P245" s="233"/>
      <c r="Q245" s="233"/>
      <c r="R245" s="233"/>
      <c r="S245" s="233"/>
      <c r="T245" s="233"/>
      <c r="U245" s="233"/>
      <c r="W245" s="303"/>
      <c r="X245" s="268"/>
      <c r="Y245" s="233"/>
      <c r="Z245" s="233"/>
      <c r="AA245" s="233"/>
      <c r="AB245" s="233"/>
      <c r="AC245" s="233"/>
      <c r="AD245" s="233"/>
      <c r="AE245" s="233"/>
      <c r="AF245" s="233"/>
      <c r="AG245" s="268"/>
      <c r="AH245" s="268"/>
      <c r="AI245" s="268"/>
      <c r="AJ245" s="268"/>
      <c r="AK245" s="268"/>
      <c r="AL245" s="268"/>
      <c r="AM245" s="268"/>
      <c r="AN245" s="268"/>
      <c r="AO245" s="268"/>
      <c r="AP245" s="268"/>
      <c r="AQ245" s="268"/>
      <c r="AR245" s="268"/>
      <c r="AS245" s="268"/>
      <c r="AT245" s="268"/>
      <c r="AU245" s="268"/>
      <c r="AV245" s="268"/>
      <c r="AW245" s="268"/>
      <c r="AX245" s="268"/>
      <c r="AY245" s="268"/>
      <c r="AZ245" s="268"/>
      <c r="BA245" s="268"/>
      <c r="BB245" s="268"/>
      <c r="BC245" s="268"/>
      <c r="BD245" s="268"/>
      <c r="BE245" s="268"/>
      <c r="BF245" s="268"/>
      <c r="BG245" s="268"/>
      <c r="BH245" s="268"/>
      <c r="BI245" s="268"/>
      <c r="BJ245" s="268"/>
      <c r="BK245" s="268"/>
      <c r="BL245" s="268"/>
      <c r="BM245" s="268"/>
      <c r="BN245" s="268"/>
      <c r="BO245" s="268"/>
    </row>
    <row r="246" spans="12:67" s="237" customFormat="1" x14ac:dyDescent="0.25">
      <c r="L246" s="236"/>
      <c r="M246" s="232"/>
      <c r="N246" s="233"/>
      <c r="O246" s="233"/>
      <c r="P246" s="233"/>
      <c r="Q246" s="233"/>
      <c r="R246" s="233"/>
      <c r="S246" s="233"/>
      <c r="T246" s="233"/>
      <c r="U246" s="233"/>
      <c r="W246" s="303"/>
      <c r="X246" s="268"/>
      <c r="Y246" s="233"/>
      <c r="Z246" s="233"/>
      <c r="AA246" s="233"/>
      <c r="AB246" s="233"/>
      <c r="AC246" s="233"/>
      <c r="AD246" s="233"/>
      <c r="AE246" s="233"/>
      <c r="AF246" s="233"/>
      <c r="AG246" s="268"/>
      <c r="AH246" s="268"/>
      <c r="AI246" s="268"/>
      <c r="AJ246" s="268"/>
      <c r="AK246" s="268"/>
      <c r="AL246" s="268"/>
      <c r="AM246" s="268"/>
      <c r="AN246" s="268"/>
      <c r="AO246" s="268"/>
      <c r="AP246" s="268"/>
      <c r="AQ246" s="268"/>
      <c r="AR246" s="268"/>
      <c r="AS246" s="268"/>
      <c r="AT246" s="268"/>
      <c r="AU246" s="268"/>
      <c r="AV246" s="268"/>
      <c r="AW246" s="268"/>
      <c r="AX246" s="268"/>
      <c r="AY246" s="268"/>
      <c r="AZ246" s="268"/>
      <c r="BA246" s="268"/>
      <c r="BB246" s="268"/>
      <c r="BC246" s="268"/>
      <c r="BD246" s="268"/>
      <c r="BE246" s="268"/>
      <c r="BF246" s="268"/>
      <c r="BG246" s="268"/>
      <c r="BH246" s="268"/>
      <c r="BI246" s="268"/>
      <c r="BJ246" s="268"/>
      <c r="BK246" s="268"/>
      <c r="BL246" s="268"/>
      <c r="BM246" s="268"/>
      <c r="BN246" s="268"/>
      <c r="BO246" s="268"/>
    </row>
    <row r="247" spans="12:67" s="237" customFormat="1" x14ac:dyDescent="0.25">
      <c r="L247" s="236"/>
      <c r="M247" s="232"/>
      <c r="N247" s="233"/>
      <c r="O247" s="233"/>
      <c r="P247" s="233"/>
      <c r="Q247" s="233"/>
      <c r="R247" s="233"/>
      <c r="S247" s="233"/>
      <c r="T247" s="233"/>
      <c r="U247" s="233"/>
      <c r="W247" s="303"/>
      <c r="X247" s="268"/>
      <c r="Y247" s="233"/>
      <c r="Z247" s="233"/>
      <c r="AA247" s="233"/>
      <c r="AB247" s="233"/>
      <c r="AC247" s="233"/>
      <c r="AD247" s="233"/>
      <c r="AE247" s="233"/>
      <c r="AF247" s="233"/>
      <c r="AG247" s="268"/>
      <c r="AH247" s="268"/>
      <c r="AI247" s="268"/>
      <c r="AJ247" s="268"/>
      <c r="AK247" s="268"/>
      <c r="AL247" s="268"/>
      <c r="AM247" s="268"/>
      <c r="AN247" s="268"/>
      <c r="AO247" s="268"/>
      <c r="AP247" s="268"/>
      <c r="AQ247" s="268"/>
      <c r="AR247" s="268"/>
      <c r="AS247" s="268"/>
      <c r="AT247" s="268"/>
      <c r="AU247" s="268"/>
      <c r="AV247" s="268"/>
      <c r="AW247" s="268"/>
      <c r="AX247" s="268"/>
      <c r="AY247" s="268"/>
      <c r="AZ247" s="268"/>
      <c r="BA247" s="268"/>
      <c r="BB247" s="268"/>
      <c r="BC247" s="268"/>
      <c r="BD247" s="268"/>
      <c r="BE247" s="268"/>
      <c r="BF247" s="268"/>
      <c r="BG247" s="268"/>
      <c r="BH247" s="268"/>
      <c r="BI247" s="268"/>
      <c r="BJ247" s="268"/>
      <c r="BK247" s="268"/>
      <c r="BL247" s="268"/>
      <c r="BM247" s="268"/>
      <c r="BN247" s="268"/>
      <c r="BO247" s="268"/>
    </row>
    <row r="248" spans="12:67" s="237" customFormat="1" x14ac:dyDescent="0.25">
      <c r="L248" s="236"/>
      <c r="M248" s="232"/>
      <c r="N248" s="233"/>
      <c r="O248" s="233"/>
      <c r="P248" s="233"/>
      <c r="Q248" s="233"/>
      <c r="R248" s="233"/>
      <c r="S248" s="233"/>
      <c r="T248" s="233"/>
      <c r="U248" s="233"/>
      <c r="W248" s="303"/>
      <c r="X248" s="268"/>
      <c r="Y248" s="233"/>
      <c r="Z248" s="233"/>
      <c r="AA248" s="233"/>
      <c r="AB248" s="233"/>
      <c r="AC248" s="233"/>
      <c r="AD248" s="233"/>
      <c r="AE248" s="233"/>
      <c r="AF248" s="233"/>
      <c r="AG248" s="268"/>
      <c r="AH248" s="268"/>
      <c r="AI248" s="268"/>
      <c r="AJ248" s="268"/>
      <c r="AK248" s="268"/>
      <c r="AL248" s="268"/>
      <c r="AM248" s="268"/>
      <c r="AN248" s="268"/>
      <c r="AO248" s="268"/>
      <c r="AP248" s="268"/>
      <c r="AQ248" s="268"/>
      <c r="AR248" s="268"/>
      <c r="AS248" s="268"/>
      <c r="AT248" s="268"/>
      <c r="AU248" s="268"/>
      <c r="AV248" s="268"/>
      <c r="AW248" s="268"/>
      <c r="AX248" s="268"/>
      <c r="AY248" s="268"/>
      <c r="AZ248" s="268"/>
      <c r="BA248" s="268"/>
      <c r="BB248" s="268"/>
      <c r="BC248" s="268"/>
      <c r="BD248" s="268"/>
      <c r="BE248" s="268"/>
      <c r="BF248" s="268"/>
      <c r="BG248" s="268"/>
      <c r="BH248" s="268"/>
      <c r="BI248" s="268"/>
      <c r="BJ248" s="268"/>
      <c r="BK248" s="268"/>
      <c r="BL248" s="268"/>
      <c r="BM248" s="268"/>
      <c r="BN248" s="268"/>
      <c r="BO248" s="268"/>
    </row>
    <row r="249" spans="12:67" s="237" customFormat="1" x14ac:dyDescent="0.25">
      <c r="L249" s="236"/>
      <c r="M249" s="232"/>
      <c r="N249" s="233"/>
      <c r="O249" s="233"/>
      <c r="P249" s="233"/>
      <c r="Q249" s="233"/>
      <c r="R249" s="233"/>
      <c r="S249" s="233"/>
      <c r="T249" s="233"/>
      <c r="U249" s="233"/>
      <c r="W249" s="303"/>
      <c r="X249" s="268"/>
      <c r="Y249" s="233"/>
      <c r="Z249" s="233"/>
      <c r="AA249" s="233"/>
      <c r="AB249" s="233"/>
      <c r="AC249" s="233"/>
      <c r="AD249" s="233"/>
      <c r="AE249" s="233"/>
      <c r="AF249" s="233"/>
      <c r="AG249" s="268"/>
      <c r="AH249" s="268"/>
      <c r="AI249" s="268"/>
      <c r="AJ249" s="268"/>
      <c r="AK249" s="268"/>
      <c r="AL249" s="268"/>
      <c r="AM249" s="268"/>
      <c r="AN249" s="268"/>
      <c r="AO249" s="268"/>
      <c r="AP249" s="268"/>
      <c r="AQ249" s="268"/>
      <c r="AR249" s="268"/>
      <c r="AS249" s="268"/>
      <c r="AT249" s="268"/>
      <c r="AU249" s="268"/>
      <c r="AV249" s="268"/>
      <c r="AW249" s="268"/>
      <c r="AX249" s="268"/>
      <c r="AY249" s="268"/>
      <c r="AZ249" s="268"/>
      <c r="BA249" s="268"/>
      <c r="BB249" s="268"/>
      <c r="BC249" s="268"/>
      <c r="BD249" s="268"/>
      <c r="BE249" s="268"/>
      <c r="BF249" s="268"/>
      <c r="BG249" s="268"/>
      <c r="BH249" s="268"/>
      <c r="BI249" s="268"/>
      <c r="BJ249" s="268"/>
      <c r="BK249" s="268"/>
      <c r="BL249" s="268"/>
      <c r="BM249" s="268"/>
      <c r="BN249" s="268"/>
      <c r="BO249" s="268"/>
    </row>
    <row r="250" spans="12:67" s="237" customFormat="1" x14ac:dyDescent="0.25">
      <c r="L250" s="236"/>
      <c r="M250" s="232"/>
      <c r="N250" s="233"/>
      <c r="O250" s="233"/>
      <c r="P250" s="233"/>
      <c r="Q250" s="233"/>
      <c r="R250" s="233"/>
      <c r="S250" s="233"/>
      <c r="T250" s="233"/>
      <c r="U250" s="233"/>
      <c r="W250" s="303"/>
      <c r="X250" s="268"/>
      <c r="Y250" s="233"/>
      <c r="Z250" s="233"/>
      <c r="AA250" s="233"/>
      <c r="AB250" s="233"/>
      <c r="AC250" s="233"/>
      <c r="AD250" s="233"/>
      <c r="AE250" s="233"/>
      <c r="AF250" s="233"/>
      <c r="AG250" s="268"/>
      <c r="AH250" s="268"/>
      <c r="AI250" s="268"/>
      <c r="AJ250" s="268"/>
      <c r="AK250" s="268"/>
      <c r="AL250" s="268"/>
      <c r="AM250" s="268"/>
      <c r="AN250" s="268"/>
      <c r="AO250" s="268"/>
      <c r="AP250" s="268"/>
      <c r="AQ250" s="268"/>
      <c r="AR250" s="268"/>
      <c r="AS250" s="268"/>
      <c r="AT250" s="268"/>
      <c r="AU250" s="268"/>
      <c r="AV250" s="268"/>
      <c r="AW250" s="268"/>
      <c r="AX250" s="268"/>
      <c r="AY250" s="268"/>
      <c r="AZ250" s="268"/>
      <c r="BA250" s="268"/>
      <c r="BB250" s="268"/>
      <c r="BC250" s="268"/>
      <c r="BD250" s="268"/>
      <c r="BE250" s="268"/>
      <c r="BF250" s="268"/>
      <c r="BG250" s="268"/>
      <c r="BH250" s="268"/>
      <c r="BI250" s="268"/>
      <c r="BJ250" s="268"/>
      <c r="BK250" s="268"/>
      <c r="BL250" s="268"/>
      <c r="BM250" s="268"/>
      <c r="BN250" s="268"/>
      <c r="BO250" s="268"/>
    </row>
    <row r="251" spans="12:67" s="237" customFormat="1" x14ac:dyDescent="0.25">
      <c r="L251" s="236"/>
      <c r="M251" s="232"/>
      <c r="N251" s="233"/>
      <c r="O251" s="233"/>
      <c r="P251" s="233"/>
      <c r="Q251" s="233"/>
      <c r="R251" s="233"/>
      <c r="S251" s="233"/>
      <c r="T251" s="233"/>
      <c r="U251" s="233"/>
      <c r="W251" s="303"/>
      <c r="X251" s="268"/>
      <c r="Y251" s="233"/>
      <c r="Z251" s="233"/>
      <c r="AA251" s="233"/>
      <c r="AB251" s="233"/>
      <c r="AC251" s="233"/>
      <c r="AD251" s="233"/>
      <c r="AE251" s="233"/>
      <c r="AF251" s="233"/>
      <c r="AG251" s="268"/>
      <c r="AH251" s="268"/>
      <c r="AI251" s="268"/>
      <c r="AJ251" s="268"/>
      <c r="AK251" s="268"/>
      <c r="AL251" s="268"/>
      <c r="AM251" s="268"/>
      <c r="AN251" s="268"/>
      <c r="AO251" s="268"/>
      <c r="AP251" s="268"/>
      <c r="AQ251" s="268"/>
      <c r="AR251" s="268"/>
      <c r="AS251" s="268"/>
      <c r="AT251" s="268"/>
      <c r="AU251" s="268"/>
      <c r="AV251" s="268"/>
      <c r="AW251" s="268"/>
      <c r="AX251" s="268"/>
      <c r="AY251" s="268"/>
      <c r="AZ251" s="268"/>
      <c r="BA251" s="268"/>
      <c r="BB251" s="268"/>
      <c r="BC251" s="268"/>
      <c r="BD251" s="268"/>
      <c r="BE251" s="268"/>
      <c r="BF251" s="268"/>
      <c r="BG251" s="268"/>
      <c r="BH251" s="268"/>
      <c r="BI251" s="268"/>
      <c r="BJ251" s="268"/>
      <c r="BK251" s="268"/>
      <c r="BL251" s="268"/>
      <c r="BM251" s="268"/>
      <c r="BN251" s="268"/>
      <c r="BO251" s="268"/>
    </row>
    <row r="252" spans="12:67" s="237" customFormat="1" x14ac:dyDescent="0.25">
      <c r="L252" s="236"/>
      <c r="M252" s="232"/>
      <c r="N252" s="233"/>
      <c r="O252" s="233"/>
      <c r="P252" s="233"/>
      <c r="Q252" s="233"/>
      <c r="R252" s="233"/>
      <c r="S252" s="233"/>
      <c r="T252" s="233"/>
      <c r="U252" s="233"/>
      <c r="W252" s="303"/>
      <c r="X252" s="268"/>
      <c r="Y252" s="233"/>
      <c r="Z252" s="233"/>
      <c r="AA252" s="233"/>
      <c r="AB252" s="233"/>
      <c r="AC252" s="233"/>
      <c r="AD252" s="233"/>
      <c r="AE252" s="233"/>
      <c r="AF252" s="233"/>
      <c r="AG252" s="268"/>
      <c r="AH252" s="268"/>
      <c r="AI252" s="268"/>
      <c r="AJ252" s="268"/>
      <c r="AK252" s="268"/>
      <c r="AL252" s="268"/>
      <c r="AM252" s="268"/>
      <c r="AN252" s="268"/>
      <c r="AO252" s="268"/>
      <c r="AP252" s="268"/>
      <c r="AQ252" s="268"/>
      <c r="AR252" s="268"/>
      <c r="AS252" s="268"/>
      <c r="AT252" s="268"/>
      <c r="AU252" s="268"/>
      <c r="AV252" s="268"/>
      <c r="AW252" s="268"/>
      <c r="AX252" s="268"/>
      <c r="AY252" s="268"/>
      <c r="AZ252" s="268"/>
      <c r="BA252" s="268"/>
      <c r="BB252" s="268"/>
      <c r="BC252" s="268"/>
      <c r="BD252" s="268"/>
      <c r="BE252" s="268"/>
      <c r="BF252" s="268"/>
      <c r="BG252" s="268"/>
      <c r="BH252" s="268"/>
      <c r="BI252" s="268"/>
      <c r="BJ252" s="268"/>
      <c r="BK252" s="268"/>
      <c r="BL252" s="268"/>
      <c r="BM252" s="268"/>
      <c r="BN252" s="268"/>
      <c r="BO252" s="268"/>
    </row>
    <row r="253" spans="12:67" s="237" customFormat="1" x14ac:dyDescent="0.25">
      <c r="L253" s="236"/>
      <c r="M253" s="232"/>
      <c r="N253" s="233"/>
      <c r="O253" s="233"/>
      <c r="P253" s="233"/>
      <c r="Q253" s="233"/>
      <c r="R253" s="233"/>
      <c r="S253" s="233"/>
      <c r="T253" s="233"/>
      <c r="U253" s="233"/>
      <c r="W253" s="303"/>
      <c r="X253" s="268"/>
      <c r="Y253" s="233"/>
      <c r="Z253" s="233"/>
      <c r="AA253" s="233"/>
      <c r="AB253" s="233"/>
      <c r="AC253" s="233"/>
      <c r="AD253" s="233"/>
      <c r="AE253" s="233"/>
      <c r="AF253" s="233"/>
      <c r="AG253" s="268"/>
      <c r="AH253" s="268"/>
      <c r="AI253" s="268"/>
      <c r="AJ253" s="268"/>
      <c r="AK253" s="268"/>
      <c r="AL253" s="268"/>
      <c r="AM253" s="268"/>
      <c r="AN253" s="268"/>
      <c r="AO253" s="268"/>
      <c r="AP253" s="268"/>
      <c r="AQ253" s="268"/>
      <c r="AR253" s="268"/>
      <c r="AS253" s="268"/>
      <c r="AT253" s="268"/>
      <c r="AU253" s="268"/>
      <c r="AV253" s="268"/>
      <c r="AW253" s="268"/>
      <c r="AX253" s="268"/>
      <c r="AY253" s="268"/>
      <c r="AZ253" s="268"/>
      <c r="BA253" s="268"/>
      <c r="BB253" s="268"/>
      <c r="BC253" s="268"/>
      <c r="BD253" s="268"/>
      <c r="BE253" s="268"/>
      <c r="BF253" s="268"/>
      <c r="BG253" s="268"/>
      <c r="BH253" s="268"/>
      <c r="BI253" s="268"/>
      <c r="BJ253" s="268"/>
      <c r="BK253" s="268"/>
      <c r="BL253" s="268"/>
      <c r="BM253" s="268"/>
      <c r="BN253" s="268"/>
      <c r="BO253" s="268"/>
    </row>
    <row r="254" spans="12:67" s="237" customFormat="1" x14ac:dyDescent="0.25">
      <c r="L254" s="236"/>
      <c r="M254" s="232"/>
      <c r="N254" s="233"/>
      <c r="O254" s="233"/>
      <c r="P254" s="233"/>
      <c r="Q254" s="233"/>
      <c r="R254" s="233"/>
      <c r="S254" s="233"/>
      <c r="T254" s="233"/>
      <c r="U254" s="233"/>
      <c r="W254" s="303"/>
      <c r="X254" s="268"/>
      <c r="Y254" s="233"/>
      <c r="Z254" s="233"/>
      <c r="AA254" s="233"/>
      <c r="AB254" s="233"/>
      <c r="AC254" s="233"/>
      <c r="AD254" s="233"/>
      <c r="AE254" s="233"/>
      <c r="AF254" s="233"/>
      <c r="AG254" s="268"/>
      <c r="AH254" s="268"/>
      <c r="AI254" s="268"/>
      <c r="AJ254" s="268"/>
      <c r="AK254" s="268"/>
      <c r="AL254" s="268"/>
      <c r="AM254" s="268"/>
      <c r="AN254" s="268"/>
      <c r="AO254" s="268"/>
      <c r="AP254" s="268"/>
      <c r="AQ254" s="268"/>
      <c r="AR254" s="268"/>
      <c r="AS254" s="268"/>
      <c r="AT254" s="268"/>
      <c r="AU254" s="268"/>
      <c r="AV254" s="268"/>
      <c r="AW254" s="268"/>
      <c r="AX254" s="268"/>
      <c r="AY254" s="268"/>
      <c r="AZ254" s="268"/>
      <c r="BA254" s="268"/>
      <c r="BB254" s="268"/>
      <c r="BC254" s="268"/>
      <c r="BD254" s="268"/>
      <c r="BE254" s="268"/>
      <c r="BF254" s="268"/>
      <c r="BG254" s="268"/>
      <c r="BH254" s="268"/>
      <c r="BI254" s="268"/>
      <c r="BJ254" s="268"/>
      <c r="BK254" s="268"/>
      <c r="BL254" s="268"/>
      <c r="BM254" s="268"/>
      <c r="BN254" s="268"/>
      <c r="BO254" s="268"/>
    </row>
    <row r="255" spans="12:67" s="237" customFormat="1" x14ac:dyDescent="0.25">
      <c r="L255" s="236"/>
      <c r="M255" s="232"/>
      <c r="N255" s="233"/>
      <c r="O255" s="233"/>
      <c r="P255" s="233"/>
      <c r="Q255" s="233"/>
      <c r="R255" s="233"/>
      <c r="S255" s="233"/>
      <c r="T255" s="233"/>
      <c r="U255" s="233"/>
      <c r="W255" s="303"/>
      <c r="X255" s="268"/>
      <c r="Y255" s="233"/>
      <c r="Z255" s="233"/>
      <c r="AA255" s="233"/>
      <c r="AB255" s="233"/>
      <c r="AC255" s="233"/>
      <c r="AD255" s="233"/>
      <c r="AE255" s="233"/>
      <c r="AF255" s="233"/>
      <c r="AG255" s="268"/>
      <c r="AH255" s="268"/>
      <c r="AI255" s="268"/>
      <c r="AJ255" s="268"/>
      <c r="AK255" s="268"/>
      <c r="AL255" s="268"/>
      <c r="AM255" s="268"/>
      <c r="AN255" s="268"/>
      <c r="AO255" s="268"/>
      <c r="AP255" s="268"/>
      <c r="AQ255" s="268"/>
      <c r="AR255" s="268"/>
      <c r="AS255" s="268"/>
      <c r="AT255" s="268"/>
      <c r="AU255" s="268"/>
      <c r="AV255" s="268"/>
      <c r="AW255" s="268"/>
      <c r="AX255" s="268"/>
      <c r="AY255" s="268"/>
      <c r="AZ255" s="268"/>
      <c r="BA255" s="268"/>
      <c r="BB255" s="268"/>
      <c r="BC255" s="268"/>
      <c r="BD255" s="268"/>
      <c r="BE255" s="268"/>
      <c r="BF255" s="268"/>
      <c r="BG255" s="268"/>
      <c r="BH255" s="268"/>
      <c r="BI255" s="268"/>
      <c r="BJ255" s="268"/>
      <c r="BK255" s="268"/>
      <c r="BL255" s="268"/>
      <c r="BM255" s="268"/>
      <c r="BN255" s="268"/>
      <c r="BO255" s="268"/>
    </row>
    <row r="256" spans="12:67" s="237" customFormat="1" x14ac:dyDescent="0.25">
      <c r="L256" s="236"/>
      <c r="M256" s="232"/>
      <c r="N256" s="233"/>
      <c r="O256" s="233"/>
      <c r="P256" s="233"/>
      <c r="Q256" s="233"/>
      <c r="R256" s="233"/>
      <c r="S256" s="233"/>
      <c r="T256" s="233"/>
      <c r="U256" s="233"/>
      <c r="W256" s="303"/>
      <c r="X256" s="268"/>
      <c r="Y256" s="233"/>
      <c r="Z256" s="233"/>
      <c r="AA256" s="233"/>
      <c r="AB256" s="233"/>
      <c r="AC256" s="233"/>
      <c r="AD256" s="233"/>
      <c r="AE256" s="233"/>
      <c r="AF256" s="233"/>
      <c r="AG256" s="268"/>
      <c r="AH256" s="268"/>
      <c r="AI256" s="268"/>
      <c r="AJ256" s="268"/>
      <c r="AK256" s="268"/>
      <c r="AL256" s="268"/>
      <c r="AM256" s="268"/>
      <c r="AN256" s="268"/>
      <c r="AO256" s="268"/>
      <c r="AP256" s="268"/>
      <c r="AQ256" s="268"/>
      <c r="AR256" s="268"/>
      <c r="AS256" s="268"/>
      <c r="AT256" s="268"/>
      <c r="AU256" s="268"/>
      <c r="AV256" s="268"/>
      <c r="AW256" s="268"/>
      <c r="AX256" s="268"/>
      <c r="AY256" s="268"/>
      <c r="AZ256" s="268"/>
      <c r="BA256" s="268"/>
      <c r="BB256" s="268"/>
      <c r="BC256" s="268"/>
      <c r="BD256" s="268"/>
      <c r="BE256" s="268"/>
      <c r="BF256" s="268"/>
      <c r="BG256" s="268"/>
      <c r="BH256" s="268"/>
      <c r="BI256" s="268"/>
      <c r="BJ256" s="268"/>
      <c r="BK256" s="268"/>
      <c r="BL256" s="268"/>
      <c r="BM256" s="268"/>
      <c r="BN256" s="268"/>
      <c r="BO256" s="268"/>
    </row>
    <row r="257" spans="12:67" s="237" customFormat="1" x14ac:dyDescent="0.25">
      <c r="L257" s="236"/>
      <c r="M257" s="232"/>
      <c r="N257" s="233"/>
      <c r="O257" s="233"/>
      <c r="P257" s="233"/>
      <c r="Q257" s="233"/>
      <c r="R257" s="233"/>
      <c r="S257" s="233"/>
      <c r="T257" s="233"/>
      <c r="U257" s="233"/>
      <c r="W257" s="303"/>
      <c r="X257" s="268"/>
      <c r="Y257" s="233"/>
      <c r="Z257" s="233"/>
      <c r="AA257" s="233"/>
      <c r="AB257" s="233"/>
      <c r="AC257" s="233"/>
      <c r="AD257" s="233"/>
      <c r="AE257" s="233"/>
      <c r="AF257" s="233"/>
      <c r="AG257" s="268"/>
      <c r="AH257" s="268"/>
      <c r="AI257" s="268"/>
      <c r="AJ257" s="268"/>
      <c r="AK257" s="268"/>
      <c r="AL257" s="268"/>
      <c r="AM257" s="268"/>
      <c r="AN257" s="268"/>
      <c r="AO257" s="268"/>
      <c r="AP257" s="268"/>
      <c r="AQ257" s="268"/>
      <c r="AR257" s="268"/>
      <c r="AS257" s="268"/>
      <c r="AT257" s="268"/>
      <c r="AU257" s="268"/>
      <c r="AV257" s="268"/>
      <c r="AW257" s="268"/>
      <c r="AX257" s="268"/>
      <c r="AY257" s="268"/>
      <c r="AZ257" s="268"/>
      <c r="BA257" s="268"/>
      <c r="BB257" s="268"/>
      <c r="BC257" s="268"/>
      <c r="BD257" s="268"/>
      <c r="BE257" s="268"/>
      <c r="BF257" s="268"/>
      <c r="BG257" s="268"/>
      <c r="BH257" s="268"/>
      <c r="BI257" s="268"/>
      <c r="BJ257" s="268"/>
      <c r="BK257" s="268"/>
      <c r="BL257" s="268"/>
      <c r="BM257" s="268"/>
      <c r="BN257" s="268"/>
      <c r="BO257" s="268"/>
    </row>
    <row r="258" spans="12:67" s="237" customFormat="1" x14ac:dyDescent="0.25">
      <c r="L258" s="236"/>
      <c r="M258" s="232"/>
      <c r="N258" s="233"/>
      <c r="O258" s="233"/>
      <c r="P258" s="233"/>
      <c r="Q258" s="233"/>
      <c r="R258" s="233"/>
      <c r="S258" s="233"/>
      <c r="T258" s="233"/>
      <c r="U258" s="233"/>
      <c r="W258" s="303"/>
      <c r="X258" s="268"/>
      <c r="Y258" s="233"/>
      <c r="Z258" s="233"/>
      <c r="AA258" s="233"/>
      <c r="AB258" s="233"/>
      <c r="AC258" s="233"/>
      <c r="AD258" s="233"/>
      <c r="AE258" s="233"/>
      <c r="AF258" s="233"/>
      <c r="AG258" s="268"/>
      <c r="AH258" s="268"/>
      <c r="AI258" s="268"/>
      <c r="AJ258" s="268"/>
      <c r="AK258" s="268"/>
      <c r="AL258" s="268"/>
      <c r="AM258" s="268"/>
      <c r="AN258" s="268"/>
      <c r="AO258" s="268"/>
      <c r="AP258" s="268"/>
      <c r="AQ258" s="268"/>
      <c r="AR258" s="268"/>
      <c r="AS258" s="268"/>
      <c r="AT258" s="268"/>
      <c r="AU258" s="268"/>
      <c r="AV258" s="268"/>
      <c r="AW258" s="268"/>
      <c r="AX258" s="268"/>
      <c r="AY258" s="268"/>
      <c r="AZ258" s="268"/>
      <c r="BA258" s="268"/>
      <c r="BB258" s="268"/>
      <c r="BC258" s="268"/>
      <c r="BD258" s="268"/>
      <c r="BE258" s="268"/>
      <c r="BF258" s="268"/>
      <c r="BG258" s="268"/>
      <c r="BH258" s="268"/>
      <c r="BI258" s="268"/>
      <c r="BJ258" s="268"/>
      <c r="BK258" s="268"/>
      <c r="BL258" s="268"/>
      <c r="BM258" s="268"/>
      <c r="BN258" s="268"/>
      <c r="BO258" s="268"/>
    </row>
    <row r="259" spans="12:67" s="237" customFormat="1" x14ac:dyDescent="0.25">
      <c r="L259" s="236"/>
      <c r="M259" s="232"/>
      <c r="N259" s="233"/>
      <c r="O259" s="233"/>
      <c r="P259" s="233"/>
      <c r="Q259" s="233"/>
      <c r="R259" s="233"/>
      <c r="S259" s="233"/>
      <c r="T259" s="233"/>
      <c r="U259" s="233"/>
      <c r="W259" s="303"/>
      <c r="X259" s="268"/>
      <c r="Y259" s="233"/>
      <c r="Z259" s="233"/>
      <c r="AA259" s="233"/>
      <c r="AB259" s="233"/>
      <c r="AC259" s="233"/>
      <c r="AD259" s="233"/>
      <c r="AE259" s="233"/>
      <c r="AF259" s="233"/>
      <c r="AG259" s="268"/>
      <c r="AH259" s="268"/>
      <c r="AI259" s="268"/>
      <c r="AJ259" s="268"/>
      <c r="AK259" s="268"/>
      <c r="AL259" s="268"/>
      <c r="AM259" s="268"/>
      <c r="AN259" s="268"/>
      <c r="AO259" s="268"/>
      <c r="AP259" s="268"/>
      <c r="AQ259" s="268"/>
      <c r="AR259" s="268"/>
      <c r="AS259" s="268"/>
      <c r="AT259" s="268"/>
      <c r="AU259" s="268"/>
      <c r="AV259" s="268"/>
      <c r="AW259" s="268"/>
      <c r="AX259" s="268"/>
      <c r="AY259" s="268"/>
      <c r="AZ259" s="268"/>
      <c r="BA259" s="268"/>
      <c r="BB259" s="268"/>
      <c r="BC259" s="268"/>
      <c r="BD259" s="268"/>
      <c r="BE259" s="268"/>
      <c r="BF259" s="268"/>
      <c r="BG259" s="268"/>
      <c r="BH259" s="268"/>
      <c r="BI259" s="268"/>
      <c r="BJ259" s="268"/>
      <c r="BK259" s="268"/>
      <c r="BL259" s="268"/>
      <c r="BM259" s="268"/>
      <c r="BN259" s="268"/>
      <c r="BO259" s="268"/>
    </row>
    <row r="260" spans="12:67" s="237" customFormat="1" x14ac:dyDescent="0.25">
      <c r="L260" s="236"/>
      <c r="M260" s="232"/>
      <c r="N260" s="233"/>
      <c r="O260" s="233"/>
      <c r="P260" s="233"/>
      <c r="Q260" s="233"/>
      <c r="R260" s="233"/>
      <c r="S260" s="233"/>
      <c r="T260" s="233"/>
      <c r="U260" s="233"/>
      <c r="W260" s="303"/>
      <c r="X260" s="268"/>
      <c r="Y260" s="233"/>
      <c r="Z260" s="233"/>
      <c r="AA260" s="233"/>
      <c r="AB260" s="233"/>
      <c r="AC260" s="233"/>
      <c r="AD260" s="233"/>
      <c r="AE260" s="233"/>
      <c r="AF260" s="233"/>
      <c r="AG260" s="268"/>
      <c r="AH260" s="268"/>
      <c r="AI260" s="268"/>
      <c r="AJ260" s="268"/>
      <c r="AK260" s="268"/>
      <c r="AL260" s="268"/>
      <c r="AM260" s="268"/>
      <c r="AN260" s="268"/>
      <c r="AO260" s="268"/>
      <c r="AP260" s="268"/>
      <c r="AQ260" s="268"/>
      <c r="AR260" s="268"/>
      <c r="AS260" s="268"/>
      <c r="AT260" s="268"/>
      <c r="AU260" s="268"/>
      <c r="AV260" s="268"/>
      <c r="AW260" s="268"/>
      <c r="AX260" s="268"/>
      <c r="AY260" s="268"/>
      <c r="AZ260" s="268"/>
      <c r="BA260" s="268"/>
      <c r="BB260" s="268"/>
      <c r="BC260" s="268"/>
      <c r="BD260" s="268"/>
      <c r="BE260" s="268"/>
      <c r="BF260" s="268"/>
      <c r="BG260" s="268"/>
      <c r="BH260" s="268"/>
      <c r="BI260" s="268"/>
      <c r="BJ260" s="268"/>
      <c r="BK260" s="268"/>
      <c r="BL260" s="268"/>
      <c r="BM260" s="268"/>
      <c r="BN260" s="268"/>
      <c r="BO260" s="268"/>
    </row>
    <row r="261" spans="12:67" s="237" customFormat="1" x14ac:dyDescent="0.25">
      <c r="L261" s="236"/>
      <c r="M261" s="232"/>
      <c r="N261" s="233"/>
      <c r="O261" s="233"/>
      <c r="P261" s="233"/>
      <c r="Q261" s="233"/>
      <c r="R261" s="233"/>
      <c r="S261" s="233"/>
      <c r="T261" s="233"/>
      <c r="U261" s="233"/>
      <c r="W261" s="303"/>
      <c r="X261" s="268"/>
      <c r="Y261" s="233"/>
      <c r="Z261" s="233"/>
      <c r="AA261" s="233"/>
      <c r="AB261" s="233"/>
      <c r="AC261" s="233"/>
      <c r="AD261" s="233"/>
      <c r="AE261" s="233"/>
      <c r="AF261" s="233"/>
      <c r="AG261" s="268"/>
      <c r="AH261" s="268"/>
      <c r="AI261" s="268"/>
      <c r="AJ261" s="268"/>
      <c r="AK261" s="268"/>
      <c r="AL261" s="268"/>
      <c r="AM261" s="268"/>
      <c r="AN261" s="268"/>
      <c r="AO261" s="268"/>
      <c r="AP261" s="268"/>
      <c r="AQ261" s="268"/>
      <c r="AR261" s="268"/>
      <c r="AS261" s="268"/>
      <c r="AT261" s="268"/>
      <c r="AU261" s="268"/>
      <c r="AV261" s="268"/>
      <c r="AW261" s="268"/>
      <c r="AX261" s="268"/>
      <c r="AY261" s="268"/>
      <c r="AZ261" s="268"/>
      <c r="BA261" s="268"/>
      <c r="BB261" s="268"/>
      <c r="BC261" s="268"/>
      <c r="BD261" s="268"/>
      <c r="BE261" s="268"/>
      <c r="BF261" s="268"/>
      <c r="BG261" s="268"/>
      <c r="BH261" s="268"/>
      <c r="BI261" s="268"/>
      <c r="BJ261" s="268"/>
      <c r="BK261" s="268"/>
      <c r="BL261" s="268"/>
      <c r="BM261" s="268"/>
      <c r="BN261" s="268"/>
      <c r="BO261" s="268"/>
    </row>
    <row r="262" spans="12:67" s="237" customFormat="1" x14ac:dyDescent="0.25">
      <c r="L262" s="236"/>
      <c r="M262" s="232"/>
      <c r="N262" s="233"/>
      <c r="O262" s="233"/>
      <c r="P262" s="233"/>
      <c r="Q262" s="233"/>
      <c r="R262" s="233"/>
      <c r="S262" s="233"/>
      <c r="T262" s="233"/>
      <c r="U262" s="233"/>
      <c r="W262" s="303"/>
      <c r="X262" s="268"/>
      <c r="Y262" s="233"/>
      <c r="Z262" s="233"/>
      <c r="AA262" s="233"/>
      <c r="AB262" s="233"/>
      <c r="AC262" s="233"/>
      <c r="AD262" s="233"/>
      <c r="AE262" s="233"/>
      <c r="AF262" s="233"/>
      <c r="AG262" s="268"/>
      <c r="AH262" s="268"/>
      <c r="AI262" s="268"/>
      <c r="AJ262" s="268"/>
      <c r="AK262" s="268"/>
      <c r="AL262" s="268"/>
      <c r="AM262" s="268"/>
      <c r="AN262" s="268"/>
      <c r="AO262" s="268"/>
      <c r="AP262" s="268"/>
      <c r="AQ262" s="268"/>
      <c r="AR262" s="268"/>
      <c r="AS262" s="268"/>
      <c r="AT262" s="268"/>
      <c r="AU262" s="268"/>
      <c r="AV262" s="268"/>
      <c r="AW262" s="268"/>
      <c r="AX262" s="268"/>
      <c r="AY262" s="268"/>
      <c r="AZ262" s="268"/>
      <c r="BA262" s="268"/>
      <c r="BB262" s="268"/>
      <c r="BC262" s="268"/>
      <c r="BD262" s="268"/>
      <c r="BE262" s="268"/>
      <c r="BF262" s="268"/>
      <c r="BG262" s="268"/>
      <c r="BH262" s="268"/>
      <c r="BI262" s="268"/>
      <c r="BJ262" s="268"/>
      <c r="BK262" s="268"/>
      <c r="BL262" s="268"/>
      <c r="BM262" s="268"/>
      <c r="BN262" s="268"/>
      <c r="BO262" s="268"/>
    </row>
    <row r="263" spans="12:67" s="237" customFormat="1" x14ac:dyDescent="0.25">
      <c r="L263" s="236"/>
      <c r="M263" s="232"/>
      <c r="N263" s="233"/>
      <c r="O263" s="233"/>
      <c r="P263" s="233"/>
      <c r="Q263" s="233"/>
      <c r="R263" s="233"/>
      <c r="S263" s="233"/>
      <c r="T263" s="233"/>
      <c r="U263" s="233"/>
      <c r="W263" s="303"/>
      <c r="X263" s="268"/>
      <c r="Y263" s="233"/>
      <c r="Z263" s="233"/>
      <c r="AA263" s="233"/>
      <c r="AB263" s="233"/>
      <c r="AC263" s="233"/>
      <c r="AD263" s="233"/>
      <c r="AE263" s="233"/>
      <c r="AF263" s="233"/>
      <c r="AG263" s="268"/>
      <c r="AH263" s="268"/>
      <c r="AI263" s="268"/>
      <c r="AJ263" s="268"/>
      <c r="AK263" s="268"/>
      <c r="AL263" s="268"/>
      <c r="AM263" s="268"/>
      <c r="AN263" s="268"/>
      <c r="AO263" s="268"/>
      <c r="AP263" s="268"/>
      <c r="AQ263" s="268"/>
      <c r="AR263" s="268"/>
      <c r="AS263" s="268"/>
      <c r="AT263" s="268"/>
      <c r="AU263" s="268"/>
      <c r="AV263" s="268"/>
      <c r="AW263" s="268"/>
      <c r="AX263" s="268"/>
      <c r="AY263" s="268"/>
      <c r="AZ263" s="268"/>
      <c r="BA263" s="268"/>
      <c r="BB263" s="268"/>
      <c r="BC263" s="268"/>
      <c r="BD263" s="268"/>
      <c r="BE263" s="268"/>
      <c r="BF263" s="268"/>
      <c r="BG263" s="268"/>
      <c r="BH263" s="268"/>
      <c r="BI263" s="268"/>
      <c r="BJ263" s="268"/>
      <c r="BK263" s="268"/>
      <c r="BL263" s="268"/>
      <c r="BM263" s="268"/>
      <c r="BN263" s="268"/>
      <c r="BO263" s="268"/>
    </row>
    <row r="264" spans="12:67" s="237" customFormat="1" x14ac:dyDescent="0.25">
      <c r="L264" s="236"/>
      <c r="M264" s="232"/>
      <c r="N264" s="233"/>
      <c r="O264" s="233"/>
      <c r="P264" s="233"/>
      <c r="Q264" s="233"/>
      <c r="R264" s="233"/>
      <c r="S264" s="233"/>
      <c r="T264" s="233"/>
      <c r="U264" s="233"/>
      <c r="W264" s="303"/>
      <c r="X264" s="268"/>
      <c r="Y264" s="233"/>
      <c r="Z264" s="233"/>
      <c r="AA264" s="233"/>
      <c r="AB264" s="233"/>
      <c r="AC264" s="233"/>
      <c r="AD264" s="233"/>
      <c r="AE264" s="233"/>
      <c r="AF264" s="233"/>
      <c r="AG264" s="268"/>
      <c r="AH264" s="268"/>
      <c r="AI264" s="268"/>
      <c r="AJ264" s="268"/>
      <c r="AK264" s="268"/>
      <c r="AL264" s="268"/>
      <c r="AM264" s="268"/>
      <c r="AN264" s="268"/>
      <c r="AO264" s="268"/>
      <c r="AP264" s="268"/>
      <c r="AQ264" s="268"/>
      <c r="AR264" s="268"/>
      <c r="AS264" s="268"/>
      <c r="AT264" s="268"/>
      <c r="AU264" s="268"/>
      <c r="AV264" s="268"/>
      <c r="AW264" s="268"/>
      <c r="AX264" s="268"/>
      <c r="AY264" s="268"/>
      <c r="AZ264" s="268"/>
      <c r="BA264" s="268"/>
      <c r="BB264" s="268"/>
      <c r="BC264" s="268"/>
      <c r="BD264" s="268"/>
      <c r="BE264" s="268"/>
      <c r="BF264" s="268"/>
      <c r="BG264" s="268"/>
      <c r="BH264" s="268"/>
      <c r="BI264" s="268"/>
      <c r="BJ264" s="268"/>
      <c r="BK264" s="268"/>
      <c r="BL264" s="268"/>
      <c r="BM264" s="268"/>
      <c r="BN264" s="268"/>
      <c r="BO264" s="268"/>
    </row>
    <row r="265" spans="12:67" s="237" customFormat="1" x14ac:dyDescent="0.25">
      <c r="L265" s="236"/>
      <c r="M265" s="232"/>
      <c r="N265" s="233"/>
      <c r="O265" s="233"/>
      <c r="P265" s="233"/>
      <c r="Q265" s="233"/>
      <c r="R265" s="233"/>
      <c r="S265" s="233"/>
      <c r="T265" s="233"/>
      <c r="U265" s="233"/>
      <c r="W265" s="303"/>
      <c r="X265" s="268"/>
      <c r="Y265" s="233"/>
      <c r="Z265" s="233"/>
      <c r="AA265" s="233"/>
      <c r="AB265" s="233"/>
      <c r="AC265" s="233"/>
      <c r="AD265" s="233"/>
      <c r="AE265" s="233"/>
      <c r="AF265" s="233"/>
      <c r="AG265" s="268"/>
      <c r="AH265" s="268"/>
      <c r="AI265" s="268"/>
      <c r="AJ265" s="268"/>
      <c r="AK265" s="268"/>
      <c r="AL265" s="268"/>
      <c r="AM265" s="268"/>
      <c r="AN265" s="268"/>
      <c r="AO265" s="268"/>
      <c r="AP265" s="268"/>
      <c r="AQ265" s="268"/>
      <c r="AR265" s="268"/>
      <c r="AS265" s="268"/>
      <c r="AT265" s="268"/>
      <c r="AU265" s="268"/>
      <c r="AV265" s="268"/>
      <c r="AW265" s="268"/>
      <c r="AX265" s="268"/>
      <c r="AY265" s="268"/>
      <c r="AZ265" s="268"/>
      <c r="BA265" s="268"/>
      <c r="BB265" s="268"/>
      <c r="BC265" s="268"/>
      <c r="BD265" s="268"/>
      <c r="BE265" s="268"/>
      <c r="BF265" s="268"/>
      <c r="BG265" s="268"/>
      <c r="BH265" s="268"/>
      <c r="BI265" s="268"/>
      <c r="BJ265" s="268"/>
      <c r="BK265" s="268"/>
      <c r="BL265" s="268"/>
      <c r="BM265" s="268"/>
      <c r="BN265" s="268"/>
      <c r="BO265" s="268"/>
    </row>
    <row r="266" spans="12:67" s="237" customFormat="1" x14ac:dyDescent="0.25">
      <c r="L266" s="236"/>
      <c r="M266" s="232"/>
      <c r="N266" s="233"/>
      <c r="O266" s="233"/>
      <c r="P266" s="233"/>
      <c r="Q266" s="233"/>
      <c r="R266" s="233"/>
      <c r="S266" s="233"/>
      <c r="T266" s="233"/>
      <c r="U266" s="233"/>
      <c r="W266" s="303"/>
      <c r="X266" s="268"/>
      <c r="Y266" s="233"/>
      <c r="Z266" s="233"/>
      <c r="AA266" s="233"/>
      <c r="AB266" s="233"/>
      <c r="AC266" s="233"/>
      <c r="AD266" s="233"/>
      <c r="AE266" s="233"/>
      <c r="AF266" s="233"/>
      <c r="AG266" s="268"/>
      <c r="AH266" s="268"/>
      <c r="AI266" s="268"/>
      <c r="AJ266" s="268"/>
      <c r="AK266" s="268"/>
      <c r="AL266" s="268"/>
      <c r="AM266" s="268"/>
      <c r="AN266" s="268"/>
      <c r="AO266" s="268"/>
      <c r="AP266" s="268"/>
      <c r="AQ266" s="268"/>
      <c r="AR266" s="268"/>
      <c r="AS266" s="268"/>
      <c r="AT266" s="268"/>
      <c r="AU266" s="268"/>
      <c r="AV266" s="268"/>
      <c r="AW266" s="268"/>
      <c r="AX266" s="268"/>
      <c r="AY266" s="268"/>
      <c r="AZ266" s="268"/>
      <c r="BA266" s="268"/>
      <c r="BB266" s="268"/>
      <c r="BC266" s="268"/>
      <c r="BD266" s="268"/>
      <c r="BE266" s="268"/>
      <c r="BF266" s="268"/>
      <c r="BG266" s="268"/>
      <c r="BH266" s="268"/>
      <c r="BI266" s="268"/>
      <c r="BJ266" s="268"/>
      <c r="BK266" s="268"/>
      <c r="BL266" s="268"/>
      <c r="BM266" s="268"/>
      <c r="BN266" s="268"/>
      <c r="BO266" s="268"/>
    </row>
    <row r="267" spans="12:67" s="237" customFormat="1" x14ac:dyDescent="0.25">
      <c r="L267" s="236"/>
      <c r="M267" s="232"/>
      <c r="N267" s="233"/>
      <c r="O267" s="233"/>
      <c r="P267" s="233"/>
      <c r="Q267" s="233"/>
      <c r="R267" s="233"/>
      <c r="S267" s="233"/>
      <c r="T267" s="233"/>
      <c r="U267" s="233"/>
      <c r="W267" s="303"/>
      <c r="X267" s="268"/>
      <c r="Y267" s="233"/>
      <c r="Z267" s="233"/>
      <c r="AA267" s="233"/>
      <c r="AB267" s="233"/>
      <c r="AC267" s="233"/>
      <c r="AD267" s="233"/>
      <c r="AE267" s="233"/>
      <c r="AF267" s="233"/>
      <c r="AG267" s="268"/>
      <c r="AH267" s="268"/>
      <c r="AI267" s="268"/>
      <c r="AJ267" s="268"/>
      <c r="AK267" s="268"/>
      <c r="AL267" s="268"/>
      <c r="AM267" s="268"/>
      <c r="AN267" s="268"/>
      <c r="AO267" s="268"/>
      <c r="AP267" s="268"/>
      <c r="AQ267" s="268"/>
      <c r="AR267" s="268"/>
      <c r="AS267" s="268"/>
      <c r="AT267" s="268"/>
      <c r="AU267" s="268"/>
      <c r="AV267" s="268"/>
      <c r="AW267" s="268"/>
      <c r="AX267" s="268"/>
      <c r="AY267" s="268"/>
      <c r="AZ267" s="268"/>
      <c r="BA267" s="268"/>
      <c r="BB267" s="268"/>
      <c r="BC267" s="268"/>
      <c r="BD267" s="268"/>
      <c r="BE267" s="268"/>
      <c r="BF267" s="268"/>
      <c r="BG267" s="268"/>
      <c r="BH267" s="268"/>
      <c r="BI267" s="268"/>
      <c r="BJ267" s="268"/>
      <c r="BK267" s="268"/>
      <c r="BL267" s="268"/>
      <c r="BM267" s="268"/>
      <c r="BN267" s="268"/>
      <c r="BO267" s="268"/>
    </row>
    <row r="268" spans="12:67" s="237" customFormat="1" x14ac:dyDescent="0.25">
      <c r="L268" s="236"/>
      <c r="M268" s="232"/>
      <c r="N268" s="233"/>
      <c r="O268" s="233"/>
      <c r="P268" s="233"/>
      <c r="Q268" s="233"/>
      <c r="R268" s="233"/>
      <c r="S268" s="233"/>
      <c r="T268" s="233"/>
      <c r="U268" s="233"/>
      <c r="W268" s="303"/>
      <c r="X268" s="268"/>
      <c r="Y268" s="233"/>
      <c r="Z268" s="233"/>
      <c r="AA268" s="233"/>
      <c r="AB268" s="233"/>
      <c r="AC268" s="233"/>
      <c r="AD268" s="233"/>
      <c r="AE268" s="233"/>
      <c r="AF268" s="233"/>
      <c r="AG268" s="268"/>
      <c r="AH268" s="268"/>
      <c r="AI268" s="268"/>
      <c r="AJ268" s="268"/>
      <c r="AK268" s="268"/>
      <c r="AL268" s="268"/>
      <c r="AM268" s="268"/>
      <c r="AN268" s="268"/>
      <c r="AO268" s="268"/>
      <c r="AP268" s="268"/>
      <c r="AQ268" s="268"/>
      <c r="AR268" s="268"/>
      <c r="AS268" s="268"/>
      <c r="AT268" s="268"/>
      <c r="AU268" s="268"/>
      <c r="AV268" s="268"/>
      <c r="AW268" s="268"/>
      <c r="AX268" s="268"/>
      <c r="AY268" s="268"/>
      <c r="AZ268" s="268"/>
      <c r="BA268" s="268"/>
      <c r="BB268" s="268"/>
      <c r="BC268" s="268"/>
      <c r="BD268" s="268"/>
      <c r="BE268" s="268"/>
      <c r="BF268" s="268"/>
      <c r="BG268" s="268"/>
      <c r="BH268" s="268"/>
      <c r="BI268" s="268"/>
      <c r="BJ268" s="268"/>
      <c r="BK268" s="268"/>
      <c r="BL268" s="268"/>
      <c r="BM268" s="268"/>
      <c r="BN268" s="268"/>
      <c r="BO268" s="268"/>
    </row>
  </sheetData>
  <mergeCells count="7">
    <mergeCell ref="B7:K7"/>
    <mergeCell ref="A1:K1"/>
    <mergeCell ref="A2:K2"/>
    <mergeCell ref="A3:K3"/>
    <mergeCell ref="A4:K4"/>
    <mergeCell ref="A5:K5"/>
    <mergeCell ref="B6:K6"/>
  </mergeCells>
  <dataValidations count="1">
    <dataValidation type="whole" allowBlank="1" showInputMessage="1" showErrorMessage="1" sqref="Q89 F86:Q87 F88:P89 F90:Q91 F9:Q83">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Sheet1!$E$2:$E$20</xm:f>
          </x14:formula1>
          <xm:sqref>T84:T92 T70:T82 S89:S92 S82:S87 S67:S80 S9:S65 T9:T68</xm:sqref>
        </x14:dataValidation>
        <x14:dataValidation type="list" allowBlank="1" showInputMessage="1" showErrorMessage="1">
          <x14:formula1>
            <xm:f>Sheet1!$B$2:$B$11</xm:f>
          </x14:formula1>
          <xm:sqref>A9:A92</xm:sqref>
        </x14:dataValidation>
        <x14:dataValidation type="list" allowBlank="1" showInputMessage="1" showErrorMessage="1">
          <x14:formula1>
            <xm:f>Sheet1!$F$2:$F$21</xm:f>
          </x14:formula1>
          <xm:sqref>B9:B92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D2" sqref="D2"/>
    </sheetView>
  </sheetViews>
  <sheetFormatPr baseColWidth="10" defaultColWidth="9.140625" defaultRowHeight="12.75" x14ac:dyDescent="0.2"/>
  <sheetData>
    <row r="2" spans="2:7" x14ac:dyDescent="0.2">
      <c r="B2" s="275" t="s">
        <v>1001</v>
      </c>
      <c r="C2" s="275"/>
      <c r="D2" s="275"/>
      <c r="E2" s="275" t="s">
        <v>957</v>
      </c>
      <c r="F2" s="275" t="s">
        <v>981</v>
      </c>
      <c r="G2" s="275"/>
    </row>
    <row r="3" spans="2:7" x14ac:dyDescent="0.2">
      <c r="B3" s="275" t="s">
        <v>1002</v>
      </c>
      <c r="C3" s="275"/>
      <c r="D3" s="275"/>
      <c r="E3" s="275" t="s">
        <v>958</v>
      </c>
      <c r="F3" s="275" t="s">
        <v>982</v>
      </c>
      <c r="G3" s="275"/>
    </row>
    <row r="4" spans="2:7" x14ac:dyDescent="0.2">
      <c r="B4" s="275" t="s">
        <v>1003</v>
      </c>
      <c r="C4" s="275"/>
      <c r="D4" s="275"/>
      <c r="E4" s="275" t="s">
        <v>959</v>
      </c>
      <c r="F4" s="275" t="s">
        <v>983</v>
      </c>
      <c r="G4" s="275"/>
    </row>
    <row r="5" spans="2:7" x14ac:dyDescent="0.2">
      <c r="B5" s="275" t="s">
        <v>1004</v>
      </c>
      <c r="C5" s="275"/>
      <c r="D5" s="275"/>
      <c r="E5" s="275" t="s">
        <v>960</v>
      </c>
      <c r="F5" s="275" t="s">
        <v>984</v>
      </c>
      <c r="G5" s="275"/>
    </row>
    <row r="6" spans="2:7" x14ac:dyDescent="0.2">
      <c r="B6" s="275" t="s">
        <v>1005</v>
      </c>
      <c r="C6" s="275"/>
      <c r="D6" s="275"/>
      <c r="E6" s="275" t="s">
        <v>961</v>
      </c>
      <c r="F6" s="275" t="s">
        <v>985</v>
      </c>
      <c r="G6" s="275"/>
    </row>
    <row r="7" spans="2:7" x14ac:dyDescent="0.2">
      <c r="B7" s="275" t="s">
        <v>1006</v>
      </c>
      <c r="C7" s="275"/>
      <c r="D7" s="275"/>
      <c r="E7" s="275" t="s">
        <v>962</v>
      </c>
      <c r="F7" s="275" t="s">
        <v>986</v>
      </c>
      <c r="G7" s="275"/>
    </row>
    <row r="8" spans="2:7" x14ac:dyDescent="0.2">
      <c r="B8" s="275" t="s">
        <v>1007</v>
      </c>
      <c r="C8" s="275"/>
      <c r="D8" s="275"/>
      <c r="E8" s="275" t="s">
        <v>963</v>
      </c>
      <c r="F8" s="275" t="s">
        <v>987</v>
      </c>
      <c r="G8" s="275"/>
    </row>
    <row r="9" spans="2:7" x14ac:dyDescent="0.2">
      <c r="B9" s="275" t="s">
        <v>1008</v>
      </c>
      <c r="C9" s="275"/>
      <c r="D9" s="275"/>
      <c r="E9" s="275" t="s">
        <v>964</v>
      </c>
      <c r="F9" s="275" t="s">
        <v>988</v>
      </c>
      <c r="G9" s="275"/>
    </row>
    <row r="10" spans="2:7" x14ac:dyDescent="0.2">
      <c r="B10" s="275" t="s">
        <v>1009</v>
      </c>
      <c r="C10" s="275"/>
      <c r="D10" s="275"/>
      <c r="E10" s="275" t="s">
        <v>965</v>
      </c>
      <c r="F10" s="275" t="s">
        <v>989</v>
      </c>
      <c r="G10" s="275"/>
    </row>
    <row r="11" spans="2:7" x14ac:dyDescent="0.2">
      <c r="B11" s="275" t="s">
        <v>1010</v>
      </c>
      <c r="C11" s="275"/>
      <c r="D11" s="275"/>
      <c r="E11" s="275" t="s">
        <v>966</v>
      </c>
      <c r="F11" s="275" t="s">
        <v>990</v>
      </c>
      <c r="G11" s="275"/>
    </row>
    <row r="12" spans="2:7" x14ac:dyDescent="0.2">
      <c r="B12" s="275"/>
      <c r="C12" s="275"/>
      <c r="D12" s="275"/>
      <c r="E12" s="275" t="s">
        <v>967</v>
      </c>
      <c r="F12" s="275" t="s">
        <v>991</v>
      </c>
      <c r="G12" s="275"/>
    </row>
    <row r="13" spans="2:7" x14ac:dyDescent="0.2">
      <c r="B13" s="275"/>
      <c r="C13" s="275"/>
      <c r="D13" s="275"/>
      <c r="E13" s="275" t="s">
        <v>968</v>
      </c>
      <c r="F13" s="275" t="s">
        <v>992</v>
      </c>
      <c r="G13" s="275"/>
    </row>
    <row r="14" spans="2:7" x14ac:dyDescent="0.2">
      <c r="B14" s="275"/>
      <c r="C14" s="275"/>
      <c r="D14" s="275"/>
      <c r="E14" s="275" t="s">
        <v>969</v>
      </c>
      <c r="F14" s="275" t="s">
        <v>993</v>
      </c>
      <c r="G14" s="275"/>
    </row>
    <row r="15" spans="2:7" x14ac:dyDescent="0.2">
      <c r="B15" s="275"/>
      <c r="C15" s="275"/>
      <c r="D15" s="275"/>
      <c r="E15" s="275" t="s">
        <v>970</v>
      </c>
      <c r="F15" s="275" t="s">
        <v>994</v>
      </c>
      <c r="G15" s="275"/>
    </row>
    <row r="16" spans="2:7" x14ac:dyDescent="0.2">
      <c r="B16" s="275"/>
      <c r="C16" s="275"/>
      <c r="D16" s="275"/>
      <c r="E16" s="275" t="s">
        <v>971</v>
      </c>
      <c r="F16" s="275" t="s">
        <v>995</v>
      </c>
      <c r="G16" s="275"/>
    </row>
    <row r="17" spans="2:7" x14ac:dyDescent="0.2">
      <c r="B17" s="275"/>
      <c r="C17" s="275"/>
      <c r="D17" s="275"/>
      <c r="E17" s="275" t="s">
        <v>972</v>
      </c>
      <c r="F17" s="275" t="s">
        <v>996</v>
      </c>
      <c r="G17" s="275"/>
    </row>
    <row r="18" spans="2:7" x14ac:dyDescent="0.2">
      <c r="B18" s="275"/>
      <c r="C18" s="275"/>
      <c r="D18" s="275"/>
      <c r="E18" s="275" t="s">
        <v>973</v>
      </c>
      <c r="F18" s="275" t="s">
        <v>997</v>
      </c>
      <c r="G18" s="275"/>
    </row>
    <row r="19" spans="2:7" x14ac:dyDescent="0.2">
      <c r="B19" s="275"/>
      <c r="C19" s="275"/>
      <c r="D19" s="275"/>
      <c r="E19" s="275" t="s">
        <v>204</v>
      </c>
      <c r="F19" s="275" t="s">
        <v>998</v>
      </c>
      <c r="G19" s="275"/>
    </row>
    <row r="20" spans="2:7" x14ac:dyDescent="0.2">
      <c r="B20" s="275"/>
      <c r="C20" s="275"/>
      <c r="D20" s="275"/>
      <c r="E20" s="275" t="s">
        <v>18</v>
      </c>
      <c r="F20" s="275" t="s">
        <v>999</v>
      </c>
      <c r="G20" s="275"/>
    </row>
    <row r="21" spans="2:7" x14ac:dyDescent="0.2">
      <c r="B21" s="275"/>
      <c r="C21" s="275"/>
      <c r="D21" s="275"/>
      <c r="E21" s="275"/>
      <c r="F21" s="275" t="s">
        <v>1000</v>
      </c>
      <c r="G21" s="275"/>
    </row>
    <row r="22" spans="2:7" x14ac:dyDescent="0.2">
      <c r="B22" s="275"/>
      <c r="C22" s="275"/>
      <c r="D22" s="275"/>
      <c r="E22" s="275"/>
      <c r="F22" s="275"/>
      <c r="G22" s="27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78"/>
  <sheetViews>
    <sheetView workbookViewId="0">
      <selection activeCell="J15" sqref="J15"/>
    </sheetView>
  </sheetViews>
  <sheetFormatPr baseColWidth="10" defaultColWidth="11.42578125" defaultRowHeight="15" x14ac:dyDescent="0.25"/>
  <cols>
    <col min="1" max="1" width="2.5703125" style="41" customWidth="1"/>
    <col min="2" max="6" width="4.28515625" hidden="1" customWidth="1"/>
    <col min="7" max="7" width="18.85546875" style="265" bestFit="1" customWidth="1"/>
    <col min="8" max="8" width="30.28515625" style="265" customWidth="1"/>
    <col min="9" max="9" width="20" style="300" customWidth="1"/>
    <col min="10" max="10" width="18.28515625" style="300" customWidth="1"/>
    <col min="11" max="11" width="15.7109375" style="266" customWidth="1"/>
    <col min="12" max="12" width="16" style="265" customWidth="1"/>
    <col min="13" max="13" width="14" style="265" customWidth="1"/>
    <col min="14" max="14" width="22.42578125" style="265" customWidth="1"/>
    <col min="15" max="15" width="4.85546875" style="41" customWidth="1"/>
    <col min="16" max="43" width="11.42578125" style="41"/>
  </cols>
  <sheetData>
    <row r="1" spans="2:21" s="41" customFormat="1" ht="15.75" x14ac:dyDescent="0.25">
      <c r="G1" s="248"/>
      <c r="H1" s="249"/>
      <c r="I1" s="298"/>
      <c r="J1" s="298"/>
      <c r="K1" s="250"/>
      <c r="L1" s="249"/>
      <c r="M1" s="249"/>
      <c r="N1" s="249"/>
      <c r="O1" s="239" t="s">
        <v>291</v>
      </c>
    </row>
    <row r="2" spans="2:21" s="41" customFormat="1" ht="15.75" x14ac:dyDescent="0.25">
      <c r="G2" s="445" t="s">
        <v>278</v>
      </c>
      <c r="H2" s="445"/>
      <c r="I2" s="445"/>
      <c r="J2" s="445"/>
      <c r="K2" s="445"/>
      <c r="L2" s="445"/>
      <c r="M2" s="445"/>
      <c r="N2" s="445"/>
      <c r="O2" s="445"/>
      <c r="P2" s="445"/>
      <c r="Q2" s="252"/>
      <c r="R2" s="253"/>
      <c r="S2" s="254" t="s">
        <v>290</v>
      </c>
      <c r="T2" s="253"/>
      <c r="U2" s="255"/>
    </row>
    <row r="3" spans="2:21" s="41" customFormat="1" x14ac:dyDescent="0.25">
      <c r="G3" s="446" t="s">
        <v>279</v>
      </c>
      <c r="H3" s="446"/>
      <c r="I3" s="446"/>
      <c r="J3" s="446"/>
      <c r="K3" s="446"/>
      <c r="L3" s="446"/>
      <c r="M3" s="446"/>
      <c r="N3" s="446"/>
      <c r="O3" s="446"/>
      <c r="P3" s="446"/>
      <c r="Q3" s="252"/>
      <c r="R3" s="253"/>
      <c r="S3" s="254" t="s">
        <v>40</v>
      </c>
      <c r="T3" s="253"/>
      <c r="U3" s="255"/>
    </row>
    <row r="4" spans="2:21" s="41" customFormat="1" x14ac:dyDescent="0.2">
      <c r="G4" s="447" t="s">
        <v>933</v>
      </c>
      <c r="H4" s="447"/>
      <c r="I4" s="447"/>
      <c r="J4" s="447"/>
      <c r="K4" s="447"/>
      <c r="L4" s="447"/>
      <c r="M4" s="447"/>
      <c r="N4" s="447"/>
      <c r="O4" s="447"/>
      <c r="P4" s="447"/>
      <c r="Q4" s="252"/>
      <c r="R4" s="253"/>
      <c r="S4" s="254" t="s">
        <v>231</v>
      </c>
      <c r="T4" s="253"/>
      <c r="U4" s="255"/>
    </row>
    <row r="5" spans="2:21" s="41" customFormat="1" x14ac:dyDescent="0.25">
      <c r="H5" s="251"/>
      <c r="I5" s="295"/>
      <c r="J5" s="444" t="e">
        <f>+#REF!</f>
        <v>#REF!</v>
      </c>
      <c r="K5" s="444"/>
      <c r="L5" s="251"/>
      <c r="M5" s="251"/>
      <c r="N5" s="251"/>
      <c r="O5" s="251"/>
      <c r="P5" s="251"/>
      <c r="Q5" s="252"/>
      <c r="R5" s="253"/>
      <c r="S5" s="253"/>
      <c r="T5" s="253"/>
      <c r="U5" s="255"/>
    </row>
    <row r="6" spans="2:21" s="41" customFormat="1" x14ac:dyDescent="0.25">
      <c r="G6" s="274" t="s">
        <v>932</v>
      </c>
      <c r="H6" s="443" t="s">
        <v>1332</v>
      </c>
      <c r="I6" s="443"/>
      <c r="J6" s="443"/>
      <c r="K6" s="443"/>
      <c r="L6" s="443"/>
      <c r="M6" s="443"/>
      <c r="N6" s="443"/>
      <c r="O6" s="239"/>
    </row>
    <row r="7" spans="2:21" ht="25.5" customHeight="1" x14ac:dyDescent="0.2">
      <c r="B7" s="256" t="s">
        <v>974</v>
      </c>
      <c r="C7" s="257" t="s">
        <v>975</v>
      </c>
      <c r="D7" s="257" t="s">
        <v>976</v>
      </c>
      <c r="E7" s="257" t="s">
        <v>977</v>
      </c>
      <c r="F7" s="258" t="s">
        <v>978</v>
      </c>
      <c r="G7" s="270" t="s">
        <v>979</v>
      </c>
      <c r="H7" s="272" t="s">
        <v>0</v>
      </c>
      <c r="I7" s="270" t="s">
        <v>1</v>
      </c>
      <c r="J7" s="270" t="s">
        <v>52</v>
      </c>
      <c r="K7" s="273" t="s">
        <v>2</v>
      </c>
      <c r="L7" s="272" t="s">
        <v>3</v>
      </c>
      <c r="M7" s="272" t="s">
        <v>930</v>
      </c>
      <c r="N7" s="272" t="s">
        <v>53</v>
      </c>
    </row>
    <row r="8" spans="2:21" ht="12.75" x14ac:dyDescent="0.2">
      <c r="B8" s="14" t="e">
        <f>IF(Tabla1[[#This Row],[Código_Actividad]]="","",CONCATENATE(Tabla1[[#This Row],[POA]],".",Tabla1[[#This Row],[SRS]],".",Tabla1[[#This Row],[AREA]],".",Tabla1[[#This Row],[TIPO]]))</f>
        <v>#REF!</v>
      </c>
      <c r="C8" s="14" t="e">
        <f>IF(Tabla1[[#This Row],[Código_Actividad]]="","",'[3]Formulario PPGR1'!#REF!)</f>
        <v>#REF!</v>
      </c>
      <c r="D8" s="14" t="e">
        <f>IF(Tabla1[[#This Row],[Código_Actividad]]="","",'[3]Formulario PPGR1'!#REF!)</f>
        <v>#REF!</v>
      </c>
      <c r="E8" s="14" t="e">
        <f>IF(Tabla1[[#This Row],[Código_Actividad]]="","",'[3]Formulario PPGR1'!#REF!)</f>
        <v>#REF!</v>
      </c>
      <c r="F8" s="14" t="e">
        <f>IF(Tabla1[[#This Row],[Código_Actividad]]="","",'[3]Formulario PPGR1'!#REF!)</f>
        <v>#REF!</v>
      </c>
      <c r="G8" s="240" t="s">
        <v>1125</v>
      </c>
      <c r="H8" s="260" t="s">
        <v>1329</v>
      </c>
      <c r="I8" s="296">
        <v>2</v>
      </c>
      <c r="J8" s="297">
        <v>25</v>
      </c>
      <c r="K8" s="261">
        <v>200</v>
      </c>
      <c r="L8" s="262">
        <f>Tabla1[[#This Row],[Precio Unitario]]*Tabla1[[#This Row],[Cantidad de Insumos]]</f>
        <v>5000</v>
      </c>
      <c r="M8" s="263"/>
      <c r="N8" s="260" t="s">
        <v>40</v>
      </c>
    </row>
    <row r="9" spans="2:21" ht="12.75" x14ac:dyDescent="0.2">
      <c r="B9" s="14" t="e">
        <f>IF(Tabla1[[#This Row],[Código_Actividad]]="","",CONCATENATE(Tabla1[[#This Row],[POA]],".",Tabla1[[#This Row],[SRS]],".",Tabla1[[#This Row],[AREA]],".",Tabla1[[#This Row],[TIPO]]))</f>
        <v>#REF!</v>
      </c>
      <c r="C9" s="14" t="e">
        <f>IF(Tabla1[[#This Row],[Código_Actividad]]="","",'[3]Formulario PPGR1'!#REF!)</f>
        <v>#REF!</v>
      </c>
      <c r="D9" s="14" t="e">
        <f>IF(Tabla1[[#This Row],[Código_Actividad]]="","",'[3]Formulario PPGR1'!#REF!)</f>
        <v>#REF!</v>
      </c>
      <c r="E9" s="14" t="e">
        <f>IF(Tabla1[[#This Row],[Código_Actividad]]="","",'[3]Formulario PPGR1'!#REF!)</f>
        <v>#REF!</v>
      </c>
      <c r="F9" s="14" t="e">
        <f>IF(Tabla1[[#This Row],[Código_Actividad]]="","",'[3]Formulario PPGR1'!#REF!)</f>
        <v>#REF!</v>
      </c>
      <c r="G9" s="240" t="s">
        <v>1144</v>
      </c>
      <c r="H9" s="260" t="s">
        <v>1330</v>
      </c>
      <c r="I9" s="296">
        <v>9</v>
      </c>
      <c r="J9" s="297">
        <v>180</v>
      </c>
      <c r="K9" s="261">
        <v>150</v>
      </c>
      <c r="L9" s="262">
        <f>Tabla1[[#This Row],[Precio Unitario]]*Tabla1[[#This Row],[Cantidad de Insumos]]</f>
        <v>27000</v>
      </c>
      <c r="M9" s="263"/>
      <c r="N9" s="260" t="s">
        <v>40</v>
      </c>
    </row>
    <row r="10" spans="2:21" ht="12.75" x14ac:dyDescent="0.2">
      <c r="B10" s="14" t="e">
        <f>IF(Tabla1[[#This Row],[Código_Actividad]]="","",CONCATENATE(Tabla1[[#This Row],[POA]],".",Tabla1[[#This Row],[SRS]],".",Tabla1[[#This Row],[AREA]],".",Tabla1[[#This Row],[TIPO]]))</f>
        <v>#REF!</v>
      </c>
      <c r="C10" s="14" t="e">
        <f>IF(Tabla1[[#This Row],[Código_Actividad]]="","",'[3]Formulario PPGR1'!#REF!)</f>
        <v>#REF!</v>
      </c>
      <c r="D10" s="14" t="e">
        <f>IF(Tabla1[[#This Row],[Código_Actividad]]="","",'[3]Formulario PPGR1'!#REF!)</f>
        <v>#REF!</v>
      </c>
      <c r="E10" s="14" t="e">
        <f>IF(Tabla1[[#This Row],[Código_Actividad]]="","",'[3]Formulario PPGR1'!#REF!)</f>
        <v>#REF!</v>
      </c>
      <c r="F10" s="14" t="e">
        <f>IF(Tabla1[[#This Row],[Código_Actividad]]="","",'[3]Formulario PPGR1'!#REF!)</f>
        <v>#REF!</v>
      </c>
      <c r="G10" s="240" t="s">
        <v>1173</v>
      </c>
      <c r="H10" s="260" t="s">
        <v>1330</v>
      </c>
      <c r="I10" s="296">
        <v>1</v>
      </c>
      <c r="J10" s="297">
        <v>35</v>
      </c>
      <c r="K10" s="261">
        <v>150</v>
      </c>
      <c r="L10" s="262">
        <f>Tabla1[[#This Row],[Precio Unitario]]*Tabla1[[#This Row],[Cantidad de Insumos]]</f>
        <v>5250</v>
      </c>
      <c r="M10" s="263"/>
      <c r="N10" s="260" t="s">
        <v>40</v>
      </c>
    </row>
    <row r="11" spans="2:21" ht="12.75" x14ac:dyDescent="0.2">
      <c r="B11" s="14" t="e">
        <f>IF(Tabla1[[#This Row],[Código_Actividad]]="","",CONCATENATE(Tabla1[[#This Row],[POA]],".",Tabla1[[#This Row],[SRS]],".",Tabla1[[#This Row],[AREA]],".",Tabla1[[#This Row],[TIPO]]))</f>
        <v>#REF!</v>
      </c>
      <c r="C11" s="14" t="e">
        <f>IF(Tabla1[[#This Row],[Código_Actividad]]="","",'[3]Formulario PPGR1'!#REF!)</f>
        <v>#REF!</v>
      </c>
      <c r="D11" s="14" t="e">
        <f>IF(Tabla1[[#This Row],[Código_Actividad]]="","",'[3]Formulario PPGR1'!#REF!)</f>
        <v>#REF!</v>
      </c>
      <c r="E11" s="14" t="e">
        <f>IF(Tabla1[[#This Row],[Código_Actividad]]="","",'[3]Formulario PPGR1'!#REF!)</f>
        <v>#REF!</v>
      </c>
      <c r="F11" s="14" t="e">
        <f>IF(Tabla1[[#This Row],[Código_Actividad]]="","",'[3]Formulario PPGR1'!#REF!)</f>
        <v>#REF!</v>
      </c>
      <c r="G11" s="301" t="s">
        <v>1177</v>
      </c>
      <c r="H11" s="260" t="s">
        <v>1330</v>
      </c>
      <c r="I11" s="296">
        <v>1</v>
      </c>
      <c r="J11" s="297">
        <v>35</v>
      </c>
      <c r="K11" s="261">
        <v>150</v>
      </c>
      <c r="L11" s="262">
        <f>Tabla1[[#This Row],[Precio Unitario]]*Tabla1[[#This Row],[Cantidad de Insumos]]</f>
        <v>5250</v>
      </c>
      <c r="M11" s="263"/>
      <c r="N11" s="260" t="s">
        <v>40</v>
      </c>
    </row>
    <row r="12" spans="2:21" ht="12.75" x14ac:dyDescent="0.2">
      <c r="B12" s="14" t="e">
        <f>IF(Tabla1[[#This Row],[Código_Actividad]]="","",CONCATENATE(Tabla1[[#This Row],[POA]],".",Tabla1[[#This Row],[SRS]],".",Tabla1[[#This Row],[AREA]],".",Tabla1[[#This Row],[TIPO]]))</f>
        <v>#REF!</v>
      </c>
      <c r="C12" s="14" t="e">
        <f>IF(Tabla1[[#This Row],[Código_Actividad]]="","",'[3]Formulario PPGR1'!#REF!)</f>
        <v>#REF!</v>
      </c>
      <c r="D12" s="14" t="e">
        <f>IF(Tabla1[[#This Row],[Código_Actividad]]="","",'[3]Formulario PPGR1'!#REF!)</f>
        <v>#REF!</v>
      </c>
      <c r="E12" s="14" t="e">
        <f>IF(Tabla1[[#This Row],[Código_Actividad]]="","",'[3]Formulario PPGR1'!#REF!)</f>
        <v>#REF!</v>
      </c>
      <c r="F12" s="14" t="e">
        <f>IF(Tabla1[[#This Row],[Código_Actividad]]="","",'[3]Formulario PPGR1'!#REF!)</f>
        <v>#REF!</v>
      </c>
      <c r="G12" s="301" t="s">
        <v>1179</v>
      </c>
      <c r="H12" s="260" t="s">
        <v>1330</v>
      </c>
      <c r="I12" s="296">
        <v>1</v>
      </c>
      <c r="J12" s="297">
        <v>35</v>
      </c>
      <c r="K12" s="261">
        <v>150</v>
      </c>
      <c r="L12" s="262">
        <f>Tabla1[[#This Row],[Precio Unitario]]*Tabla1[[#This Row],[Cantidad de Insumos]]</f>
        <v>5250</v>
      </c>
      <c r="M12" s="263"/>
      <c r="N12" s="260" t="s">
        <v>40</v>
      </c>
    </row>
    <row r="13" spans="2:21" ht="12.75" x14ac:dyDescent="0.2">
      <c r="B13" s="14" t="e">
        <f>IF(Tabla1[[#This Row],[Código_Actividad]]="","",CONCATENATE(Tabla1[[#This Row],[POA]],".",Tabla1[[#This Row],[SRS]],".",Tabla1[[#This Row],[AREA]],".",Tabla1[[#This Row],[TIPO]]))</f>
        <v>#REF!</v>
      </c>
      <c r="C13" s="14" t="e">
        <f>IF(Tabla1[[#This Row],[Código_Actividad]]="","",'[3]Formulario PPGR1'!#REF!)</f>
        <v>#REF!</v>
      </c>
      <c r="D13" s="14" t="e">
        <f>IF(Tabla1[[#This Row],[Código_Actividad]]="","",'[3]Formulario PPGR1'!#REF!)</f>
        <v>#REF!</v>
      </c>
      <c r="E13" s="14" t="e">
        <f>IF(Tabla1[[#This Row],[Código_Actividad]]="","",'[3]Formulario PPGR1'!#REF!)</f>
        <v>#REF!</v>
      </c>
      <c r="F13" s="14" t="e">
        <f>IF(Tabla1[[#This Row],[Código_Actividad]]="","",'[3]Formulario PPGR1'!#REF!)</f>
        <v>#REF!</v>
      </c>
      <c r="G13" s="301" t="s">
        <v>1181</v>
      </c>
      <c r="H13" s="260" t="s">
        <v>1330</v>
      </c>
      <c r="I13" s="296">
        <v>1</v>
      </c>
      <c r="J13" s="297">
        <v>35</v>
      </c>
      <c r="K13" s="261">
        <v>150</v>
      </c>
      <c r="L13" s="262">
        <f>Tabla1[[#This Row],[Precio Unitario]]*Tabla1[[#This Row],[Cantidad de Insumos]]</f>
        <v>5250</v>
      </c>
      <c r="M13" s="263"/>
      <c r="N13" s="260" t="s">
        <v>40</v>
      </c>
    </row>
    <row r="14" spans="2:21" ht="12.75" x14ac:dyDescent="0.2">
      <c r="B14" s="14" t="e">
        <f>IF(Tabla1[[#This Row],[Código_Actividad]]="","",CONCATENATE(Tabla1[[#This Row],[POA]],".",Tabla1[[#This Row],[SRS]],".",Tabla1[[#This Row],[AREA]],".",Tabla1[[#This Row],[TIPO]]))</f>
        <v>#REF!</v>
      </c>
      <c r="C14" s="14" t="e">
        <f>IF(Tabla1[[#This Row],[Código_Actividad]]="","",'[3]Formulario PPGR1'!#REF!)</f>
        <v>#REF!</v>
      </c>
      <c r="D14" s="14" t="e">
        <f>IF(Tabla1[[#This Row],[Código_Actividad]]="","",'[3]Formulario PPGR1'!#REF!)</f>
        <v>#REF!</v>
      </c>
      <c r="E14" s="14" t="e">
        <f>IF(Tabla1[[#This Row],[Código_Actividad]]="","",'[3]Formulario PPGR1'!#REF!)</f>
        <v>#REF!</v>
      </c>
      <c r="F14" s="14" t="e">
        <f>IF(Tabla1[[#This Row],[Código_Actividad]]="","",'[3]Formulario PPGR1'!#REF!)</f>
        <v>#REF!</v>
      </c>
      <c r="G14" s="301" t="s">
        <v>1209</v>
      </c>
      <c r="H14" s="260" t="s">
        <v>1330</v>
      </c>
      <c r="I14" s="296">
        <v>3</v>
      </c>
      <c r="J14" s="297">
        <v>30</v>
      </c>
      <c r="K14" s="261">
        <v>200</v>
      </c>
      <c r="L14" s="262">
        <f>Tabla1[[#This Row],[Precio Unitario]]*Tabla1[[#This Row],[Cantidad de Insumos]]</f>
        <v>6000</v>
      </c>
      <c r="M14" s="263"/>
      <c r="N14" s="260" t="s">
        <v>40</v>
      </c>
    </row>
    <row r="15" spans="2:21" ht="12.75" x14ac:dyDescent="0.2">
      <c r="B15" s="14" t="e">
        <f>IF(Tabla1[[#This Row],[Código_Actividad]]="","",CONCATENATE(Tabla1[[#This Row],[POA]],".",Tabla1[[#This Row],[SRS]],".",Tabla1[[#This Row],[AREA]],".",Tabla1[[#This Row],[TIPO]]))</f>
        <v>#REF!</v>
      </c>
      <c r="C15" s="14" t="e">
        <f>IF(Tabla1[[#This Row],[Código_Actividad]]="","",'[3]Formulario PPGR1'!#REF!)</f>
        <v>#REF!</v>
      </c>
      <c r="D15" s="14" t="e">
        <f>IF(Tabla1[[#This Row],[Código_Actividad]]="","",'[3]Formulario PPGR1'!#REF!)</f>
        <v>#REF!</v>
      </c>
      <c r="E15" s="14" t="e">
        <f>IF(Tabla1[[#This Row],[Código_Actividad]]="","",'[3]Formulario PPGR1'!#REF!)</f>
        <v>#REF!</v>
      </c>
      <c r="F15" s="14" t="e">
        <f>IF(Tabla1[[#This Row],[Código_Actividad]]="","",'[3]Formulario PPGR1'!#REF!)</f>
        <v>#REF!</v>
      </c>
      <c r="G15" s="301" t="s">
        <v>1235</v>
      </c>
      <c r="H15" s="260" t="s">
        <v>1330</v>
      </c>
      <c r="I15" s="296">
        <v>4</v>
      </c>
      <c r="J15" s="297">
        <v>60</v>
      </c>
      <c r="K15" s="261">
        <v>150</v>
      </c>
      <c r="L15" s="262">
        <f>Tabla1[[#This Row],[Precio Unitario]]*Tabla1[[#This Row],[Cantidad de Insumos]]</f>
        <v>9000</v>
      </c>
      <c r="M15" s="263"/>
      <c r="N15" s="260" t="s">
        <v>40</v>
      </c>
    </row>
    <row r="16" spans="2:21" ht="12.75" x14ac:dyDescent="0.2">
      <c r="B16" s="14" t="e">
        <f>IF(Tabla1[[#This Row],[Código_Actividad]]="","",CONCATENATE(Tabla1[[#This Row],[POA]],".",Tabla1[[#This Row],[SRS]],".",Tabla1[[#This Row],[AREA]],".",Tabla1[[#This Row],[TIPO]]))</f>
        <v>#REF!</v>
      </c>
      <c r="C16" s="14" t="e">
        <f>IF(Tabla1[[#This Row],[Código_Actividad]]="","",'[3]Formulario PPGR1'!#REF!)</f>
        <v>#REF!</v>
      </c>
      <c r="D16" s="14" t="e">
        <f>IF(Tabla1[[#This Row],[Código_Actividad]]="","",'[3]Formulario PPGR1'!#REF!)</f>
        <v>#REF!</v>
      </c>
      <c r="E16" s="14" t="e">
        <f>IF(Tabla1[[#This Row],[Código_Actividad]]="","",'[3]Formulario PPGR1'!#REF!)</f>
        <v>#REF!</v>
      </c>
      <c r="F16" s="14" t="e">
        <f>IF(Tabla1[[#This Row],[Código_Actividad]]="","",'[3]Formulario PPGR1'!#REF!)</f>
        <v>#REF!</v>
      </c>
      <c r="G16" s="301" t="s">
        <v>1262</v>
      </c>
      <c r="H16" s="260" t="s">
        <v>1331</v>
      </c>
      <c r="I16" s="296">
        <v>1</v>
      </c>
      <c r="J16" s="297">
        <v>60</v>
      </c>
      <c r="K16" s="261">
        <v>250</v>
      </c>
      <c r="L16" s="262">
        <f>Tabla1[[#This Row],[Precio Unitario]]*Tabla1[[#This Row],[Cantidad de Insumos]]</f>
        <v>15000</v>
      </c>
      <c r="M16" s="263"/>
      <c r="N16" s="260" t="s">
        <v>40</v>
      </c>
    </row>
    <row r="17" spans="2:14" ht="12.75" x14ac:dyDescent="0.2">
      <c r="B17" s="14" t="e">
        <f>IF(Tabla1[[#This Row],[Código_Actividad]]="","",CONCATENATE(Tabla1[[#This Row],[POA]],".",Tabla1[[#This Row],[SRS]],".",Tabla1[[#This Row],[AREA]],".",Tabla1[[#This Row],[TIPO]]))</f>
        <v>#REF!</v>
      </c>
      <c r="C17" s="14" t="e">
        <f>IF(Tabla1[[#This Row],[Código_Actividad]]="","",'[3]Formulario PPGR1'!#REF!)</f>
        <v>#REF!</v>
      </c>
      <c r="D17" s="14" t="e">
        <f>IF(Tabla1[[#This Row],[Código_Actividad]]="","",'[3]Formulario PPGR1'!#REF!)</f>
        <v>#REF!</v>
      </c>
      <c r="E17" s="14" t="e">
        <f>IF(Tabla1[[#This Row],[Código_Actividad]]="","",'[3]Formulario PPGR1'!#REF!)</f>
        <v>#REF!</v>
      </c>
      <c r="F17" s="14" t="e">
        <f>IF(Tabla1[[#This Row],[Código_Actividad]]="","",'[3]Formulario PPGR1'!#REF!)</f>
        <v>#REF!</v>
      </c>
      <c r="G17" s="301" t="s">
        <v>1285</v>
      </c>
      <c r="H17" s="260" t="s">
        <v>1330</v>
      </c>
      <c r="I17" s="296">
        <v>3</v>
      </c>
      <c r="J17" s="297">
        <v>30</v>
      </c>
      <c r="K17" s="261">
        <v>200</v>
      </c>
      <c r="L17" s="262">
        <f>Tabla1[[#This Row],[Precio Unitario]]*Tabla1[[#This Row],[Cantidad de Insumos]]</f>
        <v>6000</v>
      </c>
      <c r="M17" s="263"/>
      <c r="N17" s="260" t="s">
        <v>40</v>
      </c>
    </row>
    <row r="18" spans="2:14" ht="12.75" x14ac:dyDescent="0.2">
      <c r="B18" s="14" t="e">
        <f>IF(Tabla1[[#This Row],[Código_Actividad]]="","",CONCATENATE(Tabla1[[#This Row],[POA]],".",Tabla1[[#This Row],[SRS]],".",Tabla1[[#This Row],[AREA]],".",Tabla1[[#This Row],[TIPO]]))</f>
        <v>#REF!</v>
      </c>
      <c r="C18" s="14" t="e">
        <f>IF(Tabla1[[#This Row],[Código_Actividad]]="","",'[3]Formulario PPGR1'!#REF!)</f>
        <v>#REF!</v>
      </c>
      <c r="D18" s="14" t="e">
        <f>IF(Tabla1[[#This Row],[Código_Actividad]]="","",'[3]Formulario PPGR1'!#REF!)</f>
        <v>#REF!</v>
      </c>
      <c r="E18" s="14" t="e">
        <f>IF(Tabla1[[#This Row],[Código_Actividad]]="","",'[3]Formulario PPGR1'!#REF!)</f>
        <v>#REF!</v>
      </c>
      <c r="F18" s="14" t="e">
        <f>IF(Tabla1[[#This Row],[Código_Actividad]]="","",'[3]Formulario PPGR1'!#REF!)</f>
        <v>#REF!</v>
      </c>
      <c r="G18" s="301" t="s">
        <v>1287</v>
      </c>
      <c r="H18" s="260" t="s">
        <v>1330</v>
      </c>
      <c r="I18" s="296">
        <v>3</v>
      </c>
      <c r="J18" s="297">
        <v>30</v>
      </c>
      <c r="K18" s="261">
        <v>200</v>
      </c>
      <c r="L18" s="262">
        <f>Tabla1[[#This Row],[Precio Unitario]]*Tabla1[[#This Row],[Cantidad de Insumos]]</f>
        <v>6000</v>
      </c>
      <c r="M18" s="263"/>
      <c r="N18" s="260" t="s">
        <v>40</v>
      </c>
    </row>
    <row r="19" spans="2:14" ht="12.75" x14ac:dyDescent="0.2">
      <c r="B19" s="14" t="e">
        <f>IF(Tabla1[[#This Row],[Código_Actividad]]="","",CONCATENATE(Tabla1[[#This Row],[POA]],".",Tabla1[[#This Row],[SRS]],".",Tabla1[[#This Row],[AREA]],".",Tabla1[[#This Row],[TIPO]]))</f>
        <v>#REF!</v>
      </c>
      <c r="C19" s="14" t="e">
        <f>IF(Tabla1[[#This Row],[Código_Actividad]]="","",'[3]Formulario PPGR1'!#REF!)</f>
        <v>#REF!</v>
      </c>
      <c r="D19" s="14" t="e">
        <f>IF(Tabla1[[#This Row],[Código_Actividad]]="","",'[3]Formulario PPGR1'!#REF!)</f>
        <v>#REF!</v>
      </c>
      <c r="E19" s="14" t="e">
        <f>IF(Tabla1[[#This Row],[Código_Actividad]]="","",'[3]Formulario PPGR1'!#REF!)</f>
        <v>#REF!</v>
      </c>
      <c r="F19" s="14" t="e">
        <f>IF(Tabla1[[#This Row],[Código_Actividad]]="","",'[3]Formulario PPGR1'!#REF!)</f>
        <v>#REF!</v>
      </c>
      <c r="G19" s="301" t="s">
        <v>1110</v>
      </c>
      <c r="H19" s="260" t="s">
        <v>1330</v>
      </c>
      <c r="I19" s="296">
        <v>1</v>
      </c>
      <c r="J19" s="297">
        <v>25</v>
      </c>
      <c r="K19" s="261">
        <v>200</v>
      </c>
      <c r="L19" s="262">
        <f>Tabla1[[#This Row],[Precio Unitario]]*Tabla1[[#This Row],[Cantidad de Insumos]]</f>
        <v>5000</v>
      </c>
      <c r="M19" s="263"/>
      <c r="N19" s="260"/>
    </row>
    <row r="20" spans="2:14" ht="12.75" x14ac:dyDescent="0.2">
      <c r="B20" s="14" t="str">
        <f>IF(Tabla1[[#This Row],[Código_Actividad]]="","",CONCATENATE(Tabla1[[#This Row],[POA]],".",Tabla1[[#This Row],[SRS]],".",Tabla1[[#This Row],[AREA]],".",Tabla1[[#This Row],[TIPO]]))</f>
        <v/>
      </c>
      <c r="C20" s="14" t="str">
        <f>IF(Tabla1[[#This Row],[Código_Actividad]]="","",'[3]Formulario PPGR1'!#REF!)</f>
        <v/>
      </c>
      <c r="D20" s="14" t="str">
        <f>IF(Tabla1[[#This Row],[Código_Actividad]]="","",'[3]Formulario PPGR1'!#REF!)</f>
        <v/>
      </c>
      <c r="E20" s="14" t="str">
        <f>IF(Tabla1[[#This Row],[Código_Actividad]]="","",'[3]Formulario PPGR1'!#REF!)</f>
        <v/>
      </c>
      <c r="F20" s="14" t="str">
        <f>IF(Tabla1[[#This Row],[Código_Actividad]]="","",'[3]Formulario PPGR1'!#REF!)</f>
        <v/>
      </c>
      <c r="G20" s="259"/>
      <c r="H20" s="260"/>
      <c r="I20" s="296"/>
      <c r="J20" s="297"/>
      <c r="K20" s="261"/>
      <c r="L20" s="262"/>
      <c r="M20" s="263"/>
      <c r="N20" s="260"/>
    </row>
    <row r="21" spans="2:14" ht="12.75" x14ac:dyDescent="0.2">
      <c r="B21" s="14" t="str">
        <f>IF(Tabla1[[#This Row],[Código_Actividad]]="","",CONCATENATE(Tabla1[[#This Row],[POA]],".",Tabla1[[#This Row],[SRS]],".",Tabla1[[#This Row],[AREA]],".",Tabla1[[#This Row],[TIPO]]))</f>
        <v/>
      </c>
      <c r="C21" s="14" t="str">
        <f>IF(Tabla1[[#This Row],[Código_Actividad]]="","",'[3]Formulario PPGR1'!#REF!)</f>
        <v/>
      </c>
      <c r="D21" s="14" t="str">
        <f>IF(Tabla1[[#This Row],[Código_Actividad]]="","",'[3]Formulario PPGR1'!#REF!)</f>
        <v/>
      </c>
      <c r="E21" s="14" t="str">
        <f>IF(Tabla1[[#This Row],[Código_Actividad]]="","",'[3]Formulario PPGR1'!#REF!)</f>
        <v/>
      </c>
      <c r="F21" s="14" t="str">
        <f>IF(Tabla1[[#This Row],[Código_Actividad]]="","",'[3]Formulario PPGR1'!#REF!)</f>
        <v/>
      </c>
      <c r="G21" s="259"/>
      <c r="H21" s="260"/>
      <c r="I21" s="296"/>
      <c r="J21" s="297"/>
      <c r="K21" s="261"/>
      <c r="L21" s="262"/>
      <c r="M21" s="263"/>
      <c r="N21" s="260"/>
    </row>
    <row r="22" spans="2:14" ht="12.75" x14ac:dyDescent="0.2">
      <c r="B22" s="14" t="str">
        <f>IF(Tabla1[[#This Row],[Código_Actividad]]="","",CONCATENATE(Tabla1[[#This Row],[POA]],".",Tabla1[[#This Row],[SRS]],".",Tabla1[[#This Row],[AREA]],".",Tabla1[[#This Row],[TIPO]]))</f>
        <v/>
      </c>
      <c r="C22" s="14" t="str">
        <f>IF(Tabla1[[#This Row],[Código_Actividad]]="","",'[3]Formulario PPGR1'!#REF!)</f>
        <v/>
      </c>
      <c r="D22" s="14" t="str">
        <f>IF(Tabla1[[#This Row],[Código_Actividad]]="","",'[3]Formulario PPGR1'!#REF!)</f>
        <v/>
      </c>
      <c r="E22" s="14" t="str">
        <f>IF(Tabla1[[#This Row],[Código_Actividad]]="","",'[3]Formulario PPGR1'!#REF!)</f>
        <v/>
      </c>
      <c r="F22" s="14" t="str">
        <f>IF(Tabla1[[#This Row],[Código_Actividad]]="","",'[3]Formulario PPGR1'!#REF!)</f>
        <v/>
      </c>
      <c r="G22" s="259"/>
      <c r="H22" s="260"/>
      <c r="I22" s="296"/>
      <c r="J22" s="297"/>
      <c r="K22" s="261"/>
      <c r="L22" s="262"/>
      <c r="M22" s="263"/>
      <c r="N22" s="260"/>
    </row>
    <row r="23" spans="2:14" ht="12.75" x14ac:dyDescent="0.2">
      <c r="B23" s="14" t="str">
        <f>IF(Tabla1[[#This Row],[Código_Actividad]]="","",CONCATENATE(Tabla1[[#This Row],[POA]],".",Tabla1[[#This Row],[SRS]],".",Tabla1[[#This Row],[AREA]],".",Tabla1[[#This Row],[TIPO]]))</f>
        <v/>
      </c>
      <c r="C23" s="14" t="str">
        <f>IF(Tabla1[[#This Row],[Código_Actividad]]="","",'[3]Formulario PPGR1'!#REF!)</f>
        <v/>
      </c>
      <c r="D23" s="14" t="str">
        <f>IF(Tabla1[[#This Row],[Código_Actividad]]="","",'[3]Formulario PPGR1'!#REF!)</f>
        <v/>
      </c>
      <c r="E23" s="14" t="str">
        <f>IF(Tabla1[[#This Row],[Código_Actividad]]="","",'[3]Formulario PPGR1'!#REF!)</f>
        <v/>
      </c>
      <c r="F23" s="14" t="str">
        <f>IF(Tabla1[[#This Row],[Código_Actividad]]="","",'[3]Formulario PPGR1'!#REF!)</f>
        <v/>
      </c>
      <c r="G23" s="259"/>
      <c r="H23" s="260"/>
      <c r="I23" s="296"/>
      <c r="J23" s="297"/>
      <c r="K23" s="261"/>
      <c r="L23" s="262"/>
      <c r="M23" s="263"/>
      <c r="N23" s="260"/>
    </row>
    <row r="24" spans="2:14" ht="12.75" x14ac:dyDescent="0.2">
      <c r="B24" s="14" t="str">
        <f>IF(Tabla1[[#This Row],[Código_Actividad]]="","",CONCATENATE(Tabla1[[#This Row],[POA]],".",Tabla1[[#This Row],[SRS]],".",Tabla1[[#This Row],[AREA]],".",Tabla1[[#This Row],[TIPO]]))</f>
        <v/>
      </c>
      <c r="C24" s="14" t="str">
        <f>IF(Tabla1[[#This Row],[Código_Actividad]]="","",'[3]Formulario PPGR1'!#REF!)</f>
        <v/>
      </c>
      <c r="D24" s="14" t="str">
        <f>IF(Tabla1[[#This Row],[Código_Actividad]]="","",'[3]Formulario PPGR1'!#REF!)</f>
        <v/>
      </c>
      <c r="E24" s="14" t="str">
        <f>IF(Tabla1[[#This Row],[Código_Actividad]]="","",'[3]Formulario PPGR1'!#REF!)</f>
        <v/>
      </c>
      <c r="F24" s="14" t="str">
        <f>IF(Tabla1[[#This Row],[Código_Actividad]]="","",'[3]Formulario PPGR1'!#REF!)</f>
        <v/>
      </c>
      <c r="G24" s="259"/>
      <c r="H24" s="260"/>
      <c r="I24" s="296"/>
      <c r="J24" s="297"/>
      <c r="K24" s="261"/>
      <c r="L24" s="262"/>
      <c r="M24" s="263"/>
      <c r="N24" s="260"/>
    </row>
    <row r="25" spans="2:14" ht="12.75" x14ac:dyDescent="0.2">
      <c r="B25" s="14" t="str">
        <f>IF(Tabla1[[#This Row],[Código_Actividad]]="","",CONCATENATE(Tabla1[[#This Row],[POA]],".",Tabla1[[#This Row],[SRS]],".",Tabla1[[#This Row],[AREA]],".",Tabla1[[#This Row],[TIPO]]))</f>
        <v/>
      </c>
      <c r="C25" s="14" t="str">
        <f>IF(Tabla1[[#This Row],[Código_Actividad]]="","",'[3]Formulario PPGR1'!#REF!)</f>
        <v/>
      </c>
      <c r="D25" s="14" t="str">
        <f>IF(Tabla1[[#This Row],[Código_Actividad]]="","",'[3]Formulario PPGR1'!#REF!)</f>
        <v/>
      </c>
      <c r="E25" s="14" t="str">
        <f>IF(Tabla1[[#This Row],[Código_Actividad]]="","",'[3]Formulario PPGR1'!#REF!)</f>
        <v/>
      </c>
      <c r="F25" s="14" t="str">
        <f>IF(Tabla1[[#This Row],[Código_Actividad]]="","",'[3]Formulario PPGR1'!#REF!)</f>
        <v/>
      </c>
      <c r="G25" s="259"/>
      <c r="H25" s="260"/>
      <c r="I25" s="296"/>
      <c r="J25" s="297"/>
      <c r="K25" s="261"/>
      <c r="L25" s="262"/>
      <c r="M25" s="263"/>
      <c r="N25" s="260"/>
    </row>
    <row r="26" spans="2:14" ht="12.75" x14ac:dyDescent="0.2">
      <c r="B26" s="14" t="str">
        <f>IF(Tabla1[[#This Row],[Código_Actividad]]="","",CONCATENATE(Tabla1[[#This Row],[POA]],".",Tabla1[[#This Row],[SRS]],".",Tabla1[[#This Row],[AREA]],".",Tabla1[[#This Row],[TIPO]]))</f>
        <v/>
      </c>
      <c r="C26" s="14" t="str">
        <f>IF(Tabla1[[#This Row],[Código_Actividad]]="","",'[3]Formulario PPGR1'!#REF!)</f>
        <v/>
      </c>
      <c r="D26" s="14" t="str">
        <f>IF(Tabla1[[#This Row],[Código_Actividad]]="","",'[3]Formulario PPGR1'!#REF!)</f>
        <v/>
      </c>
      <c r="E26" s="14" t="str">
        <f>IF(Tabla1[[#This Row],[Código_Actividad]]="","",'[3]Formulario PPGR1'!#REF!)</f>
        <v/>
      </c>
      <c r="F26" s="14" t="str">
        <f>IF(Tabla1[[#This Row],[Código_Actividad]]="","",'[3]Formulario PPGR1'!#REF!)</f>
        <v/>
      </c>
      <c r="G26" s="259"/>
      <c r="H26" s="260"/>
      <c r="I26" s="296"/>
      <c r="J26" s="297"/>
      <c r="K26" s="261"/>
      <c r="L26" s="262"/>
      <c r="M26" s="263"/>
      <c r="N26" s="260"/>
    </row>
    <row r="27" spans="2:14" ht="12.75" x14ac:dyDescent="0.2">
      <c r="B27" s="14" t="str">
        <f>IF(Tabla1[[#This Row],[Código_Actividad]]="","",CONCATENATE(Tabla1[[#This Row],[POA]],".",Tabla1[[#This Row],[SRS]],".",Tabla1[[#This Row],[AREA]],".",Tabla1[[#This Row],[TIPO]]))</f>
        <v/>
      </c>
      <c r="C27" s="14" t="str">
        <f>IF(Tabla1[[#This Row],[Código_Actividad]]="","",'[3]Formulario PPGR1'!#REF!)</f>
        <v/>
      </c>
      <c r="D27" s="14" t="str">
        <f>IF(Tabla1[[#This Row],[Código_Actividad]]="","",'[3]Formulario PPGR1'!#REF!)</f>
        <v/>
      </c>
      <c r="E27" s="14" t="str">
        <f>IF(Tabla1[[#This Row],[Código_Actividad]]="","",'[3]Formulario PPGR1'!#REF!)</f>
        <v/>
      </c>
      <c r="F27" s="14" t="str">
        <f>IF(Tabla1[[#This Row],[Código_Actividad]]="","",'[3]Formulario PPGR1'!#REF!)</f>
        <v/>
      </c>
      <c r="G27" s="259"/>
      <c r="H27" s="260"/>
      <c r="I27" s="296"/>
      <c r="J27" s="297"/>
      <c r="K27" s="261"/>
      <c r="L27" s="262"/>
      <c r="M27" s="263"/>
      <c r="N27" s="260"/>
    </row>
    <row r="28" spans="2:14" ht="12.75" x14ac:dyDescent="0.2">
      <c r="B28" s="14" t="str">
        <f>IF(Tabla1[[#This Row],[Código_Actividad]]="","",CONCATENATE(Tabla1[[#This Row],[POA]],".",Tabla1[[#This Row],[SRS]],".",Tabla1[[#This Row],[AREA]],".",Tabla1[[#This Row],[TIPO]]))</f>
        <v/>
      </c>
      <c r="C28" s="14" t="str">
        <f>IF(Tabla1[[#This Row],[Código_Actividad]]="","",'[3]Formulario PPGR1'!#REF!)</f>
        <v/>
      </c>
      <c r="D28" s="14" t="str">
        <f>IF(Tabla1[[#This Row],[Código_Actividad]]="","",'[3]Formulario PPGR1'!#REF!)</f>
        <v/>
      </c>
      <c r="E28" s="14" t="str">
        <f>IF(Tabla1[[#This Row],[Código_Actividad]]="","",'[3]Formulario PPGR1'!#REF!)</f>
        <v/>
      </c>
      <c r="F28" s="14" t="str">
        <f>IF(Tabla1[[#This Row],[Código_Actividad]]="","",'[3]Formulario PPGR1'!#REF!)</f>
        <v/>
      </c>
      <c r="G28" s="259"/>
      <c r="H28" s="260"/>
      <c r="I28" s="296"/>
      <c r="J28" s="297"/>
      <c r="K28" s="261"/>
      <c r="L28" s="262"/>
      <c r="M28" s="263"/>
      <c r="N28" s="260"/>
    </row>
    <row r="29" spans="2:14" ht="12.75" x14ac:dyDescent="0.2">
      <c r="B29" s="14" t="str">
        <f>IF(Tabla1[[#This Row],[Código_Actividad]]="","",CONCATENATE(Tabla1[[#This Row],[POA]],".",Tabla1[[#This Row],[SRS]],".",Tabla1[[#This Row],[AREA]],".",Tabla1[[#This Row],[TIPO]]))</f>
        <v/>
      </c>
      <c r="C29" s="14" t="str">
        <f>IF(Tabla1[[#This Row],[Código_Actividad]]="","",'[3]Formulario PPGR1'!#REF!)</f>
        <v/>
      </c>
      <c r="D29" s="14" t="str">
        <f>IF(Tabla1[[#This Row],[Código_Actividad]]="","",'[3]Formulario PPGR1'!#REF!)</f>
        <v/>
      </c>
      <c r="E29" s="14" t="str">
        <f>IF(Tabla1[[#This Row],[Código_Actividad]]="","",'[3]Formulario PPGR1'!#REF!)</f>
        <v/>
      </c>
      <c r="F29" s="14" t="str">
        <f>IF(Tabla1[[#This Row],[Código_Actividad]]="","",'[3]Formulario PPGR1'!#REF!)</f>
        <v/>
      </c>
      <c r="G29" s="259"/>
      <c r="H29" s="260"/>
      <c r="I29" s="296"/>
      <c r="J29" s="297"/>
      <c r="K29" s="261"/>
      <c r="L29" s="262"/>
      <c r="M29" s="263"/>
      <c r="N29" s="260"/>
    </row>
    <row r="30" spans="2:14" ht="12.75" x14ac:dyDescent="0.2">
      <c r="B30" s="14" t="str">
        <f>IF(Tabla1[[#This Row],[Código_Actividad]]="","",CONCATENATE(Tabla1[[#This Row],[POA]],".",Tabla1[[#This Row],[SRS]],".",Tabla1[[#This Row],[AREA]],".",Tabla1[[#This Row],[TIPO]]))</f>
        <v/>
      </c>
      <c r="C30" s="14" t="str">
        <f>IF(Tabla1[[#This Row],[Código_Actividad]]="","",'[3]Formulario PPGR1'!#REF!)</f>
        <v/>
      </c>
      <c r="D30" s="14" t="str">
        <f>IF(Tabla1[[#This Row],[Código_Actividad]]="","",'[3]Formulario PPGR1'!#REF!)</f>
        <v/>
      </c>
      <c r="E30" s="14" t="str">
        <f>IF(Tabla1[[#This Row],[Código_Actividad]]="","",'[3]Formulario PPGR1'!#REF!)</f>
        <v/>
      </c>
      <c r="F30" s="14" t="str">
        <f>IF(Tabla1[[#This Row],[Código_Actividad]]="","",'[3]Formulario PPGR1'!#REF!)</f>
        <v/>
      </c>
      <c r="G30" s="259"/>
      <c r="H30" s="260"/>
      <c r="I30" s="296"/>
      <c r="J30" s="297"/>
      <c r="K30" s="261"/>
      <c r="L30" s="262"/>
      <c r="M30" s="263"/>
      <c r="N30" s="260"/>
    </row>
    <row r="31" spans="2:14" ht="12.75" x14ac:dyDescent="0.2">
      <c r="B31" s="14" t="str">
        <f>IF(Tabla1[[#This Row],[Código_Actividad]]="","",CONCATENATE(Tabla1[[#This Row],[POA]],".",Tabla1[[#This Row],[SRS]],".",Tabla1[[#This Row],[AREA]],".",Tabla1[[#This Row],[TIPO]]))</f>
        <v/>
      </c>
      <c r="C31" s="14" t="str">
        <f>IF(Tabla1[[#This Row],[Código_Actividad]]="","",'[3]Formulario PPGR1'!#REF!)</f>
        <v/>
      </c>
      <c r="D31" s="14" t="str">
        <f>IF(Tabla1[[#This Row],[Código_Actividad]]="","",'[3]Formulario PPGR1'!#REF!)</f>
        <v/>
      </c>
      <c r="E31" s="14" t="str">
        <f>IF(Tabla1[[#This Row],[Código_Actividad]]="","",'[3]Formulario PPGR1'!#REF!)</f>
        <v/>
      </c>
      <c r="F31" s="14" t="str">
        <f>IF(Tabla1[[#This Row],[Código_Actividad]]="","",'[3]Formulario PPGR1'!#REF!)</f>
        <v/>
      </c>
      <c r="G31" s="259"/>
      <c r="H31" s="260"/>
      <c r="I31" s="296"/>
      <c r="J31" s="297"/>
      <c r="K31" s="261"/>
      <c r="L31" s="262"/>
      <c r="M31" s="263"/>
      <c r="N31" s="260"/>
    </row>
    <row r="32" spans="2:14" ht="12.75" x14ac:dyDescent="0.2">
      <c r="B32" s="14" t="str">
        <f>IF(Tabla1[[#This Row],[Código_Actividad]]="","",CONCATENATE(Tabla1[[#This Row],[POA]],".",Tabla1[[#This Row],[SRS]],".",Tabla1[[#This Row],[AREA]],".",Tabla1[[#This Row],[TIPO]]))</f>
        <v/>
      </c>
      <c r="C32" s="14" t="str">
        <f>IF(Tabla1[[#This Row],[Código_Actividad]]="","",'[3]Formulario PPGR1'!#REF!)</f>
        <v/>
      </c>
      <c r="D32" s="14" t="str">
        <f>IF(Tabla1[[#This Row],[Código_Actividad]]="","",'[3]Formulario PPGR1'!#REF!)</f>
        <v/>
      </c>
      <c r="E32" s="14" t="str">
        <f>IF(Tabla1[[#This Row],[Código_Actividad]]="","",'[3]Formulario PPGR1'!#REF!)</f>
        <v/>
      </c>
      <c r="F32" s="14" t="str">
        <f>IF(Tabla1[[#This Row],[Código_Actividad]]="","",'[3]Formulario PPGR1'!#REF!)</f>
        <v/>
      </c>
      <c r="G32" s="259"/>
      <c r="H32" s="260"/>
      <c r="I32" s="296"/>
      <c r="J32" s="297"/>
      <c r="K32" s="261"/>
      <c r="L32" s="262"/>
      <c r="M32" s="263"/>
      <c r="N32" s="260"/>
    </row>
    <row r="33" spans="2:14" ht="12.75" x14ac:dyDescent="0.2">
      <c r="B33" s="14" t="str">
        <f>IF(Tabla1[[#This Row],[Código_Actividad]]="","",CONCATENATE(Tabla1[[#This Row],[POA]],".",Tabla1[[#This Row],[SRS]],".",Tabla1[[#This Row],[AREA]],".",Tabla1[[#This Row],[TIPO]]))</f>
        <v/>
      </c>
      <c r="C33" s="14" t="str">
        <f>IF(Tabla1[[#This Row],[Código_Actividad]]="","",'[3]Formulario PPGR1'!#REF!)</f>
        <v/>
      </c>
      <c r="D33" s="14" t="str">
        <f>IF(Tabla1[[#This Row],[Código_Actividad]]="","",'[3]Formulario PPGR1'!#REF!)</f>
        <v/>
      </c>
      <c r="E33" s="14" t="str">
        <f>IF(Tabla1[[#This Row],[Código_Actividad]]="","",'[3]Formulario PPGR1'!#REF!)</f>
        <v/>
      </c>
      <c r="F33" s="14" t="str">
        <f>IF(Tabla1[[#This Row],[Código_Actividad]]="","",'[3]Formulario PPGR1'!#REF!)</f>
        <v/>
      </c>
      <c r="G33" s="259"/>
      <c r="H33" s="260"/>
      <c r="I33" s="296"/>
      <c r="J33" s="297"/>
      <c r="K33" s="261"/>
      <c r="L33" s="262"/>
      <c r="M33" s="263"/>
      <c r="N33" s="260"/>
    </row>
    <row r="34" spans="2:14" ht="12.75" x14ac:dyDescent="0.2">
      <c r="B34" s="14" t="str">
        <f>IF(Tabla1[[#This Row],[Código_Actividad]]="","",CONCATENATE(Tabla1[[#This Row],[POA]],".",Tabla1[[#This Row],[SRS]],".",Tabla1[[#This Row],[AREA]],".",Tabla1[[#This Row],[TIPO]]))</f>
        <v/>
      </c>
      <c r="C34" s="14" t="str">
        <f>IF(Tabla1[[#This Row],[Código_Actividad]]="","",'[3]Formulario PPGR1'!#REF!)</f>
        <v/>
      </c>
      <c r="D34" s="14" t="str">
        <f>IF(Tabla1[[#This Row],[Código_Actividad]]="","",'[3]Formulario PPGR1'!#REF!)</f>
        <v/>
      </c>
      <c r="E34" s="14" t="str">
        <f>IF(Tabla1[[#This Row],[Código_Actividad]]="","",'[3]Formulario PPGR1'!#REF!)</f>
        <v/>
      </c>
      <c r="F34" s="14" t="str">
        <f>IF(Tabla1[[#This Row],[Código_Actividad]]="","",'[3]Formulario PPGR1'!#REF!)</f>
        <v/>
      </c>
      <c r="G34" s="259"/>
      <c r="H34" s="260"/>
      <c r="I34" s="296"/>
      <c r="J34" s="297"/>
      <c r="K34" s="261"/>
      <c r="L34" s="262"/>
      <c r="M34" s="263"/>
      <c r="N34" s="260"/>
    </row>
    <row r="35" spans="2:14" ht="12.75" x14ac:dyDescent="0.2">
      <c r="B35" s="14" t="str">
        <f>IF(Tabla1[[#This Row],[Código_Actividad]]="","",CONCATENATE(Tabla1[[#This Row],[POA]],".",Tabla1[[#This Row],[SRS]],".",Tabla1[[#This Row],[AREA]],".",Tabla1[[#This Row],[TIPO]]))</f>
        <v/>
      </c>
      <c r="C35" s="14" t="str">
        <f>IF(Tabla1[[#This Row],[Código_Actividad]]="","",'[3]Formulario PPGR1'!#REF!)</f>
        <v/>
      </c>
      <c r="D35" s="14" t="str">
        <f>IF(Tabla1[[#This Row],[Código_Actividad]]="","",'[3]Formulario PPGR1'!#REF!)</f>
        <v/>
      </c>
      <c r="E35" s="14" t="str">
        <f>IF(Tabla1[[#This Row],[Código_Actividad]]="","",'[3]Formulario PPGR1'!#REF!)</f>
        <v/>
      </c>
      <c r="F35" s="14" t="str">
        <f>IF(Tabla1[[#This Row],[Código_Actividad]]="","",'[3]Formulario PPGR1'!#REF!)</f>
        <v/>
      </c>
      <c r="G35" s="259"/>
      <c r="H35" s="260"/>
      <c r="I35" s="296"/>
      <c r="J35" s="297"/>
      <c r="K35" s="261"/>
      <c r="L35" s="262"/>
      <c r="M35" s="263"/>
      <c r="N35" s="260"/>
    </row>
    <row r="36" spans="2:14" ht="12.75" x14ac:dyDescent="0.2">
      <c r="B36" s="14" t="str">
        <f>IF(Tabla1[[#This Row],[Código_Actividad]]="","",CONCATENATE(Tabla1[[#This Row],[POA]],".",Tabla1[[#This Row],[SRS]],".",Tabla1[[#This Row],[AREA]],".",Tabla1[[#This Row],[TIPO]]))</f>
        <v/>
      </c>
      <c r="C36" s="14" t="str">
        <f>IF(Tabla1[[#This Row],[Código_Actividad]]="","",'[3]Formulario PPGR1'!#REF!)</f>
        <v/>
      </c>
      <c r="D36" s="14" t="str">
        <f>IF(Tabla1[[#This Row],[Código_Actividad]]="","",'[3]Formulario PPGR1'!#REF!)</f>
        <v/>
      </c>
      <c r="E36" s="14" t="str">
        <f>IF(Tabla1[[#This Row],[Código_Actividad]]="","",'[3]Formulario PPGR1'!#REF!)</f>
        <v/>
      </c>
      <c r="F36" s="14" t="str">
        <f>IF(Tabla1[[#This Row],[Código_Actividad]]="","",'[3]Formulario PPGR1'!#REF!)</f>
        <v/>
      </c>
      <c r="G36" s="259"/>
      <c r="H36" s="260"/>
      <c r="I36" s="296"/>
      <c r="J36" s="297"/>
      <c r="K36" s="261"/>
      <c r="L36" s="262"/>
      <c r="M36" s="263"/>
      <c r="N36" s="260"/>
    </row>
    <row r="37" spans="2:14" ht="12.75" x14ac:dyDescent="0.2">
      <c r="B37" s="14" t="str">
        <f>IF(Tabla1[[#This Row],[Código_Actividad]]="","",CONCATENATE(Tabla1[[#This Row],[POA]],".",Tabla1[[#This Row],[SRS]],".",Tabla1[[#This Row],[AREA]],".",Tabla1[[#This Row],[TIPO]]))</f>
        <v/>
      </c>
      <c r="C37" s="14" t="str">
        <f>IF(Tabla1[[#This Row],[Código_Actividad]]="","",'[3]Formulario PPGR1'!#REF!)</f>
        <v/>
      </c>
      <c r="D37" s="14" t="str">
        <f>IF(Tabla1[[#This Row],[Código_Actividad]]="","",'[3]Formulario PPGR1'!#REF!)</f>
        <v/>
      </c>
      <c r="E37" s="14" t="str">
        <f>IF(Tabla1[[#This Row],[Código_Actividad]]="","",'[3]Formulario PPGR1'!#REF!)</f>
        <v/>
      </c>
      <c r="F37" s="14" t="str">
        <f>IF(Tabla1[[#This Row],[Código_Actividad]]="","",'[3]Formulario PPGR1'!#REF!)</f>
        <v/>
      </c>
      <c r="G37" s="259"/>
      <c r="H37" s="260"/>
      <c r="I37" s="296"/>
      <c r="J37" s="297"/>
      <c r="K37" s="261"/>
      <c r="L37" s="262"/>
      <c r="M37" s="263"/>
      <c r="N37" s="260"/>
    </row>
    <row r="38" spans="2:14" ht="12.75" x14ac:dyDescent="0.2">
      <c r="B38" s="14" t="str">
        <f>IF(Tabla1[[#This Row],[Código_Actividad]]="","",CONCATENATE(Tabla1[[#This Row],[POA]],".",Tabla1[[#This Row],[SRS]],".",Tabla1[[#This Row],[AREA]],".",Tabla1[[#This Row],[TIPO]]))</f>
        <v/>
      </c>
      <c r="C38" s="14" t="str">
        <f>IF(Tabla1[[#This Row],[Código_Actividad]]="","",'[3]Formulario PPGR1'!#REF!)</f>
        <v/>
      </c>
      <c r="D38" s="14" t="str">
        <f>IF(Tabla1[[#This Row],[Código_Actividad]]="","",'[3]Formulario PPGR1'!#REF!)</f>
        <v/>
      </c>
      <c r="E38" s="14" t="str">
        <f>IF(Tabla1[[#This Row],[Código_Actividad]]="","",'[3]Formulario PPGR1'!#REF!)</f>
        <v/>
      </c>
      <c r="F38" s="14" t="str">
        <f>IF(Tabla1[[#This Row],[Código_Actividad]]="","",'[3]Formulario PPGR1'!#REF!)</f>
        <v/>
      </c>
      <c r="G38" s="259"/>
      <c r="H38" s="260"/>
      <c r="I38" s="296"/>
      <c r="J38" s="297"/>
      <c r="K38" s="261"/>
      <c r="L38" s="262"/>
      <c r="M38" s="263"/>
      <c r="N38" s="260"/>
    </row>
    <row r="39" spans="2:14" ht="12.75" x14ac:dyDescent="0.2">
      <c r="B39" s="14" t="str">
        <f>IF(Tabla1[[#This Row],[Código_Actividad]]="","",CONCATENATE(Tabla1[[#This Row],[POA]],".",Tabla1[[#This Row],[SRS]],".",Tabla1[[#This Row],[AREA]],".",Tabla1[[#This Row],[TIPO]]))</f>
        <v/>
      </c>
      <c r="C39" s="14" t="str">
        <f>IF(Tabla1[[#This Row],[Código_Actividad]]="","",'[3]Formulario PPGR1'!#REF!)</f>
        <v/>
      </c>
      <c r="D39" s="14" t="str">
        <f>IF(Tabla1[[#This Row],[Código_Actividad]]="","",'[3]Formulario PPGR1'!#REF!)</f>
        <v/>
      </c>
      <c r="E39" s="14" t="str">
        <f>IF(Tabla1[[#This Row],[Código_Actividad]]="","",'[3]Formulario PPGR1'!#REF!)</f>
        <v/>
      </c>
      <c r="F39" s="14" t="str">
        <f>IF(Tabla1[[#This Row],[Código_Actividad]]="","",'[3]Formulario PPGR1'!#REF!)</f>
        <v/>
      </c>
      <c r="G39" s="259"/>
      <c r="H39" s="260"/>
      <c r="I39" s="296"/>
      <c r="J39" s="297"/>
      <c r="K39" s="261"/>
      <c r="L39" s="262"/>
      <c r="M39" s="263"/>
      <c r="N39" s="260"/>
    </row>
    <row r="40" spans="2:14" ht="12.75" x14ac:dyDescent="0.2">
      <c r="B40" s="14" t="str">
        <f>IF(Tabla1[[#This Row],[Código_Actividad]]="","",CONCATENATE(Tabla1[[#This Row],[POA]],".",Tabla1[[#This Row],[SRS]],".",Tabla1[[#This Row],[AREA]],".",Tabla1[[#This Row],[TIPO]]))</f>
        <v/>
      </c>
      <c r="C40" s="14" t="str">
        <f>IF(Tabla1[[#This Row],[Código_Actividad]]="","",'[3]Formulario PPGR1'!#REF!)</f>
        <v/>
      </c>
      <c r="D40" s="14" t="str">
        <f>IF(Tabla1[[#This Row],[Código_Actividad]]="","",'[3]Formulario PPGR1'!#REF!)</f>
        <v/>
      </c>
      <c r="E40" s="14" t="str">
        <f>IF(Tabla1[[#This Row],[Código_Actividad]]="","",'[3]Formulario PPGR1'!#REF!)</f>
        <v/>
      </c>
      <c r="F40" s="14" t="str">
        <f>IF(Tabla1[[#This Row],[Código_Actividad]]="","",'[3]Formulario PPGR1'!#REF!)</f>
        <v/>
      </c>
      <c r="G40" s="259"/>
      <c r="H40" s="260"/>
      <c r="I40" s="296"/>
      <c r="J40" s="297"/>
      <c r="K40" s="261"/>
      <c r="L40" s="262"/>
      <c r="M40" s="263"/>
      <c r="N40" s="260"/>
    </row>
    <row r="41" spans="2:14" ht="12.75" x14ac:dyDescent="0.2">
      <c r="B41" s="14" t="str">
        <f>IF(Tabla1[[#This Row],[Código_Actividad]]="","",CONCATENATE(Tabla1[[#This Row],[POA]],".",Tabla1[[#This Row],[SRS]],".",Tabla1[[#This Row],[AREA]],".",Tabla1[[#This Row],[TIPO]]))</f>
        <v/>
      </c>
      <c r="C41" s="14" t="str">
        <f>IF(Tabla1[[#This Row],[Código_Actividad]]="","",'[3]Formulario PPGR1'!#REF!)</f>
        <v/>
      </c>
      <c r="D41" s="14" t="str">
        <f>IF(Tabla1[[#This Row],[Código_Actividad]]="","",'[3]Formulario PPGR1'!#REF!)</f>
        <v/>
      </c>
      <c r="E41" s="14" t="str">
        <f>IF(Tabla1[[#This Row],[Código_Actividad]]="","",'[3]Formulario PPGR1'!#REF!)</f>
        <v/>
      </c>
      <c r="F41" s="14" t="str">
        <f>IF(Tabla1[[#This Row],[Código_Actividad]]="","",'[3]Formulario PPGR1'!#REF!)</f>
        <v/>
      </c>
      <c r="G41" s="259"/>
      <c r="H41" s="260"/>
      <c r="I41" s="296"/>
      <c r="J41" s="297"/>
      <c r="K41" s="261"/>
      <c r="L41" s="262"/>
      <c r="M41" s="263"/>
      <c r="N41" s="260"/>
    </row>
    <row r="42" spans="2:14" ht="12.75" x14ac:dyDescent="0.2">
      <c r="B42" s="14" t="str">
        <f>IF(Tabla1[[#This Row],[Código_Actividad]]="","",CONCATENATE(Tabla1[[#This Row],[POA]],".",Tabla1[[#This Row],[SRS]],".",Tabla1[[#This Row],[AREA]],".",Tabla1[[#This Row],[TIPO]]))</f>
        <v/>
      </c>
      <c r="C42" s="14" t="str">
        <f>IF(Tabla1[[#This Row],[Código_Actividad]]="","",'[3]Formulario PPGR1'!#REF!)</f>
        <v/>
      </c>
      <c r="D42" s="14" t="str">
        <f>IF(Tabla1[[#This Row],[Código_Actividad]]="","",'[3]Formulario PPGR1'!#REF!)</f>
        <v/>
      </c>
      <c r="E42" s="14" t="str">
        <f>IF(Tabla1[[#This Row],[Código_Actividad]]="","",'[3]Formulario PPGR1'!#REF!)</f>
        <v/>
      </c>
      <c r="F42" s="14" t="str">
        <f>IF(Tabla1[[#This Row],[Código_Actividad]]="","",'[3]Formulario PPGR1'!#REF!)</f>
        <v/>
      </c>
      <c r="G42" s="259"/>
      <c r="H42" s="260"/>
      <c r="I42" s="296"/>
      <c r="J42" s="297"/>
      <c r="K42" s="261"/>
      <c r="L42" s="262"/>
      <c r="M42" s="263"/>
      <c r="N42" s="260"/>
    </row>
    <row r="43" spans="2:14" ht="12.75" x14ac:dyDescent="0.2">
      <c r="B43" s="14" t="str">
        <f>IF(Tabla1[[#This Row],[Código_Actividad]]="","",CONCATENATE(Tabla1[[#This Row],[POA]],".",Tabla1[[#This Row],[SRS]],".",Tabla1[[#This Row],[AREA]],".",Tabla1[[#This Row],[TIPO]]))</f>
        <v/>
      </c>
      <c r="C43" s="14" t="str">
        <f>IF(Tabla1[[#This Row],[Código_Actividad]]="","",'[3]Formulario PPGR1'!#REF!)</f>
        <v/>
      </c>
      <c r="D43" s="14" t="str">
        <f>IF(Tabla1[[#This Row],[Código_Actividad]]="","",'[3]Formulario PPGR1'!#REF!)</f>
        <v/>
      </c>
      <c r="E43" s="14" t="str">
        <f>IF(Tabla1[[#This Row],[Código_Actividad]]="","",'[3]Formulario PPGR1'!#REF!)</f>
        <v/>
      </c>
      <c r="F43" s="14" t="str">
        <f>IF(Tabla1[[#This Row],[Código_Actividad]]="","",'[3]Formulario PPGR1'!#REF!)</f>
        <v/>
      </c>
      <c r="G43" s="259"/>
      <c r="H43" s="260"/>
      <c r="I43" s="296"/>
      <c r="J43" s="297"/>
      <c r="K43" s="261"/>
      <c r="L43" s="262"/>
      <c r="M43" s="263"/>
      <c r="N43" s="260"/>
    </row>
    <row r="44" spans="2:14" ht="12.75" x14ac:dyDescent="0.2">
      <c r="B44" s="14" t="str">
        <f>IF(Tabla1[[#This Row],[Código_Actividad]]="","",CONCATENATE(Tabla1[[#This Row],[POA]],".",Tabla1[[#This Row],[SRS]],".",Tabla1[[#This Row],[AREA]],".",Tabla1[[#This Row],[TIPO]]))</f>
        <v/>
      </c>
      <c r="C44" s="14" t="str">
        <f>IF(Tabla1[[#This Row],[Código_Actividad]]="","",'[3]Formulario PPGR1'!#REF!)</f>
        <v/>
      </c>
      <c r="D44" s="14" t="str">
        <f>IF(Tabla1[[#This Row],[Código_Actividad]]="","",'[3]Formulario PPGR1'!#REF!)</f>
        <v/>
      </c>
      <c r="E44" s="14" t="str">
        <f>IF(Tabla1[[#This Row],[Código_Actividad]]="","",'[3]Formulario PPGR1'!#REF!)</f>
        <v/>
      </c>
      <c r="F44" s="14" t="str">
        <f>IF(Tabla1[[#This Row],[Código_Actividad]]="","",'[3]Formulario PPGR1'!#REF!)</f>
        <v/>
      </c>
      <c r="G44" s="259"/>
      <c r="H44" s="260"/>
      <c r="I44" s="296"/>
      <c r="J44" s="297"/>
      <c r="K44" s="261"/>
      <c r="L44" s="262"/>
      <c r="M44" s="263"/>
      <c r="N44" s="260"/>
    </row>
    <row r="45" spans="2:14" ht="12.75" x14ac:dyDescent="0.2">
      <c r="B45" s="14" t="str">
        <f>IF(Tabla1[[#This Row],[Código_Actividad]]="","",CONCATENATE(Tabla1[[#This Row],[POA]],".",Tabla1[[#This Row],[SRS]],".",Tabla1[[#This Row],[AREA]],".",Tabla1[[#This Row],[TIPO]]))</f>
        <v/>
      </c>
      <c r="C45" s="14" t="str">
        <f>IF(Tabla1[[#This Row],[Código_Actividad]]="","",'[3]Formulario PPGR1'!#REF!)</f>
        <v/>
      </c>
      <c r="D45" s="14" t="str">
        <f>IF(Tabla1[[#This Row],[Código_Actividad]]="","",'[3]Formulario PPGR1'!#REF!)</f>
        <v/>
      </c>
      <c r="E45" s="14" t="str">
        <f>IF(Tabla1[[#This Row],[Código_Actividad]]="","",'[3]Formulario PPGR1'!#REF!)</f>
        <v/>
      </c>
      <c r="F45" s="14" t="str">
        <f>IF(Tabla1[[#This Row],[Código_Actividad]]="","",'[3]Formulario PPGR1'!#REF!)</f>
        <v/>
      </c>
      <c r="G45" s="259"/>
      <c r="H45" s="260"/>
      <c r="I45" s="296"/>
      <c r="J45" s="297"/>
      <c r="K45" s="261"/>
      <c r="L45" s="262"/>
      <c r="M45" s="263"/>
      <c r="N45" s="260"/>
    </row>
    <row r="46" spans="2:14" ht="12.75" x14ac:dyDescent="0.2">
      <c r="B46" s="14" t="str">
        <f>IF(Tabla1[[#This Row],[Código_Actividad]]="","",CONCATENATE(Tabla1[[#This Row],[POA]],".",Tabla1[[#This Row],[SRS]],".",Tabla1[[#This Row],[AREA]],".",Tabla1[[#This Row],[TIPO]]))</f>
        <v/>
      </c>
      <c r="C46" s="14" t="str">
        <f>IF(Tabla1[[#This Row],[Código_Actividad]]="","",'[3]Formulario PPGR1'!#REF!)</f>
        <v/>
      </c>
      <c r="D46" s="14" t="str">
        <f>IF(Tabla1[[#This Row],[Código_Actividad]]="","",'[3]Formulario PPGR1'!#REF!)</f>
        <v/>
      </c>
      <c r="E46" s="14" t="str">
        <f>IF(Tabla1[[#This Row],[Código_Actividad]]="","",'[3]Formulario PPGR1'!#REF!)</f>
        <v/>
      </c>
      <c r="F46" s="14" t="str">
        <f>IF(Tabla1[[#This Row],[Código_Actividad]]="","",'[3]Formulario PPGR1'!#REF!)</f>
        <v/>
      </c>
      <c r="G46" s="259"/>
      <c r="H46" s="260"/>
      <c r="I46" s="296"/>
      <c r="J46" s="297"/>
      <c r="K46" s="261"/>
      <c r="L46" s="262"/>
      <c r="M46" s="263"/>
      <c r="N46" s="260"/>
    </row>
    <row r="47" spans="2:14" ht="12.75" x14ac:dyDescent="0.2">
      <c r="B47" s="14" t="str">
        <f>IF(Tabla1[[#This Row],[Código_Actividad]]="","",CONCATENATE(Tabla1[[#This Row],[POA]],".",Tabla1[[#This Row],[SRS]],".",Tabla1[[#This Row],[AREA]],".",Tabla1[[#This Row],[TIPO]]))</f>
        <v/>
      </c>
      <c r="C47" s="14" t="str">
        <f>IF(Tabla1[[#This Row],[Código_Actividad]]="","",'[3]Formulario PPGR1'!#REF!)</f>
        <v/>
      </c>
      <c r="D47" s="14" t="str">
        <f>IF(Tabla1[[#This Row],[Código_Actividad]]="","",'[3]Formulario PPGR1'!#REF!)</f>
        <v/>
      </c>
      <c r="E47" s="14" t="str">
        <f>IF(Tabla1[[#This Row],[Código_Actividad]]="","",'[3]Formulario PPGR1'!#REF!)</f>
        <v/>
      </c>
      <c r="F47" s="14" t="str">
        <f>IF(Tabla1[[#This Row],[Código_Actividad]]="","",'[3]Formulario PPGR1'!#REF!)</f>
        <v/>
      </c>
      <c r="G47" s="259"/>
      <c r="H47" s="260"/>
      <c r="I47" s="296"/>
      <c r="J47" s="297"/>
      <c r="K47" s="261"/>
      <c r="L47" s="262"/>
      <c r="M47" s="263"/>
      <c r="N47" s="260"/>
    </row>
    <row r="48" spans="2:14" ht="12.75" x14ac:dyDescent="0.2">
      <c r="B48" s="14" t="str">
        <f>IF(Tabla1[[#This Row],[Código_Actividad]]="","",CONCATENATE(Tabla1[[#This Row],[POA]],".",Tabla1[[#This Row],[SRS]],".",Tabla1[[#This Row],[AREA]],".",Tabla1[[#This Row],[TIPO]]))</f>
        <v/>
      </c>
      <c r="C48" s="14" t="str">
        <f>IF(Tabla1[[#This Row],[Código_Actividad]]="","",'[3]Formulario PPGR1'!#REF!)</f>
        <v/>
      </c>
      <c r="D48" s="14" t="str">
        <f>IF(Tabla1[[#This Row],[Código_Actividad]]="","",'[3]Formulario PPGR1'!#REF!)</f>
        <v/>
      </c>
      <c r="E48" s="14" t="str">
        <f>IF(Tabla1[[#This Row],[Código_Actividad]]="","",'[3]Formulario PPGR1'!#REF!)</f>
        <v/>
      </c>
      <c r="F48" s="14" t="str">
        <f>IF(Tabla1[[#This Row],[Código_Actividad]]="","",'[3]Formulario PPGR1'!#REF!)</f>
        <v/>
      </c>
      <c r="G48" s="259"/>
      <c r="H48" s="260"/>
      <c r="I48" s="296"/>
      <c r="J48" s="297"/>
      <c r="K48" s="261"/>
      <c r="L48" s="262"/>
      <c r="M48" s="263"/>
      <c r="N48" s="260"/>
    </row>
    <row r="49" spans="2:14" ht="12.75" x14ac:dyDescent="0.2">
      <c r="B49" s="14" t="str">
        <f>IF(Tabla1[[#This Row],[Código_Actividad]]="","",CONCATENATE(Tabla1[[#This Row],[POA]],".",Tabla1[[#This Row],[SRS]],".",Tabla1[[#This Row],[AREA]],".",Tabla1[[#This Row],[TIPO]]))</f>
        <v/>
      </c>
      <c r="C49" s="14" t="str">
        <f>IF(Tabla1[[#This Row],[Código_Actividad]]="","",'[3]Formulario PPGR1'!#REF!)</f>
        <v/>
      </c>
      <c r="D49" s="14" t="str">
        <f>IF(Tabla1[[#This Row],[Código_Actividad]]="","",'[3]Formulario PPGR1'!#REF!)</f>
        <v/>
      </c>
      <c r="E49" s="14" t="str">
        <f>IF(Tabla1[[#This Row],[Código_Actividad]]="","",'[3]Formulario PPGR1'!#REF!)</f>
        <v/>
      </c>
      <c r="F49" s="14" t="str">
        <f>IF(Tabla1[[#This Row],[Código_Actividad]]="","",'[3]Formulario PPGR1'!#REF!)</f>
        <v/>
      </c>
      <c r="G49" s="259"/>
      <c r="H49" s="260"/>
      <c r="I49" s="296"/>
      <c r="J49" s="297"/>
      <c r="K49" s="261"/>
      <c r="L49" s="262"/>
      <c r="M49" s="263"/>
      <c r="N49" s="260"/>
    </row>
    <row r="50" spans="2:14" ht="12.75" x14ac:dyDescent="0.2">
      <c r="B50" s="14" t="str">
        <f>IF(Tabla1[[#This Row],[Código_Actividad]]="","",CONCATENATE(Tabla1[[#This Row],[POA]],".",Tabla1[[#This Row],[SRS]],".",Tabla1[[#This Row],[AREA]],".",Tabla1[[#This Row],[TIPO]]))</f>
        <v/>
      </c>
      <c r="C50" s="14" t="str">
        <f>IF(Tabla1[[#This Row],[Código_Actividad]]="","",'[3]Formulario PPGR1'!#REF!)</f>
        <v/>
      </c>
      <c r="D50" s="14" t="str">
        <f>IF(Tabla1[[#This Row],[Código_Actividad]]="","",'[3]Formulario PPGR1'!#REF!)</f>
        <v/>
      </c>
      <c r="E50" s="14" t="str">
        <f>IF(Tabla1[[#This Row],[Código_Actividad]]="","",'[3]Formulario PPGR1'!#REF!)</f>
        <v/>
      </c>
      <c r="F50" s="14" t="str">
        <f>IF(Tabla1[[#This Row],[Código_Actividad]]="","",'[3]Formulario PPGR1'!#REF!)</f>
        <v/>
      </c>
      <c r="G50" s="259"/>
      <c r="H50" s="260"/>
      <c r="I50" s="296"/>
      <c r="J50" s="297"/>
      <c r="K50" s="261"/>
      <c r="L50" s="262"/>
      <c r="M50" s="263"/>
      <c r="N50" s="260"/>
    </row>
    <row r="51" spans="2:14" ht="12.75" x14ac:dyDescent="0.2">
      <c r="B51" s="14" t="str">
        <f>IF(Tabla1[[#This Row],[Código_Actividad]]="","",CONCATENATE(Tabla1[[#This Row],[POA]],".",Tabla1[[#This Row],[SRS]],".",Tabla1[[#This Row],[AREA]],".",Tabla1[[#This Row],[TIPO]]))</f>
        <v/>
      </c>
      <c r="C51" s="14" t="str">
        <f>IF(Tabla1[[#This Row],[Código_Actividad]]="","",'[3]Formulario PPGR1'!#REF!)</f>
        <v/>
      </c>
      <c r="D51" s="14" t="str">
        <f>IF(Tabla1[[#This Row],[Código_Actividad]]="","",'[3]Formulario PPGR1'!#REF!)</f>
        <v/>
      </c>
      <c r="E51" s="14" t="str">
        <f>IF(Tabla1[[#This Row],[Código_Actividad]]="","",'[3]Formulario PPGR1'!#REF!)</f>
        <v/>
      </c>
      <c r="F51" s="14" t="str">
        <f>IF(Tabla1[[#This Row],[Código_Actividad]]="","",'[3]Formulario PPGR1'!#REF!)</f>
        <v/>
      </c>
      <c r="G51" s="259"/>
      <c r="H51" s="260"/>
      <c r="I51" s="296"/>
      <c r="J51" s="297"/>
      <c r="K51" s="261"/>
      <c r="L51" s="262"/>
      <c r="M51" s="263"/>
      <c r="N51" s="260"/>
    </row>
    <row r="52" spans="2:14" ht="12.75" x14ac:dyDescent="0.2">
      <c r="B52" s="14" t="str">
        <f>IF(Tabla1[[#This Row],[Código_Actividad]]="","",CONCATENATE(Tabla1[[#This Row],[POA]],".",Tabla1[[#This Row],[SRS]],".",Tabla1[[#This Row],[AREA]],".",Tabla1[[#This Row],[TIPO]]))</f>
        <v/>
      </c>
      <c r="C52" s="14" t="str">
        <f>IF(Tabla1[[#This Row],[Código_Actividad]]="","",'[3]Formulario PPGR1'!#REF!)</f>
        <v/>
      </c>
      <c r="D52" s="14" t="str">
        <f>IF(Tabla1[[#This Row],[Código_Actividad]]="","",'[3]Formulario PPGR1'!#REF!)</f>
        <v/>
      </c>
      <c r="E52" s="14" t="str">
        <f>IF(Tabla1[[#This Row],[Código_Actividad]]="","",'[3]Formulario PPGR1'!#REF!)</f>
        <v/>
      </c>
      <c r="F52" s="14" t="str">
        <f>IF(Tabla1[[#This Row],[Código_Actividad]]="","",'[3]Formulario PPGR1'!#REF!)</f>
        <v/>
      </c>
      <c r="G52" s="259"/>
      <c r="H52" s="260"/>
      <c r="I52" s="296"/>
      <c r="J52" s="297"/>
      <c r="K52" s="261"/>
      <c r="L52" s="262"/>
      <c r="M52" s="263"/>
      <c r="N52" s="260"/>
    </row>
    <row r="53" spans="2:14" ht="12.75" x14ac:dyDescent="0.2">
      <c r="B53" s="14" t="str">
        <f>IF(Tabla1[[#This Row],[Código_Actividad]]="","",CONCATENATE(Tabla1[[#This Row],[POA]],".",Tabla1[[#This Row],[SRS]],".",Tabla1[[#This Row],[AREA]],".",Tabla1[[#This Row],[TIPO]]))</f>
        <v/>
      </c>
      <c r="C53" s="14" t="str">
        <f>IF(Tabla1[[#This Row],[Código_Actividad]]="","",'[3]Formulario PPGR1'!#REF!)</f>
        <v/>
      </c>
      <c r="D53" s="14" t="str">
        <f>IF(Tabla1[[#This Row],[Código_Actividad]]="","",'[3]Formulario PPGR1'!#REF!)</f>
        <v/>
      </c>
      <c r="E53" s="14" t="str">
        <f>IF(Tabla1[[#This Row],[Código_Actividad]]="","",'[3]Formulario PPGR1'!#REF!)</f>
        <v/>
      </c>
      <c r="F53" s="14" t="str">
        <f>IF(Tabla1[[#This Row],[Código_Actividad]]="","",'[3]Formulario PPGR1'!#REF!)</f>
        <v/>
      </c>
      <c r="G53" s="259"/>
      <c r="H53" s="260"/>
      <c r="I53" s="296"/>
      <c r="J53" s="297"/>
      <c r="K53" s="261"/>
      <c r="L53" s="262"/>
      <c r="M53" s="263"/>
      <c r="N53" s="260"/>
    </row>
    <row r="54" spans="2:14" ht="12.75" x14ac:dyDescent="0.2">
      <c r="B54" s="14" t="str">
        <f>IF(Tabla1[[#This Row],[Código_Actividad]]="","",CONCATENATE(Tabla1[[#This Row],[POA]],".",Tabla1[[#This Row],[SRS]],".",Tabla1[[#This Row],[AREA]],".",Tabla1[[#This Row],[TIPO]]))</f>
        <v/>
      </c>
      <c r="C54" s="14" t="str">
        <f>IF(Tabla1[[#This Row],[Código_Actividad]]="","",'[3]Formulario PPGR1'!#REF!)</f>
        <v/>
      </c>
      <c r="D54" s="14" t="str">
        <f>IF(Tabla1[[#This Row],[Código_Actividad]]="","",'[3]Formulario PPGR1'!#REF!)</f>
        <v/>
      </c>
      <c r="E54" s="14" t="str">
        <f>IF(Tabla1[[#This Row],[Código_Actividad]]="","",'[3]Formulario PPGR1'!#REF!)</f>
        <v/>
      </c>
      <c r="F54" s="14" t="str">
        <f>IF(Tabla1[[#This Row],[Código_Actividad]]="","",'[3]Formulario PPGR1'!#REF!)</f>
        <v/>
      </c>
      <c r="G54" s="259"/>
      <c r="H54" s="260"/>
      <c r="I54" s="296"/>
      <c r="J54" s="297"/>
      <c r="K54" s="261"/>
      <c r="L54" s="262"/>
      <c r="M54" s="263"/>
      <c r="N54" s="260"/>
    </row>
    <row r="55" spans="2:14" ht="12.75" x14ac:dyDescent="0.2">
      <c r="B55" s="14" t="str">
        <f>IF(Tabla1[[#This Row],[Código_Actividad]]="","",CONCATENATE(Tabla1[[#This Row],[POA]],".",Tabla1[[#This Row],[SRS]],".",Tabla1[[#This Row],[AREA]],".",Tabla1[[#This Row],[TIPO]]))</f>
        <v/>
      </c>
      <c r="C55" s="14" t="str">
        <f>IF(Tabla1[[#This Row],[Código_Actividad]]="","",'[3]Formulario PPGR1'!#REF!)</f>
        <v/>
      </c>
      <c r="D55" s="14" t="str">
        <f>IF(Tabla1[[#This Row],[Código_Actividad]]="","",'[3]Formulario PPGR1'!#REF!)</f>
        <v/>
      </c>
      <c r="E55" s="14" t="str">
        <f>IF(Tabla1[[#This Row],[Código_Actividad]]="","",'[3]Formulario PPGR1'!#REF!)</f>
        <v/>
      </c>
      <c r="F55" s="14" t="str">
        <f>IF(Tabla1[[#This Row],[Código_Actividad]]="","",'[3]Formulario PPGR1'!#REF!)</f>
        <v/>
      </c>
      <c r="G55" s="259"/>
      <c r="H55" s="260"/>
      <c r="I55" s="296"/>
      <c r="J55" s="297"/>
      <c r="K55" s="261"/>
      <c r="L55" s="262"/>
      <c r="M55" s="263"/>
      <c r="N55" s="260"/>
    </row>
    <row r="56" spans="2:14" ht="12.75" x14ac:dyDescent="0.2">
      <c r="B56" s="14" t="str">
        <f>IF(Tabla1[[#This Row],[Código_Actividad]]="","",CONCATENATE(Tabla1[[#This Row],[POA]],".",Tabla1[[#This Row],[SRS]],".",Tabla1[[#This Row],[AREA]],".",Tabla1[[#This Row],[TIPO]]))</f>
        <v/>
      </c>
      <c r="C56" s="14" t="str">
        <f>IF(Tabla1[[#This Row],[Código_Actividad]]="","",'[3]Formulario PPGR1'!#REF!)</f>
        <v/>
      </c>
      <c r="D56" s="14" t="str">
        <f>IF(Tabla1[[#This Row],[Código_Actividad]]="","",'[3]Formulario PPGR1'!#REF!)</f>
        <v/>
      </c>
      <c r="E56" s="14" t="str">
        <f>IF(Tabla1[[#This Row],[Código_Actividad]]="","",'[3]Formulario PPGR1'!#REF!)</f>
        <v/>
      </c>
      <c r="F56" s="14" t="str">
        <f>IF(Tabla1[[#This Row],[Código_Actividad]]="","",'[3]Formulario PPGR1'!#REF!)</f>
        <v/>
      </c>
      <c r="G56" s="259"/>
      <c r="H56" s="260"/>
      <c r="I56" s="296"/>
      <c r="J56" s="297"/>
      <c r="K56" s="261"/>
      <c r="L56" s="262"/>
      <c r="M56" s="263"/>
      <c r="N56" s="260"/>
    </row>
    <row r="57" spans="2:14" ht="12.75" x14ac:dyDescent="0.2">
      <c r="B57" s="14" t="str">
        <f>IF(Tabla1[[#This Row],[Código_Actividad]]="","",CONCATENATE(Tabla1[[#This Row],[POA]],".",Tabla1[[#This Row],[SRS]],".",Tabla1[[#This Row],[AREA]],".",Tabla1[[#This Row],[TIPO]]))</f>
        <v/>
      </c>
      <c r="C57" s="14" t="str">
        <f>IF(Tabla1[[#This Row],[Código_Actividad]]="","",'[3]Formulario PPGR1'!#REF!)</f>
        <v/>
      </c>
      <c r="D57" s="14" t="str">
        <f>IF(Tabla1[[#This Row],[Código_Actividad]]="","",'[3]Formulario PPGR1'!#REF!)</f>
        <v/>
      </c>
      <c r="E57" s="14" t="str">
        <f>IF(Tabla1[[#This Row],[Código_Actividad]]="","",'[3]Formulario PPGR1'!#REF!)</f>
        <v/>
      </c>
      <c r="F57" s="14" t="str">
        <f>IF(Tabla1[[#This Row],[Código_Actividad]]="","",'[3]Formulario PPGR1'!#REF!)</f>
        <v/>
      </c>
      <c r="G57" s="259"/>
      <c r="H57" s="260"/>
      <c r="I57" s="296"/>
      <c r="J57" s="297"/>
      <c r="K57" s="261"/>
      <c r="L57" s="262"/>
      <c r="M57" s="263"/>
      <c r="N57" s="260"/>
    </row>
    <row r="58" spans="2:14" ht="12.75" x14ac:dyDescent="0.2">
      <c r="B58" s="14" t="str">
        <f>IF(Tabla1[[#This Row],[Código_Actividad]]="","",CONCATENATE(Tabla1[[#This Row],[POA]],".",Tabla1[[#This Row],[SRS]],".",Tabla1[[#This Row],[AREA]],".",Tabla1[[#This Row],[TIPO]]))</f>
        <v/>
      </c>
      <c r="C58" s="14" t="str">
        <f>IF(Tabla1[[#This Row],[Código_Actividad]]="","",'[3]Formulario PPGR1'!#REF!)</f>
        <v/>
      </c>
      <c r="D58" s="14" t="str">
        <f>IF(Tabla1[[#This Row],[Código_Actividad]]="","",'[3]Formulario PPGR1'!#REF!)</f>
        <v/>
      </c>
      <c r="E58" s="14" t="str">
        <f>IF(Tabla1[[#This Row],[Código_Actividad]]="","",'[3]Formulario PPGR1'!#REF!)</f>
        <v/>
      </c>
      <c r="F58" s="14" t="str">
        <f>IF(Tabla1[[#This Row],[Código_Actividad]]="","",'[3]Formulario PPGR1'!#REF!)</f>
        <v/>
      </c>
      <c r="G58" s="259"/>
      <c r="H58" s="260"/>
      <c r="I58" s="296"/>
      <c r="J58" s="297"/>
      <c r="K58" s="261"/>
      <c r="L58" s="262"/>
      <c r="M58" s="263"/>
      <c r="N58" s="260"/>
    </row>
    <row r="59" spans="2:14" ht="12.75" x14ac:dyDescent="0.2">
      <c r="B59" s="14" t="str">
        <f>IF(Tabla1[[#This Row],[Código_Actividad]]="","",CONCATENATE(Tabla1[[#This Row],[POA]],".",Tabla1[[#This Row],[SRS]],".",Tabla1[[#This Row],[AREA]],".",Tabla1[[#This Row],[TIPO]]))</f>
        <v/>
      </c>
      <c r="C59" s="14" t="str">
        <f>IF(Tabla1[[#This Row],[Código_Actividad]]="","",'[3]Formulario PPGR1'!#REF!)</f>
        <v/>
      </c>
      <c r="D59" s="14" t="str">
        <f>IF(Tabla1[[#This Row],[Código_Actividad]]="","",'[3]Formulario PPGR1'!#REF!)</f>
        <v/>
      </c>
      <c r="E59" s="14" t="str">
        <f>IF(Tabla1[[#This Row],[Código_Actividad]]="","",'[3]Formulario PPGR1'!#REF!)</f>
        <v/>
      </c>
      <c r="F59" s="14" t="str">
        <f>IF(Tabla1[[#This Row],[Código_Actividad]]="","",'[3]Formulario PPGR1'!#REF!)</f>
        <v/>
      </c>
      <c r="G59" s="259"/>
      <c r="H59" s="260"/>
      <c r="I59" s="296"/>
      <c r="J59" s="297"/>
      <c r="K59" s="261"/>
      <c r="L59" s="262"/>
      <c r="M59" s="263"/>
      <c r="N59" s="260"/>
    </row>
    <row r="60" spans="2:14" ht="12.75" x14ac:dyDescent="0.2">
      <c r="B60" s="14" t="str">
        <f>IF(Tabla1[[#This Row],[Código_Actividad]]="","",CONCATENATE(Tabla1[[#This Row],[POA]],".",Tabla1[[#This Row],[SRS]],".",Tabla1[[#This Row],[AREA]],".",Tabla1[[#This Row],[TIPO]]))</f>
        <v/>
      </c>
      <c r="C60" s="14" t="str">
        <f>IF(Tabla1[[#This Row],[Código_Actividad]]="","",'[3]Formulario PPGR1'!#REF!)</f>
        <v/>
      </c>
      <c r="D60" s="14" t="str">
        <f>IF(Tabla1[[#This Row],[Código_Actividad]]="","",'[3]Formulario PPGR1'!#REF!)</f>
        <v/>
      </c>
      <c r="E60" s="14" t="str">
        <f>IF(Tabla1[[#This Row],[Código_Actividad]]="","",'[3]Formulario PPGR1'!#REF!)</f>
        <v/>
      </c>
      <c r="F60" s="14" t="str">
        <f>IF(Tabla1[[#This Row],[Código_Actividad]]="","",'[3]Formulario PPGR1'!#REF!)</f>
        <v/>
      </c>
      <c r="G60" s="259"/>
      <c r="H60" s="260"/>
      <c r="I60" s="296"/>
      <c r="J60" s="297"/>
      <c r="K60" s="261"/>
      <c r="L60" s="262"/>
      <c r="M60" s="263"/>
      <c r="N60" s="260"/>
    </row>
    <row r="61" spans="2:14" ht="12.75" x14ac:dyDescent="0.2">
      <c r="B61" s="14" t="str">
        <f>IF(Tabla1[[#This Row],[Código_Actividad]]="","",CONCATENATE(Tabla1[[#This Row],[POA]],".",Tabla1[[#This Row],[SRS]],".",Tabla1[[#This Row],[AREA]],".",Tabla1[[#This Row],[TIPO]]))</f>
        <v/>
      </c>
      <c r="C61" s="14" t="str">
        <f>IF(Tabla1[[#This Row],[Código_Actividad]]="","",'[3]Formulario PPGR1'!#REF!)</f>
        <v/>
      </c>
      <c r="D61" s="14" t="str">
        <f>IF(Tabla1[[#This Row],[Código_Actividad]]="","",'[3]Formulario PPGR1'!#REF!)</f>
        <v/>
      </c>
      <c r="E61" s="14" t="str">
        <f>IF(Tabla1[[#This Row],[Código_Actividad]]="","",'[3]Formulario PPGR1'!#REF!)</f>
        <v/>
      </c>
      <c r="F61" s="14" t="str">
        <f>IF(Tabla1[[#This Row],[Código_Actividad]]="","",'[3]Formulario PPGR1'!#REF!)</f>
        <v/>
      </c>
      <c r="G61" s="259"/>
      <c r="H61" s="260"/>
      <c r="I61" s="296"/>
      <c r="J61" s="297"/>
      <c r="K61" s="261"/>
      <c r="L61" s="262"/>
      <c r="M61" s="263"/>
      <c r="N61" s="260"/>
    </row>
    <row r="62" spans="2:14" ht="12.75" x14ac:dyDescent="0.2">
      <c r="B62" s="14" t="str">
        <f>IF(Tabla1[[#This Row],[Código_Actividad]]="","",CONCATENATE(Tabla1[[#This Row],[POA]],".",Tabla1[[#This Row],[SRS]],".",Tabla1[[#This Row],[AREA]],".",Tabla1[[#This Row],[TIPO]]))</f>
        <v/>
      </c>
      <c r="C62" s="14" t="str">
        <f>IF(Tabla1[[#This Row],[Código_Actividad]]="","",'[3]Formulario PPGR1'!#REF!)</f>
        <v/>
      </c>
      <c r="D62" s="14" t="str">
        <f>IF(Tabla1[[#This Row],[Código_Actividad]]="","",'[3]Formulario PPGR1'!#REF!)</f>
        <v/>
      </c>
      <c r="E62" s="14" t="str">
        <f>IF(Tabla1[[#This Row],[Código_Actividad]]="","",'[3]Formulario PPGR1'!#REF!)</f>
        <v/>
      </c>
      <c r="F62" s="14" t="str">
        <f>IF(Tabla1[[#This Row],[Código_Actividad]]="","",'[3]Formulario PPGR1'!#REF!)</f>
        <v/>
      </c>
      <c r="G62" s="259"/>
      <c r="H62" s="260"/>
      <c r="I62" s="296"/>
      <c r="J62" s="297"/>
      <c r="K62" s="261"/>
      <c r="L62" s="262"/>
      <c r="M62" s="263"/>
      <c r="N62" s="260"/>
    </row>
    <row r="63" spans="2:14" ht="12.75" x14ac:dyDescent="0.2">
      <c r="B63" s="14" t="str">
        <f>IF(Tabla1[[#This Row],[Código_Actividad]]="","",CONCATENATE(Tabla1[[#This Row],[POA]],".",Tabla1[[#This Row],[SRS]],".",Tabla1[[#This Row],[AREA]],".",Tabla1[[#This Row],[TIPO]]))</f>
        <v/>
      </c>
      <c r="C63" s="14" t="str">
        <f>IF(Tabla1[[#This Row],[Código_Actividad]]="","",'[3]Formulario PPGR1'!#REF!)</f>
        <v/>
      </c>
      <c r="D63" s="14" t="str">
        <f>IF(Tabla1[[#This Row],[Código_Actividad]]="","",'[3]Formulario PPGR1'!#REF!)</f>
        <v/>
      </c>
      <c r="E63" s="14" t="str">
        <f>IF(Tabla1[[#This Row],[Código_Actividad]]="","",'[3]Formulario PPGR1'!#REF!)</f>
        <v/>
      </c>
      <c r="F63" s="14" t="str">
        <f>IF(Tabla1[[#This Row],[Código_Actividad]]="","",'[3]Formulario PPGR1'!#REF!)</f>
        <v/>
      </c>
      <c r="G63" s="259"/>
      <c r="H63" s="260"/>
      <c r="I63" s="296"/>
      <c r="J63" s="297"/>
      <c r="K63" s="261"/>
      <c r="L63" s="262"/>
      <c r="M63" s="263"/>
      <c r="N63" s="260"/>
    </row>
    <row r="64" spans="2:14" ht="12.75" x14ac:dyDescent="0.2">
      <c r="B64" s="14" t="str">
        <f>IF(Tabla1[[#This Row],[Código_Actividad]]="","",CONCATENATE(Tabla1[[#This Row],[POA]],".",Tabla1[[#This Row],[SRS]],".",Tabla1[[#This Row],[AREA]],".",Tabla1[[#This Row],[TIPO]]))</f>
        <v/>
      </c>
      <c r="C64" s="14" t="str">
        <f>IF(Tabla1[[#This Row],[Código_Actividad]]="","",'[3]Formulario PPGR1'!#REF!)</f>
        <v/>
      </c>
      <c r="D64" s="14" t="str">
        <f>IF(Tabla1[[#This Row],[Código_Actividad]]="","",'[3]Formulario PPGR1'!#REF!)</f>
        <v/>
      </c>
      <c r="E64" s="14" t="str">
        <f>IF(Tabla1[[#This Row],[Código_Actividad]]="","",'[3]Formulario PPGR1'!#REF!)</f>
        <v/>
      </c>
      <c r="F64" s="14" t="str">
        <f>IF(Tabla1[[#This Row],[Código_Actividad]]="","",'[3]Formulario PPGR1'!#REF!)</f>
        <v/>
      </c>
      <c r="G64" s="259"/>
      <c r="H64" s="260"/>
      <c r="I64" s="296"/>
      <c r="J64" s="297"/>
      <c r="K64" s="261"/>
      <c r="L64" s="262"/>
      <c r="M64" s="263"/>
      <c r="N64" s="260"/>
    </row>
    <row r="65" spans="2:14" ht="12.75" x14ac:dyDescent="0.2">
      <c r="B65" s="14" t="str">
        <f>IF(Tabla1[[#This Row],[Código_Actividad]]="","",CONCATENATE(Tabla1[[#This Row],[POA]],".",Tabla1[[#This Row],[SRS]],".",Tabla1[[#This Row],[AREA]],".",Tabla1[[#This Row],[TIPO]]))</f>
        <v/>
      </c>
      <c r="C65" s="14" t="str">
        <f>IF(Tabla1[[#This Row],[Código_Actividad]]="","",'[3]Formulario PPGR1'!#REF!)</f>
        <v/>
      </c>
      <c r="D65" s="14" t="str">
        <f>IF(Tabla1[[#This Row],[Código_Actividad]]="","",'[3]Formulario PPGR1'!#REF!)</f>
        <v/>
      </c>
      <c r="E65" s="14" t="str">
        <f>IF(Tabla1[[#This Row],[Código_Actividad]]="","",'[3]Formulario PPGR1'!#REF!)</f>
        <v/>
      </c>
      <c r="F65" s="14" t="str">
        <f>IF(Tabla1[[#This Row],[Código_Actividad]]="","",'[3]Formulario PPGR1'!#REF!)</f>
        <v/>
      </c>
      <c r="G65" s="259"/>
      <c r="H65" s="260"/>
      <c r="I65" s="296"/>
      <c r="J65" s="297"/>
      <c r="K65" s="261"/>
      <c r="L65" s="262"/>
      <c r="M65" s="263"/>
      <c r="N65" s="260"/>
    </row>
    <row r="66" spans="2:14" ht="12.75" x14ac:dyDescent="0.2">
      <c r="B66" s="14" t="str">
        <f>IF(Tabla1[[#This Row],[Código_Actividad]]="","",CONCATENATE(Tabla1[[#This Row],[POA]],".",Tabla1[[#This Row],[SRS]],".",Tabla1[[#This Row],[AREA]],".",Tabla1[[#This Row],[TIPO]]))</f>
        <v/>
      </c>
      <c r="C66" s="14" t="str">
        <f>IF(Tabla1[[#This Row],[Código_Actividad]]="","",'[3]Formulario PPGR1'!#REF!)</f>
        <v/>
      </c>
      <c r="D66" s="14" t="str">
        <f>IF(Tabla1[[#This Row],[Código_Actividad]]="","",'[3]Formulario PPGR1'!#REF!)</f>
        <v/>
      </c>
      <c r="E66" s="14" t="str">
        <f>IF(Tabla1[[#This Row],[Código_Actividad]]="","",'[3]Formulario PPGR1'!#REF!)</f>
        <v/>
      </c>
      <c r="F66" s="14" t="str">
        <f>IF(Tabla1[[#This Row],[Código_Actividad]]="","",'[3]Formulario PPGR1'!#REF!)</f>
        <v/>
      </c>
      <c r="G66" s="259"/>
      <c r="H66" s="260"/>
      <c r="I66" s="296"/>
      <c r="J66" s="297"/>
      <c r="K66" s="261"/>
      <c r="L66" s="262"/>
      <c r="M66" s="263"/>
      <c r="N66" s="260"/>
    </row>
    <row r="67" spans="2:14" ht="12.75" x14ac:dyDescent="0.2">
      <c r="B67" s="14" t="str">
        <f>IF(Tabla1[[#This Row],[Código_Actividad]]="","",CONCATENATE(Tabla1[[#This Row],[POA]],".",Tabla1[[#This Row],[SRS]],".",Tabla1[[#This Row],[AREA]],".",Tabla1[[#This Row],[TIPO]]))</f>
        <v/>
      </c>
      <c r="C67" s="14" t="str">
        <f>IF(Tabla1[[#This Row],[Código_Actividad]]="","",'[3]Formulario PPGR1'!#REF!)</f>
        <v/>
      </c>
      <c r="D67" s="14" t="str">
        <f>IF(Tabla1[[#This Row],[Código_Actividad]]="","",'[3]Formulario PPGR1'!#REF!)</f>
        <v/>
      </c>
      <c r="E67" s="14" t="str">
        <f>IF(Tabla1[[#This Row],[Código_Actividad]]="","",'[3]Formulario PPGR1'!#REF!)</f>
        <v/>
      </c>
      <c r="F67" s="14" t="str">
        <f>IF(Tabla1[[#This Row],[Código_Actividad]]="","",'[3]Formulario PPGR1'!#REF!)</f>
        <v/>
      </c>
      <c r="G67" s="259"/>
      <c r="H67" s="260"/>
      <c r="I67" s="296"/>
      <c r="J67" s="297"/>
      <c r="K67" s="261"/>
      <c r="L67" s="262"/>
      <c r="M67" s="263"/>
      <c r="N67" s="260"/>
    </row>
    <row r="68" spans="2:14" ht="12.75" x14ac:dyDescent="0.2">
      <c r="B68" s="14" t="str">
        <f>IF(Tabla1[[#This Row],[Código_Actividad]]="","",CONCATENATE(Tabla1[[#This Row],[POA]],".",Tabla1[[#This Row],[SRS]],".",Tabla1[[#This Row],[AREA]],".",Tabla1[[#This Row],[TIPO]]))</f>
        <v/>
      </c>
      <c r="C68" s="14" t="str">
        <f>IF(Tabla1[[#This Row],[Código_Actividad]]="","",'[3]Formulario PPGR1'!#REF!)</f>
        <v/>
      </c>
      <c r="D68" s="14" t="str">
        <f>IF(Tabla1[[#This Row],[Código_Actividad]]="","",'[3]Formulario PPGR1'!#REF!)</f>
        <v/>
      </c>
      <c r="E68" s="14" t="str">
        <f>IF(Tabla1[[#This Row],[Código_Actividad]]="","",'[3]Formulario PPGR1'!#REF!)</f>
        <v/>
      </c>
      <c r="F68" s="14" t="str">
        <f>IF(Tabla1[[#This Row],[Código_Actividad]]="","",'[3]Formulario PPGR1'!#REF!)</f>
        <v/>
      </c>
      <c r="G68" s="259"/>
      <c r="H68" s="260"/>
      <c r="I68" s="296"/>
      <c r="J68" s="297"/>
      <c r="K68" s="261"/>
      <c r="L68" s="262"/>
      <c r="M68" s="263"/>
      <c r="N68" s="260"/>
    </row>
    <row r="69" spans="2:14" ht="12.75" x14ac:dyDescent="0.2">
      <c r="B69" s="14" t="str">
        <f>IF(Tabla1[[#This Row],[Código_Actividad]]="","",CONCATENATE(Tabla1[[#This Row],[POA]],".",Tabla1[[#This Row],[SRS]],".",Tabla1[[#This Row],[AREA]],".",Tabla1[[#This Row],[TIPO]]))</f>
        <v/>
      </c>
      <c r="C69" s="14" t="str">
        <f>IF(Tabla1[[#This Row],[Código_Actividad]]="","",'[3]Formulario PPGR1'!#REF!)</f>
        <v/>
      </c>
      <c r="D69" s="14" t="str">
        <f>IF(Tabla1[[#This Row],[Código_Actividad]]="","",'[3]Formulario PPGR1'!#REF!)</f>
        <v/>
      </c>
      <c r="E69" s="14" t="str">
        <f>IF(Tabla1[[#This Row],[Código_Actividad]]="","",'[3]Formulario PPGR1'!#REF!)</f>
        <v/>
      </c>
      <c r="F69" s="14" t="str">
        <f>IF(Tabla1[[#This Row],[Código_Actividad]]="","",'[3]Formulario PPGR1'!#REF!)</f>
        <v/>
      </c>
      <c r="G69" s="259"/>
      <c r="H69" s="260"/>
      <c r="I69" s="296"/>
      <c r="J69" s="297"/>
      <c r="K69" s="261"/>
      <c r="L69" s="262"/>
      <c r="M69" s="263"/>
      <c r="N69" s="260"/>
    </row>
    <row r="70" spans="2:14" ht="12.75" x14ac:dyDescent="0.2">
      <c r="B70" s="14" t="str">
        <f>IF(Tabla1[[#This Row],[Código_Actividad]]="","",CONCATENATE(Tabla1[[#This Row],[POA]],".",Tabla1[[#This Row],[SRS]],".",Tabla1[[#This Row],[AREA]],".",Tabla1[[#This Row],[TIPO]]))</f>
        <v/>
      </c>
      <c r="C70" s="14" t="str">
        <f>IF(Tabla1[[#This Row],[Código_Actividad]]="","",'[3]Formulario PPGR1'!#REF!)</f>
        <v/>
      </c>
      <c r="D70" s="14" t="str">
        <f>IF(Tabla1[[#This Row],[Código_Actividad]]="","",'[3]Formulario PPGR1'!#REF!)</f>
        <v/>
      </c>
      <c r="E70" s="14" t="str">
        <f>IF(Tabla1[[#This Row],[Código_Actividad]]="","",'[3]Formulario PPGR1'!#REF!)</f>
        <v/>
      </c>
      <c r="F70" s="14" t="str">
        <f>IF(Tabla1[[#This Row],[Código_Actividad]]="","",'[3]Formulario PPGR1'!#REF!)</f>
        <v/>
      </c>
      <c r="G70" s="259"/>
      <c r="H70" s="260"/>
      <c r="I70" s="296"/>
      <c r="J70" s="297"/>
      <c r="K70" s="261"/>
      <c r="L70" s="262"/>
      <c r="M70" s="263"/>
      <c r="N70" s="260"/>
    </row>
    <row r="71" spans="2:14" ht="12.75" x14ac:dyDescent="0.2">
      <c r="B71" s="14" t="str">
        <f>IF(Tabla1[[#This Row],[Código_Actividad]]="","",CONCATENATE(Tabla1[[#This Row],[POA]],".",Tabla1[[#This Row],[SRS]],".",Tabla1[[#This Row],[AREA]],".",Tabla1[[#This Row],[TIPO]]))</f>
        <v/>
      </c>
      <c r="C71" s="14" t="str">
        <f>IF(Tabla1[[#This Row],[Código_Actividad]]="","",'[3]Formulario PPGR1'!#REF!)</f>
        <v/>
      </c>
      <c r="D71" s="14" t="str">
        <f>IF(Tabla1[[#This Row],[Código_Actividad]]="","",'[3]Formulario PPGR1'!#REF!)</f>
        <v/>
      </c>
      <c r="E71" s="14" t="str">
        <f>IF(Tabla1[[#This Row],[Código_Actividad]]="","",'[3]Formulario PPGR1'!#REF!)</f>
        <v/>
      </c>
      <c r="F71" s="14" t="str">
        <f>IF(Tabla1[[#This Row],[Código_Actividad]]="","",'[3]Formulario PPGR1'!#REF!)</f>
        <v/>
      </c>
      <c r="G71" s="259"/>
      <c r="H71" s="260"/>
      <c r="I71" s="296"/>
      <c r="J71" s="297"/>
      <c r="K71" s="261"/>
      <c r="L71" s="262"/>
      <c r="M71" s="263"/>
      <c r="N71" s="260"/>
    </row>
    <row r="72" spans="2:14" ht="12.75" x14ac:dyDescent="0.2">
      <c r="B72" s="14" t="str">
        <f>IF(Tabla1[[#This Row],[Código_Actividad]]="","",CONCATENATE(Tabla1[[#This Row],[POA]],".",Tabla1[[#This Row],[SRS]],".",Tabla1[[#This Row],[AREA]],".",Tabla1[[#This Row],[TIPO]]))</f>
        <v/>
      </c>
      <c r="C72" s="14" t="str">
        <f>IF(Tabla1[[#This Row],[Código_Actividad]]="","",'[3]Formulario PPGR1'!#REF!)</f>
        <v/>
      </c>
      <c r="D72" s="14" t="str">
        <f>IF(Tabla1[[#This Row],[Código_Actividad]]="","",'[3]Formulario PPGR1'!#REF!)</f>
        <v/>
      </c>
      <c r="E72" s="14" t="str">
        <f>IF(Tabla1[[#This Row],[Código_Actividad]]="","",'[3]Formulario PPGR1'!#REF!)</f>
        <v/>
      </c>
      <c r="F72" s="14" t="str">
        <f>IF(Tabla1[[#This Row],[Código_Actividad]]="","",'[3]Formulario PPGR1'!#REF!)</f>
        <v/>
      </c>
      <c r="G72" s="259"/>
      <c r="H72" s="260"/>
      <c r="I72" s="296"/>
      <c r="J72" s="297"/>
      <c r="K72" s="261"/>
      <c r="L72" s="262"/>
      <c r="M72" s="263"/>
      <c r="N72" s="260"/>
    </row>
    <row r="73" spans="2:14" ht="12.75" x14ac:dyDescent="0.2">
      <c r="B73" s="14" t="str">
        <f>IF(Tabla1[[#This Row],[Código_Actividad]]="","",CONCATENATE(Tabla1[[#This Row],[POA]],".",Tabla1[[#This Row],[SRS]],".",Tabla1[[#This Row],[AREA]],".",Tabla1[[#This Row],[TIPO]]))</f>
        <v/>
      </c>
      <c r="C73" s="14" t="str">
        <f>IF(Tabla1[[#This Row],[Código_Actividad]]="","",'[3]Formulario PPGR1'!#REF!)</f>
        <v/>
      </c>
      <c r="D73" s="14" t="str">
        <f>IF(Tabla1[[#This Row],[Código_Actividad]]="","",'[3]Formulario PPGR1'!#REF!)</f>
        <v/>
      </c>
      <c r="E73" s="14" t="str">
        <f>IF(Tabla1[[#This Row],[Código_Actividad]]="","",'[3]Formulario PPGR1'!#REF!)</f>
        <v/>
      </c>
      <c r="F73" s="14" t="str">
        <f>IF(Tabla1[[#This Row],[Código_Actividad]]="","",'[3]Formulario PPGR1'!#REF!)</f>
        <v/>
      </c>
      <c r="G73" s="259"/>
      <c r="H73" s="260"/>
      <c r="I73" s="296"/>
      <c r="J73" s="297"/>
      <c r="K73" s="261"/>
      <c r="L73" s="262"/>
      <c r="M73" s="263"/>
      <c r="N73" s="260"/>
    </row>
    <row r="74" spans="2:14" ht="12.75" x14ac:dyDescent="0.2">
      <c r="B74" s="14" t="str">
        <f>IF(Tabla1[[#This Row],[Código_Actividad]]="","",CONCATENATE(Tabla1[[#This Row],[POA]],".",Tabla1[[#This Row],[SRS]],".",Tabla1[[#This Row],[AREA]],".",Tabla1[[#This Row],[TIPO]]))</f>
        <v/>
      </c>
      <c r="C74" s="14" t="str">
        <f>IF(Tabla1[[#This Row],[Código_Actividad]]="","",'[3]Formulario PPGR1'!#REF!)</f>
        <v/>
      </c>
      <c r="D74" s="14" t="str">
        <f>IF(Tabla1[[#This Row],[Código_Actividad]]="","",'[3]Formulario PPGR1'!#REF!)</f>
        <v/>
      </c>
      <c r="E74" s="14" t="str">
        <f>IF(Tabla1[[#This Row],[Código_Actividad]]="","",'[3]Formulario PPGR1'!#REF!)</f>
        <v/>
      </c>
      <c r="F74" s="14" t="str">
        <f>IF(Tabla1[[#This Row],[Código_Actividad]]="","",'[3]Formulario PPGR1'!#REF!)</f>
        <v/>
      </c>
      <c r="G74" s="259"/>
      <c r="H74" s="260"/>
      <c r="I74" s="296"/>
      <c r="J74" s="297"/>
      <c r="K74" s="261"/>
      <c r="L74" s="262"/>
      <c r="M74" s="263"/>
      <c r="N74" s="260"/>
    </row>
    <row r="75" spans="2:14" ht="12.75" x14ac:dyDescent="0.2">
      <c r="B75" s="14" t="str">
        <f>IF(Tabla1[[#This Row],[Código_Actividad]]="","",CONCATENATE(Tabla1[[#This Row],[POA]],".",Tabla1[[#This Row],[SRS]],".",Tabla1[[#This Row],[AREA]],".",Tabla1[[#This Row],[TIPO]]))</f>
        <v/>
      </c>
      <c r="C75" s="14" t="str">
        <f>IF(Tabla1[[#This Row],[Código_Actividad]]="","",'[3]Formulario PPGR1'!#REF!)</f>
        <v/>
      </c>
      <c r="D75" s="14" t="str">
        <f>IF(Tabla1[[#This Row],[Código_Actividad]]="","",'[3]Formulario PPGR1'!#REF!)</f>
        <v/>
      </c>
      <c r="E75" s="14" t="str">
        <f>IF(Tabla1[[#This Row],[Código_Actividad]]="","",'[3]Formulario PPGR1'!#REF!)</f>
        <v/>
      </c>
      <c r="F75" s="14" t="str">
        <f>IF(Tabla1[[#This Row],[Código_Actividad]]="","",'[3]Formulario PPGR1'!#REF!)</f>
        <v/>
      </c>
      <c r="G75" s="259"/>
      <c r="H75" s="260"/>
      <c r="I75" s="296"/>
      <c r="J75" s="297"/>
      <c r="K75" s="261"/>
      <c r="L75" s="262"/>
      <c r="M75" s="263"/>
      <c r="N75" s="260"/>
    </row>
    <row r="76" spans="2:14" ht="12.75" x14ac:dyDescent="0.2">
      <c r="B76" s="14" t="str">
        <f>IF(Tabla1[[#This Row],[Código_Actividad]]="","",CONCATENATE(Tabla1[[#This Row],[POA]],".",Tabla1[[#This Row],[SRS]],".",Tabla1[[#This Row],[AREA]],".",Tabla1[[#This Row],[TIPO]]))</f>
        <v/>
      </c>
      <c r="C76" s="14" t="str">
        <f>IF(Tabla1[[#This Row],[Código_Actividad]]="","",'[3]Formulario PPGR1'!#REF!)</f>
        <v/>
      </c>
      <c r="D76" s="14" t="str">
        <f>IF(Tabla1[[#This Row],[Código_Actividad]]="","",'[3]Formulario PPGR1'!#REF!)</f>
        <v/>
      </c>
      <c r="E76" s="14" t="str">
        <f>IF(Tabla1[[#This Row],[Código_Actividad]]="","",'[3]Formulario PPGR1'!#REF!)</f>
        <v/>
      </c>
      <c r="F76" s="14" t="str">
        <f>IF(Tabla1[[#This Row],[Código_Actividad]]="","",'[3]Formulario PPGR1'!#REF!)</f>
        <v/>
      </c>
      <c r="G76" s="259"/>
      <c r="H76" s="260"/>
      <c r="I76" s="296"/>
      <c r="J76" s="297"/>
      <c r="K76" s="261"/>
      <c r="L76" s="262"/>
      <c r="M76" s="263"/>
      <c r="N76" s="260"/>
    </row>
    <row r="77" spans="2:14" ht="12.75" x14ac:dyDescent="0.2">
      <c r="B77" s="14" t="str">
        <f>IF(Tabla1[[#This Row],[Código_Actividad]]="","",CONCATENATE(Tabla1[[#This Row],[POA]],".",Tabla1[[#This Row],[SRS]],".",Tabla1[[#This Row],[AREA]],".",Tabla1[[#This Row],[TIPO]]))</f>
        <v/>
      </c>
      <c r="C77" s="14" t="str">
        <f>IF(Tabla1[[#This Row],[Código_Actividad]]="","",'[3]Formulario PPGR1'!#REF!)</f>
        <v/>
      </c>
      <c r="D77" s="14" t="str">
        <f>IF(Tabla1[[#This Row],[Código_Actividad]]="","",'[3]Formulario PPGR1'!#REF!)</f>
        <v/>
      </c>
      <c r="E77" s="14" t="str">
        <f>IF(Tabla1[[#This Row],[Código_Actividad]]="","",'[3]Formulario PPGR1'!#REF!)</f>
        <v/>
      </c>
      <c r="F77" s="14" t="str">
        <f>IF(Tabla1[[#This Row],[Código_Actividad]]="","",'[3]Formulario PPGR1'!#REF!)</f>
        <v/>
      </c>
      <c r="G77" s="259"/>
      <c r="H77" s="260"/>
      <c r="I77" s="296"/>
      <c r="J77" s="297"/>
      <c r="K77" s="261"/>
      <c r="L77" s="262"/>
      <c r="M77" s="263"/>
      <c r="N77" s="260"/>
    </row>
    <row r="78" spans="2:14" ht="12.75" x14ac:dyDescent="0.2">
      <c r="B78" s="14" t="str">
        <f>IF(Tabla1[[#This Row],[Código_Actividad]]="","",CONCATENATE(Tabla1[[#This Row],[POA]],".",Tabla1[[#This Row],[SRS]],".",Tabla1[[#This Row],[AREA]],".",Tabla1[[#This Row],[TIPO]]))</f>
        <v/>
      </c>
      <c r="C78" s="14" t="str">
        <f>IF(Tabla1[[#This Row],[Código_Actividad]]="","",'[3]Formulario PPGR1'!#REF!)</f>
        <v/>
      </c>
      <c r="D78" s="14" t="str">
        <f>IF(Tabla1[[#This Row],[Código_Actividad]]="","",'[3]Formulario PPGR1'!#REF!)</f>
        <v/>
      </c>
      <c r="E78" s="14" t="str">
        <f>IF(Tabla1[[#This Row],[Código_Actividad]]="","",'[3]Formulario PPGR1'!#REF!)</f>
        <v/>
      </c>
      <c r="F78" s="14" t="str">
        <f>IF(Tabla1[[#This Row],[Código_Actividad]]="","",'[3]Formulario PPGR1'!#REF!)</f>
        <v/>
      </c>
      <c r="G78" s="259"/>
      <c r="H78" s="260"/>
      <c r="I78" s="296"/>
      <c r="J78" s="297"/>
      <c r="K78" s="261"/>
      <c r="L78" s="262"/>
      <c r="M78" s="263"/>
      <c r="N78" s="260"/>
    </row>
    <row r="79" spans="2:14" ht="12.75" x14ac:dyDescent="0.2">
      <c r="B79" s="14" t="str">
        <f>IF(Tabla1[[#This Row],[Código_Actividad]]="","",CONCATENATE(Tabla1[[#This Row],[POA]],".",Tabla1[[#This Row],[SRS]],".",Tabla1[[#This Row],[AREA]],".",Tabla1[[#This Row],[TIPO]]))</f>
        <v/>
      </c>
      <c r="C79" s="14" t="str">
        <f>IF(Tabla1[[#This Row],[Código_Actividad]]="","",'[3]Formulario PPGR1'!#REF!)</f>
        <v/>
      </c>
      <c r="D79" s="14" t="str">
        <f>IF(Tabla1[[#This Row],[Código_Actividad]]="","",'[3]Formulario PPGR1'!#REF!)</f>
        <v/>
      </c>
      <c r="E79" s="14" t="str">
        <f>IF(Tabla1[[#This Row],[Código_Actividad]]="","",'[3]Formulario PPGR1'!#REF!)</f>
        <v/>
      </c>
      <c r="F79" s="14" t="str">
        <f>IF(Tabla1[[#This Row],[Código_Actividad]]="","",'[3]Formulario PPGR1'!#REF!)</f>
        <v/>
      </c>
      <c r="G79" s="259"/>
      <c r="H79" s="260"/>
      <c r="I79" s="296"/>
      <c r="J79" s="297"/>
      <c r="K79" s="261"/>
      <c r="L79" s="262"/>
      <c r="M79" s="263"/>
      <c r="N79" s="260"/>
    </row>
    <row r="80" spans="2:14" ht="12.75" x14ac:dyDescent="0.2">
      <c r="B80" s="14" t="str">
        <f>IF(Tabla1[[#This Row],[Código_Actividad]]="","",CONCATENATE(Tabla1[[#This Row],[POA]],".",Tabla1[[#This Row],[SRS]],".",Tabla1[[#This Row],[AREA]],".",Tabla1[[#This Row],[TIPO]]))</f>
        <v/>
      </c>
      <c r="C80" s="14" t="str">
        <f>IF(Tabla1[[#This Row],[Código_Actividad]]="","",'[3]Formulario PPGR1'!#REF!)</f>
        <v/>
      </c>
      <c r="D80" s="14" t="str">
        <f>IF(Tabla1[[#This Row],[Código_Actividad]]="","",'[3]Formulario PPGR1'!#REF!)</f>
        <v/>
      </c>
      <c r="E80" s="14" t="str">
        <f>IF(Tabla1[[#This Row],[Código_Actividad]]="","",'[3]Formulario PPGR1'!#REF!)</f>
        <v/>
      </c>
      <c r="F80" s="14" t="str">
        <f>IF(Tabla1[[#This Row],[Código_Actividad]]="","",'[3]Formulario PPGR1'!#REF!)</f>
        <v/>
      </c>
      <c r="G80" s="259"/>
      <c r="H80" s="260"/>
      <c r="I80" s="296"/>
      <c r="J80" s="297"/>
      <c r="K80" s="261"/>
      <c r="L80" s="262"/>
      <c r="M80" s="263"/>
      <c r="N80" s="260"/>
    </row>
    <row r="81" spans="2:14" ht="12.75" x14ac:dyDescent="0.2">
      <c r="B81" s="14" t="str">
        <f>IF(Tabla1[[#This Row],[Código_Actividad]]="","",CONCATENATE(Tabla1[[#This Row],[POA]],".",Tabla1[[#This Row],[SRS]],".",Tabla1[[#This Row],[AREA]],".",Tabla1[[#This Row],[TIPO]]))</f>
        <v/>
      </c>
      <c r="C81" s="14" t="str">
        <f>IF(Tabla1[[#This Row],[Código_Actividad]]="","",'[3]Formulario PPGR1'!#REF!)</f>
        <v/>
      </c>
      <c r="D81" s="14" t="str">
        <f>IF(Tabla1[[#This Row],[Código_Actividad]]="","",'[3]Formulario PPGR1'!#REF!)</f>
        <v/>
      </c>
      <c r="E81" s="14" t="str">
        <f>IF(Tabla1[[#This Row],[Código_Actividad]]="","",'[3]Formulario PPGR1'!#REF!)</f>
        <v/>
      </c>
      <c r="F81" s="14" t="str">
        <f>IF(Tabla1[[#This Row],[Código_Actividad]]="","",'[3]Formulario PPGR1'!#REF!)</f>
        <v/>
      </c>
      <c r="G81" s="259"/>
      <c r="H81" s="260"/>
      <c r="I81" s="296"/>
      <c r="J81" s="297"/>
      <c r="K81" s="261"/>
      <c r="L81" s="262"/>
      <c r="M81" s="263"/>
      <c r="N81" s="260"/>
    </row>
    <row r="82" spans="2:14" ht="12.75" x14ac:dyDescent="0.2">
      <c r="B82" s="14" t="str">
        <f>IF(Tabla1[[#This Row],[Código_Actividad]]="","",CONCATENATE(Tabla1[[#This Row],[POA]],".",Tabla1[[#This Row],[SRS]],".",Tabla1[[#This Row],[AREA]],".",Tabla1[[#This Row],[TIPO]]))</f>
        <v/>
      </c>
      <c r="C82" s="14" t="str">
        <f>IF(Tabla1[[#This Row],[Código_Actividad]]="","",'[3]Formulario PPGR1'!#REF!)</f>
        <v/>
      </c>
      <c r="D82" s="14" t="str">
        <f>IF(Tabla1[[#This Row],[Código_Actividad]]="","",'[3]Formulario PPGR1'!#REF!)</f>
        <v/>
      </c>
      <c r="E82" s="14" t="str">
        <f>IF(Tabla1[[#This Row],[Código_Actividad]]="","",'[3]Formulario PPGR1'!#REF!)</f>
        <v/>
      </c>
      <c r="F82" s="14" t="str">
        <f>IF(Tabla1[[#This Row],[Código_Actividad]]="","",'[3]Formulario PPGR1'!#REF!)</f>
        <v/>
      </c>
      <c r="G82" s="259"/>
      <c r="H82" s="260"/>
      <c r="I82" s="296"/>
      <c r="J82" s="297"/>
      <c r="K82" s="261"/>
      <c r="L82" s="262"/>
      <c r="M82" s="263"/>
      <c r="N82" s="260"/>
    </row>
    <row r="83" spans="2:14" ht="12.75" x14ac:dyDescent="0.2">
      <c r="B83" s="14" t="str">
        <f>IF(Tabla1[[#This Row],[Código_Actividad]]="","",CONCATENATE(Tabla1[[#This Row],[POA]],".",Tabla1[[#This Row],[SRS]],".",Tabla1[[#This Row],[AREA]],".",Tabla1[[#This Row],[TIPO]]))</f>
        <v/>
      </c>
      <c r="C83" s="14" t="str">
        <f>IF(Tabla1[[#This Row],[Código_Actividad]]="","",'[3]Formulario PPGR1'!#REF!)</f>
        <v/>
      </c>
      <c r="D83" s="14" t="str">
        <f>IF(Tabla1[[#This Row],[Código_Actividad]]="","",'[3]Formulario PPGR1'!#REF!)</f>
        <v/>
      </c>
      <c r="E83" s="14" t="str">
        <f>IF(Tabla1[[#This Row],[Código_Actividad]]="","",'[3]Formulario PPGR1'!#REF!)</f>
        <v/>
      </c>
      <c r="F83" s="14" t="str">
        <f>IF(Tabla1[[#This Row],[Código_Actividad]]="","",'[3]Formulario PPGR1'!#REF!)</f>
        <v/>
      </c>
      <c r="G83" s="259"/>
      <c r="H83" s="260"/>
      <c r="I83" s="296"/>
      <c r="J83" s="297"/>
      <c r="K83" s="261"/>
      <c r="L83" s="262"/>
      <c r="M83" s="263"/>
      <c r="N83" s="260"/>
    </row>
    <row r="84" spans="2:14" ht="12.75" x14ac:dyDescent="0.2">
      <c r="B84" s="14" t="str">
        <f>IF(Tabla1[[#This Row],[Código_Actividad]]="","",CONCATENATE(Tabla1[[#This Row],[POA]],".",Tabla1[[#This Row],[SRS]],".",Tabla1[[#This Row],[AREA]],".",Tabla1[[#This Row],[TIPO]]))</f>
        <v/>
      </c>
      <c r="C84" s="14" t="str">
        <f>IF(Tabla1[[#This Row],[Código_Actividad]]="","",'[3]Formulario PPGR1'!#REF!)</f>
        <v/>
      </c>
      <c r="D84" s="14" t="str">
        <f>IF(Tabla1[[#This Row],[Código_Actividad]]="","",'[3]Formulario PPGR1'!#REF!)</f>
        <v/>
      </c>
      <c r="E84" s="14" t="str">
        <f>IF(Tabla1[[#This Row],[Código_Actividad]]="","",'[3]Formulario PPGR1'!#REF!)</f>
        <v/>
      </c>
      <c r="F84" s="14" t="str">
        <f>IF(Tabla1[[#This Row],[Código_Actividad]]="","",'[3]Formulario PPGR1'!#REF!)</f>
        <v/>
      </c>
      <c r="G84" s="259"/>
      <c r="H84" s="260"/>
      <c r="I84" s="296"/>
      <c r="J84" s="297"/>
      <c r="K84" s="261"/>
      <c r="L84" s="262"/>
      <c r="M84" s="263"/>
      <c r="N84" s="260"/>
    </row>
    <row r="85" spans="2:14" ht="12.75" x14ac:dyDescent="0.2">
      <c r="B85" s="14" t="str">
        <f>IF(Tabla1[[#This Row],[Código_Actividad]]="","",CONCATENATE(Tabla1[[#This Row],[POA]],".",Tabla1[[#This Row],[SRS]],".",Tabla1[[#This Row],[AREA]],".",Tabla1[[#This Row],[TIPO]]))</f>
        <v/>
      </c>
      <c r="C85" s="14" t="str">
        <f>IF(Tabla1[[#This Row],[Código_Actividad]]="","",'[3]Formulario PPGR1'!#REF!)</f>
        <v/>
      </c>
      <c r="D85" s="14" t="str">
        <f>IF(Tabla1[[#This Row],[Código_Actividad]]="","",'[3]Formulario PPGR1'!#REF!)</f>
        <v/>
      </c>
      <c r="E85" s="14" t="str">
        <f>IF(Tabla1[[#This Row],[Código_Actividad]]="","",'[3]Formulario PPGR1'!#REF!)</f>
        <v/>
      </c>
      <c r="F85" s="14" t="str">
        <f>IF(Tabla1[[#This Row],[Código_Actividad]]="","",'[3]Formulario PPGR1'!#REF!)</f>
        <v/>
      </c>
      <c r="G85" s="259"/>
      <c r="H85" s="260"/>
      <c r="I85" s="296"/>
      <c r="J85" s="297"/>
      <c r="K85" s="261"/>
      <c r="L85" s="262"/>
      <c r="M85" s="263"/>
      <c r="N85" s="260"/>
    </row>
    <row r="86" spans="2:14" ht="12.75" x14ac:dyDescent="0.2">
      <c r="B86" s="14" t="str">
        <f>IF(Tabla1[[#This Row],[Código_Actividad]]="","",CONCATENATE(Tabla1[[#This Row],[POA]],".",Tabla1[[#This Row],[SRS]],".",Tabla1[[#This Row],[AREA]],".",Tabla1[[#This Row],[TIPO]]))</f>
        <v/>
      </c>
      <c r="C86" s="14" t="str">
        <f>IF(Tabla1[[#This Row],[Código_Actividad]]="","",'[3]Formulario PPGR1'!#REF!)</f>
        <v/>
      </c>
      <c r="D86" s="14" t="str">
        <f>IF(Tabla1[[#This Row],[Código_Actividad]]="","",'[3]Formulario PPGR1'!#REF!)</f>
        <v/>
      </c>
      <c r="E86" s="14" t="str">
        <f>IF(Tabla1[[#This Row],[Código_Actividad]]="","",'[3]Formulario PPGR1'!#REF!)</f>
        <v/>
      </c>
      <c r="F86" s="14" t="str">
        <f>IF(Tabla1[[#This Row],[Código_Actividad]]="","",'[3]Formulario PPGR1'!#REF!)</f>
        <v/>
      </c>
      <c r="G86" s="259"/>
      <c r="H86" s="260"/>
      <c r="I86" s="296"/>
      <c r="J86" s="297"/>
      <c r="K86" s="261"/>
      <c r="L86" s="262"/>
      <c r="M86" s="263"/>
      <c r="N86" s="260"/>
    </row>
    <row r="87" spans="2:14" ht="12.75" x14ac:dyDescent="0.2">
      <c r="B87" s="14" t="str">
        <f>IF(Tabla1[[#This Row],[Código_Actividad]]="","",CONCATENATE(Tabla1[[#This Row],[POA]],".",Tabla1[[#This Row],[SRS]],".",Tabla1[[#This Row],[AREA]],".",Tabla1[[#This Row],[TIPO]]))</f>
        <v/>
      </c>
      <c r="C87" s="14" t="str">
        <f>IF(Tabla1[[#This Row],[Código_Actividad]]="","",'[3]Formulario PPGR1'!#REF!)</f>
        <v/>
      </c>
      <c r="D87" s="14" t="str">
        <f>IF(Tabla1[[#This Row],[Código_Actividad]]="","",'[3]Formulario PPGR1'!#REF!)</f>
        <v/>
      </c>
      <c r="E87" s="14" t="str">
        <f>IF(Tabla1[[#This Row],[Código_Actividad]]="","",'[3]Formulario PPGR1'!#REF!)</f>
        <v/>
      </c>
      <c r="F87" s="14" t="str">
        <f>IF(Tabla1[[#This Row],[Código_Actividad]]="","",'[3]Formulario PPGR1'!#REF!)</f>
        <v/>
      </c>
      <c r="G87" s="259"/>
      <c r="H87" s="260"/>
      <c r="I87" s="296"/>
      <c r="J87" s="297"/>
      <c r="K87" s="261"/>
      <c r="L87" s="262"/>
      <c r="M87" s="263"/>
      <c r="N87" s="260"/>
    </row>
    <row r="88" spans="2:14" ht="12.75" x14ac:dyDescent="0.2">
      <c r="B88" s="14" t="str">
        <f>IF(Tabla1[[#This Row],[Código_Actividad]]="","",CONCATENATE(Tabla1[[#This Row],[POA]],".",Tabla1[[#This Row],[SRS]],".",Tabla1[[#This Row],[AREA]],".",Tabla1[[#This Row],[TIPO]]))</f>
        <v/>
      </c>
      <c r="C88" s="14" t="str">
        <f>IF(Tabla1[[#This Row],[Código_Actividad]]="","",'[3]Formulario PPGR1'!#REF!)</f>
        <v/>
      </c>
      <c r="D88" s="14" t="str">
        <f>IF(Tabla1[[#This Row],[Código_Actividad]]="","",'[3]Formulario PPGR1'!#REF!)</f>
        <v/>
      </c>
      <c r="E88" s="14" t="str">
        <f>IF(Tabla1[[#This Row],[Código_Actividad]]="","",'[3]Formulario PPGR1'!#REF!)</f>
        <v/>
      </c>
      <c r="F88" s="14" t="str">
        <f>IF(Tabla1[[#This Row],[Código_Actividad]]="","",'[3]Formulario PPGR1'!#REF!)</f>
        <v/>
      </c>
      <c r="G88" s="259"/>
      <c r="H88" s="260"/>
      <c r="I88" s="296"/>
      <c r="J88" s="297"/>
      <c r="K88" s="261"/>
      <c r="L88" s="262"/>
      <c r="M88" s="263"/>
      <c r="N88" s="260"/>
    </row>
    <row r="89" spans="2:14" ht="12.75" x14ac:dyDescent="0.2">
      <c r="B89" s="14" t="str">
        <f>IF(Tabla1[[#This Row],[Código_Actividad]]="","",CONCATENATE(Tabla1[[#This Row],[POA]],".",Tabla1[[#This Row],[SRS]],".",Tabla1[[#This Row],[AREA]],".",Tabla1[[#This Row],[TIPO]]))</f>
        <v/>
      </c>
      <c r="C89" s="14" t="str">
        <f>IF(Tabla1[[#This Row],[Código_Actividad]]="","",'[3]Formulario PPGR1'!#REF!)</f>
        <v/>
      </c>
      <c r="D89" s="14" t="str">
        <f>IF(Tabla1[[#This Row],[Código_Actividad]]="","",'[3]Formulario PPGR1'!#REF!)</f>
        <v/>
      </c>
      <c r="E89" s="14" t="str">
        <f>IF(Tabla1[[#This Row],[Código_Actividad]]="","",'[3]Formulario PPGR1'!#REF!)</f>
        <v/>
      </c>
      <c r="F89" s="14" t="str">
        <f>IF(Tabla1[[#This Row],[Código_Actividad]]="","",'[3]Formulario PPGR1'!#REF!)</f>
        <v/>
      </c>
      <c r="G89" s="259"/>
      <c r="H89" s="260"/>
      <c r="I89" s="296"/>
      <c r="J89" s="297"/>
      <c r="K89" s="261"/>
      <c r="L89" s="262"/>
      <c r="M89" s="263"/>
      <c r="N89" s="260"/>
    </row>
    <row r="90" spans="2:14" ht="12.75" x14ac:dyDescent="0.2">
      <c r="B90" s="14" t="str">
        <f>IF(Tabla1[[#This Row],[Código_Actividad]]="","",CONCATENATE(Tabla1[[#This Row],[POA]],".",Tabla1[[#This Row],[SRS]],".",Tabla1[[#This Row],[AREA]],".",Tabla1[[#This Row],[TIPO]]))</f>
        <v/>
      </c>
      <c r="C90" s="14" t="str">
        <f>IF(Tabla1[[#This Row],[Código_Actividad]]="","",'[3]Formulario PPGR1'!#REF!)</f>
        <v/>
      </c>
      <c r="D90" s="14" t="str">
        <f>IF(Tabla1[[#This Row],[Código_Actividad]]="","",'[3]Formulario PPGR1'!#REF!)</f>
        <v/>
      </c>
      <c r="E90" s="14" t="str">
        <f>IF(Tabla1[[#This Row],[Código_Actividad]]="","",'[3]Formulario PPGR1'!#REF!)</f>
        <v/>
      </c>
      <c r="F90" s="14" t="str">
        <f>IF(Tabla1[[#This Row],[Código_Actividad]]="","",'[3]Formulario PPGR1'!#REF!)</f>
        <v/>
      </c>
      <c r="G90" s="259"/>
      <c r="H90" s="260"/>
      <c r="I90" s="296"/>
      <c r="J90" s="297"/>
      <c r="K90" s="261"/>
      <c r="L90" s="262"/>
      <c r="M90" s="263"/>
      <c r="N90" s="260"/>
    </row>
    <row r="91" spans="2:14" ht="12.75" x14ac:dyDescent="0.2">
      <c r="B91" s="14" t="str">
        <f>IF(Tabla1[[#This Row],[Código_Actividad]]="","",CONCATENATE(Tabla1[[#This Row],[POA]],".",Tabla1[[#This Row],[SRS]],".",Tabla1[[#This Row],[AREA]],".",Tabla1[[#This Row],[TIPO]]))</f>
        <v/>
      </c>
      <c r="C91" s="14" t="str">
        <f>IF(Tabla1[[#This Row],[Código_Actividad]]="","",'[3]Formulario PPGR1'!#REF!)</f>
        <v/>
      </c>
      <c r="D91" s="14" t="str">
        <f>IF(Tabla1[[#This Row],[Código_Actividad]]="","",'[3]Formulario PPGR1'!#REF!)</f>
        <v/>
      </c>
      <c r="E91" s="14" t="str">
        <f>IF(Tabla1[[#This Row],[Código_Actividad]]="","",'[3]Formulario PPGR1'!#REF!)</f>
        <v/>
      </c>
      <c r="F91" s="14" t="str">
        <f>IF(Tabla1[[#This Row],[Código_Actividad]]="","",'[3]Formulario PPGR1'!#REF!)</f>
        <v/>
      </c>
      <c r="G91" s="259"/>
      <c r="H91" s="260"/>
      <c r="I91" s="296"/>
      <c r="J91" s="297"/>
      <c r="K91" s="261"/>
      <c r="L91" s="262"/>
      <c r="M91" s="263"/>
      <c r="N91" s="260"/>
    </row>
    <row r="92" spans="2:14" ht="12.75" x14ac:dyDescent="0.2">
      <c r="B92" s="14" t="str">
        <f>IF(Tabla1[[#This Row],[Código_Actividad]]="","",CONCATENATE(Tabla1[[#This Row],[POA]],".",Tabla1[[#This Row],[SRS]],".",Tabla1[[#This Row],[AREA]],".",Tabla1[[#This Row],[TIPO]]))</f>
        <v/>
      </c>
      <c r="C92" s="14" t="str">
        <f>IF(Tabla1[[#This Row],[Código_Actividad]]="","",'[3]Formulario PPGR1'!#REF!)</f>
        <v/>
      </c>
      <c r="D92" s="14" t="str">
        <f>IF(Tabla1[[#This Row],[Código_Actividad]]="","",'[3]Formulario PPGR1'!#REF!)</f>
        <v/>
      </c>
      <c r="E92" s="14" t="str">
        <f>IF(Tabla1[[#This Row],[Código_Actividad]]="","",'[3]Formulario PPGR1'!#REF!)</f>
        <v/>
      </c>
      <c r="F92" s="14" t="str">
        <f>IF(Tabla1[[#This Row],[Código_Actividad]]="","",'[3]Formulario PPGR1'!#REF!)</f>
        <v/>
      </c>
      <c r="G92" s="259"/>
      <c r="H92" s="260"/>
      <c r="I92" s="296"/>
      <c r="J92" s="297"/>
      <c r="K92" s="261"/>
      <c r="L92" s="262"/>
      <c r="M92" s="263"/>
      <c r="N92" s="260"/>
    </row>
    <row r="93" spans="2:14" ht="12.75" x14ac:dyDescent="0.2">
      <c r="B93" s="14" t="str">
        <f>IF(Tabla1[[#This Row],[Código_Actividad]]="","",CONCATENATE(Tabla1[[#This Row],[POA]],".",Tabla1[[#This Row],[SRS]],".",Tabla1[[#This Row],[AREA]],".",Tabla1[[#This Row],[TIPO]]))</f>
        <v/>
      </c>
      <c r="C93" s="14" t="str">
        <f>IF(Tabla1[[#This Row],[Código_Actividad]]="","",'[3]Formulario PPGR1'!#REF!)</f>
        <v/>
      </c>
      <c r="D93" s="14" t="str">
        <f>IF(Tabla1[[#This Row],[Código_Actividad]]="","",'[3]Formulario PPGR1'!#REF!)</f>
        <v/>
      </c>
      <c r="E93" s="14" t="str">
        <f>IF(Tabla1[[#This Row],[Código_Actividad]]="","",'[3]Formulario PPGR1'!#REF!)</f>
        <v/>
      </c>
      <c r="F93" s="14" t="str">
        <f>IF(Tabla1[[#This Row],[Código_Actividad]]="","",'[3]Formulario PPGR1'!#REF!)</f>
        <v/>
      </c>
      <c r="G93" s="259"/>
      <c r="H93" s="260"/>
      <c r="I93" s="296"/>
      <c r="J93" s="297"/>
      <c r="K93" s="261"/>
      <c r="L93" s="262"/>
      <c r="M93" s="263"/>
      <c r="N93" s="260"/>
    </row>
    <row r="94" spans="2:14" ht="12.75" x14ac:dyDescent="0.2">
      <c r="B94" s="14" t="str">
        <f>IF(Tabla1[[#This Row],[Código_Actividad]]="","",CONCATENATE(Tabla1[[#This Row],[POA]],".",Tabla1[[#This Row],[SRS]],".",Tabla1[[#This Row],[AREA]],".",Tabla1[[#This Row],[TIPO]]))</f>
        <v/>
      </c>
      <c r="C94" s="14" t="str">
        <f>IF(Tabla1[[#This Row],[Código_Actividad]]="","",'[3]Formulario PPGR1'!#REF!)</f>
        <v/>
      </c>
      <c r="D94" s="14" t="str">
        <f>IF(Tabla1[[#This Row],[Código_Actividad]]="","",'[3]Formulario PPGR1'!#REF!)</f>
        <v/>
      </c>
      <c r="E94" s="14" t="str">
        <f>IF(Tabla1[[#This Row],[Código_Actividad]]="","",'[3]Formulario PPGR1'!#REF!)</f>
        <v/>
      </c>
      <c r="F94" s="14" t="str">
        <f>IF(Tabla1[[#This Row],[Código_Actividad]]="","",'[3]Formulario PPGR1'!#REF!)</f>
        <v/>
      </c>
      <c r="G94" s="259"/>
      <c r="H94" s="260"/>
      <c r="I94" s="296"/>
      <c r="J94" s="297"/>
      <c r="K94" s="261"/>
      <c r="L94" s="262"/>
      <c r="M94" s="263"/>
      <c r="N94" s="260"/>
    </row>
    <row r="95" spans="2:14" ht="12.75" x14ac:dyDescent="0.2">
      <c r="B95" s="14" t="str">
        <f>IF(Tabla1[[#This Row],[Código_Actividad]]="","",CONCATENATE(Tabla1[[#This Row],[POA]],".",Tabla1[[#This Row],[SRS]],".",Tabla1[[#This Row],[AREA]],".",Tabla1[[#This Row],[TIPO]]))</f>
        <v/>
      </c>
      <c r="C95" s="14" t="str">
        <f>IF(Tabla1[[#This Row],[Código_Actividad]]="","",'[3]Formulario PPGR1'!#REF!)</f>
        <v/>
      </c>
      <c r="D95" s="14" t="str">
        <f>IF(Tabla1[[#This Row],[Código_Actividad]]="","",'[3]Formulario PPGR1'!#REF!)</f>
        <v/>
      </c>
      <c r="E95" s="14" t="str">
        <f>IF(Tabla1[[#This Row],[Código_Actividad]]="","",'[3]Formulario PPGR1'!#REF!)</f>
        <v/>
      </c>
      <c r="F95" s="14" t="str">
        <f>IF(Tabla1[[#This Row],[Código_Actividad]]="","",'[3]Formulario PPGR1'!#REF!)</f>
        <v/>
      </c>
      <c r="G95" s="259"/>
      <c r="H95" s="260"/>
      <c r="I95" s="296"/>
      <c r="J95" s="297"/>
      <c r="K95" s="261"/>
      <c r="L95" s="262"/>
      <c r="M95" s="263"/>
      <c r="N95" s="260"/>
    </row>
    <row r="96" spans="2:14" ht="12.75" x14ac:dyDescent="0.2">
      <c r="B96" s="14" t="str">
        <f>IF(Tabla1[[#This Row],[Código_Actividad]]="","",CONCATENATE(Tabla1[[#This Row],[POA]],".",Tabla1[[#This Row],[SRS]],".",Tabla1[[#This Row],[AREA]],".",Tabla1[[#This Row],[TIPO]]))</f>
        <v/>
      </c>
      <c r="C96" s="14" t="str">
        <f>IF(Tabla1[[#This Row],[Código_Actividad]]="","",'[3]Formulario PPGR1'!#REF!)</f>
        <v/>
      </c>
      <c r="D96" s="14" t="str">
        <f>IF(Tabla1[[#This Row],[Código_Actividad]]="","",'[3]Formulario PPGR1'!#REF!)</f>
        <v/>
      </c>
      <c r="E96" s="14" t="str">
        <f>IF(Tabla1[[#This Row],[Código_Actividad]]="","",'[3]Formulario PPGR1'!#REF!)</f>
        <v/>
      </c>
      <c r="F96" s="14" t="str">
        <f>IF(Tabla1[[#This Row],[Código_Actividad]]="","",'[3]Formulario PPGR1'!#REF!)</f>
        <v/>
      </c>
      <c r="G96" s="259"/>
      <c r="H96" s="260"/>
      <c r="I96" s="296"/>
      <c r="J96" s="297"/>
      <c r="K96" s="261"/>
      <c r="L96" s="262"/>
      <c r="M96" s="263"/>
      <c r="N96" s="260"/>
    </row>
    <row r="97" spans="2:14" ht="12.75" x14ac:dyDescent="0.2">
      <c r="B97" s="14" t="str">
        <f>IF(Tabla1[[#This Row],[Código_Actividad]]="","",CONCATENATE(Tabla1[[#This Row],[POA]],".",Tabla1[[#This Row],[SRS]],".",Tabla1[[#This Row],[AREA]],".",Tabla1[[#This Row],[TIPO]]))</f>
        <v/>
      </c>
      <c r="C97" s="14" t="str">
        <f>IF(Tabla1[[#This Row],[Código_Actividad]]="","",'[3]Formulario PPGR1'!#REF!)</f>
        <v/>
      </c>
      <c r="D97" s="14" t="str">
        <f>IF(Tabla1[[#This Row],[Código_Actividad]]="","",'[3]Formulario PPGR1'!#REF!)</f>
        <v/>
      </c>
      <c r="E97" s="14" t="str">
        <f>IF(Tabla1[[#This Row],[Código_Actividad]]="","",'[3]Formulario PPGR1'!#REF!)</f>
        <v/>
      </c>
      <c r="F97" s="14" t="str">
        <f>IF(Tabla1[[#This Row],[Código_Actividad]]="","",'[3]Formulario PPGR1'!#REF!)</f>
        <v/>
      </c>
      <c r="G97" s="259"/>
      <c r="H97" s="260"/>
      <c r="I97" s="296"/>
      <c r="J97" s="297"/>
      <c r="K97" s="261"/>
      <c r="L97" s="262"/>
      <c r="M97" s="263"/>
      <c r="N97" s="260"/>
    </row>
    <row r="98" spans="2:14" ht="12.75" x14ac:dyDescent="0.2">
      <c r="B98" s="14" t="str">
        <f>IF(Tabla1[[#This Row],[Código_Actividad]]="","",CONCATENATE(Tabla1[[#This Row],[POA]],".",Tabla1[[#This Row],[SRS]],".",Tabla1[[#This Row],[AREA]],".",Tabla1[[#This Row],[TIPO]]))</f>
        <v/>
      </c>
      <c r="C98" s="14" t="str">
        <f>IF(Tabla1[[#This Row],[Código_Actividad]]="","",'[3]Formulario PPGR1'!#REF!)</f>
        <v/>
      </c>
      <c r="D98" s="14" t="str">
        <f>IF(Tabla1[[#This Row],[Código_Actividad]]="","",'[3]Formulario PPGR1'!#REF!)</f>
        <v/>
      </c>
      <c r="E98" s="14" t="str">
        <f>IF(Tabla1[[#This Row],[Código_Actividad]]="","",'[3]Formulario PPGR1'!#REF!)</f>
        <v/>
      </c>
      <c r="F98" s="14" t="str">
        <f>IF(Tabla1[[#This Row],[Código_Actividad]]="","",'[3]Formulario PPGR1'!#REF!)</f>
        <v/>
      </c>
      <c r="G98" s="259"/>
      <c r="H98" s="260"/>
      <c r="I98" s="296"/>
      <c r="J98" s="297"/>
      <c r="K98" s="261"/>
      <c r="L98" s="262"/>
      <c r="M98" s="263"/>
      <c r="N98" s="260"/>
    </row>
    <row r="99" spans="2:14" ht="12.75" x14ac:dyDescent="0.2">
      <c r="B99" s="14" t="str">
        <f>IF(Tabla1[[#This Row],[Código_Actividad]]="","",CONCATENATE(Tabla1[[#This Row],[POA]],".",Tabla1[[#This Row],[SRS]],".",Tabla1[[#This Row],[AREA]],".",Tabla1[[#This Row],[TIPO]]))</f>
        <v/>
      </c>
      <c r="C99" s="14" t="str">
        <f>IF(Tabla1[[#This Row],[Código_Actividad]]="","",'[3]Formulario PPGR1'!#REF!)</f>
        <v/>
      </c>
      <c r="D99" s="14" t="str">
        <f>IF(Tabla1[[#This Row],[Código_Actividad]]="","",'[3]Formulario PPGR1'!#REF!)</f>
        <v/>
      </c>
      <c r="E99" s="14" t="str">
        <f>IF(Tabla1[[#This Row],[Código_Actividad]]="","",'[3]Formulario PPGR1'!#REF!)</f>
        <v/>
      </c>
      <c r="F99" s="14" t="str">
        <f>IF(Tabla1[[#This Row],[Código_Actividad]]="","",'[3]Formulario PPGR1'!#REF!)</f>
        <v/>
      </c>
      <c r="G99" s="259"/>
      <c r="H99" s="260"/>
      <c r="I99" s="296"/>
      <c r="J99" s="297"/>
      <c r="K99" s="261"/>
      <c r="L99" s="262"/>
      <c r="M99" s="263"/>
      <c r="N99" s="260"/>
    </row>
    <row r="100" spans="2:14" ht="12.75" x14ac:dyDescent="0.2">
      <c r="B100" s="14" t="str">
        <f>IF(Tabla1[[#This Row],[Código_Actividad]]="","",CONCATENATE(Tabla1[[#This Row],[POA]],".",Tabla1[[#This Row],[SRS]],".",Tabla1[[#This Row],[AREA]],".",Tabla1[[#This Row],[TIPO]]))</f>
        <v/>
      </c>
      <c r="C100" s="14" t="str">
        <f>IF(Tabla1[[#This Row],[Código_Actividad]]="","",'[3]Formulario PPGR1'!#REF!)</f>
        <v/>
      </c>
      <c r="D100" s="14" t="str">
        <f>IF(Tabla1[[#This Row],[Código_Actividad]]="","",'[3]Formulario PPGR1'!#REF!)</f>
        <v/>
      </c>
      <c r="E100" s="14" t="str">
        <f>IF(Tabla1[[#This Row],[Código_Actividad]]="","",'[3]Formulario PPGR1'!#REF!)</f>
        <v/>
      </c>
      <c r="F100" s="14" t="str">
        <f>IF(Tabla1[[#This Row],[Código_Actividad]]="","",'[3]Formulario PPGR1'!#REF!)</f>
        <v/>
      </c>
      <c r="G100" s="259"/>
      <c r="H100" s="260"/>
      <c r="I100" s="296"/>
      <c r="J100" s="297"/>
      <c r="K100" s="261"/>
      <c r="L100" s="262"/>
      <c r="M100" s="263"/>
      <c r="N100" s="260"/>
    </row>
    <row r="101" spans="2:14" ht="12.75" x14ac:dyDescent="0.2">
      <c r="B101" s="14" t="str">
        <f>IF(Tabla1[[#This Row],[Código_Actividad]]="","",CONCATENATE(Tabla1[[#This Row],[POA]],".",Tabla1[[#This Row],[SRS]],".",Tabla1[[#This Row],[AREA]],".",Tabla1[[#This Row],[TIPO]]))</f>
        <v/>
      </c>
      <c r="C101" s="14" t="str">
        <f>IF(Tabla1[[#This Row],[Código_Actividad]]="","",'[3]Formulario PPGR1'!#REF!)</f>
        <v/>
      </c>
      <c r="D101" s="14" t="str">
        <f>IF(Tabla1[[#This Row],[Código_Actividad]]="","",'[3]Formulario PPGR1'!#REF!)</f>
        <v/>
      </c>
      <c r="E101" s="14" t="str">
        <f>IF(Tabla1[[#This Row],[Código_Actividad]]="","",'[3]Formulario PPGR1'!#REF!)</f>
        <v/>
      </c>
      <c r="F101" s="14" t="str">
        <f>IF(Tabla1[[#This Row],[Código_Actividad]]="","",'[3]Formulario PPGR1'!#REF!)</f>
        <v/>
      </c>
      <c r="G101" s="259"/>
      <c r="H101" s="260"/>
      <c r="I101" s="296"/>
      <c r="J101" s="297"/>
      <c r="K101" s="261"/>
      <c r="L101" s="262"/>
      <c r="M101" s="263"/>
      <c r="N101" s="260"/>
    </row>
    <row r="102" spans="2:14" ht="12.75" x14ac:dyDescent="0.2">
      <c r="B102" s="14" t="str">
        <f>IF(Tabla1[[#This Row],[Código_Actividad]]="","",CONCATENATE(Tabla1[[#This Row],[POA]],".",Tabla1[[#This Row],[SRS]],".",Tabla1[[#This Row],[AREA]],".",Tabla1[[#This Row],[TIPO]]))</f>
        <v/>
      </c>
      <c r="C102" s="14" t="str">
        <f>IF(Tabla1[[#This Row],[Código_Actividad]]="","",'[3]Formulario PPGR1'!#REF!)</f>
        <v/>
      </c>
      <c r="D102" s="14" t="str">
        <f>IF(Tabla1[[#This Row],[Código_Actividad]]="","",'[3]Formulario PPGR1'!#REF!)</f>
        <v/>
      </c>
      <c r="E102" s="14" t="str">
        <f>IF(Tabla1[[#This Row],[Código_Actividad]]="","",'[3]Formulario PPGR1'!#REF!)</f>
        <v/>
      </c>
      <c r="F102" s="14" t="str">
        <f>IF(Tabla1[[#This Row],[Código_Actividad]]="","",'[3]Formulario PPGR1'!#REF!)</f>
        <v/>
      </c>
      <c r="G102" s="259"/>
      <c r="H102" s="260"/>
      <c r="I102" s="296"/>
      <c r="J102" s="297"/>
      <c r="K102" s="261"/>
      <c r="L102" s="262"/>
      <c r="M102" s="263"/>
      <c r="N102" s="260"/>
    </row>
    <row r="103" spans="2:14" ht="12.75" x14ac:dyDescent="0.2">
      <c r="B103" s="14" t="str">
        <f>IF(Tabla1[[#This Row],[Código_Actividad]]="","",CONCATENATE(Tabla1[[#This Row],[POA]],".",Tabla1[[#This Row],[SRS]],".",Tabla1[[#This Row],[AREA]],".",Tabla1[[#This Row],[TIPO]]))</f>
        <v/>
      </c>
      <c r="C103" s="14" t="str">
        <f>IF(Tabla1[[#This Row],[Código_Actividad]]="","",'[3]Formulario PPGR1'!#REF!)</f>
        <v/>
      </c>
      <c r="D103" s="14" t="str">
        <f>IF(Tabla1[[#This Row],[Código_Actividad]]="","",'[3]Formulario PPGR1'!#REF!)</f>
        <v/>
      </c>
      <c r="E103" s="14" t="str">
        <f>IF(Tabla1[[#This Row],[Código_Actividad]]="","",'[3]Formulario PPGR1'!#REF!)</f>
        <v/>
      </c>
      <c r="F103" s="14" t="str">
        <f>IF(Tabla1[[#This Row],[Código_Actividad]]="","",'[3]Formulario PPGR1'!#REF!)</f>
        <v/>
      </c>
      <c r="G103" s="259"/>
      <c r="H103" s="260"/>
      <c r="I103" s="296"/>
      <c r="J103" s="297"/>
      <c r="K103" s="261"/>
      <c r="L103" s="262"/>
      <c r="M103" s="263"/>
      <c r="N103" s="260"/>
    </row>
    <row r="104" spans="2:14" ht="12.75" x14ac:dyDescent="0.2">
      <c r="B104" s="14" t="str">
        <f>IF(Tabla1[[#This Row],[Código_Actividad]]="","",CONCATENATE(Tabla1[[#This Row],[POA]],".",Tabla1[[#This Row],[SRS]],".",Tabla1[[#This Row],[AREA]],".",Tabla1[[#This Row],[TIPO]]))</f>
        <v/>
      </c>
      <c r="C104" s="14" t="str">
        <f>IF(Tabla1[[#This Row],[Código_Actividad]]="","",'[3]Formulario PPGR1'!#REF!)</f>
        <v/>
      </c>
      <c r="D104" s="14" t="str">
        <f>IF(Tabla1[[#This Row],[Código_Actividad]]="","",'[3]Formulario PPGR1'!#REF!)</f>
        <v/>
      </c>
      <c r="E104" s="14" t="str">
        <f>IF(Tabla1[[#This Row],[Código_Actividad]]="","",'[3]Formulario PPGR1'!#REF!)</f>
        <v/>
      </c>
      <c r="F104" s="14" t="str">
        <f>IF(Tabla1[[#This Row],[Código_Actividad]]="","",'[3]Formulario PPGR1'!#REF!)</f>
        <v/>
      </c>
      <c r="G104" s="259"/>
      <c r="H104" s="260"/>
      <c r="I104" s="296"/>
      <c r="J104" s="297"/>
      <c r="K104" s="261"/>
      <c r="L104" s="262"/>
      <c r="M104" s="263"/>
      <c r="N104" s="260"/>
    </row>
    <row r="105" spans="2:14" ht="12.75" x14ac:dyDescent="0.2">
      <c r="B105" s="14" t="str">
        <f>IF(Tabla1[[#This Row],[Código_Actividad]]="","",CONCATENATE(Tabla1[[#This Row],[POA]],".",Tabla1[[#This Row],[SRS]],".",Tabla1[[#This Row],[AREA]],".",Tabla1[[#This Row],[TIPO]]))</f>
        <v/>
      </c>
      <c r="C105" s="14" t="str">
        <f>IF(Tabla1[[#This Row],[Código_Actividad]]="","",'[3]Formulario PPGR1'!#REF!)</f>
        <v/>
      </c>
      <c r="D105" s="14" t="str">
        <f>IF(Tabla1[[#This Row],[Código_Actividad]]="","",'[3]Formulario PPGR1'!#REF!)</f>
        <v/>
      </c>
      <c r="E105" s="14" t="str">
        <f>IF(Tabla1[[#This Row],[Código_Actividad]]="","",'[3]Formulario PPGR1'!#REF!)</f>
        <v/>
      </c>
      <c r="F105" s="14" t="str">
        <f>IF(Tabla1[[#This Row],[Código_Actividad]]="","",'[3]Formulario PPGR1'!#REF!)</f>
        <v/>
      </c>
      <c r="G105" s="259"/>
      <c r="H105" s="260"/>
      <c r="I105" s="296"/>
      <c r="J105" s="297"/>
      <c r="K105" s="261"/>
      <c r="L105" s="262"/>
      <c r="M105" s="263"/>
      <c r="N105" s="260"/>
    </row>
    <row r="106" spans="2:14" ht="12.75" x14ac:dyDescent="0.2">
      <c r="B106" s="14" t="str">
        <f>IF(Tabla1[[#This Row],[Código_Actividad]]="","",CONCATENATE(Tabla1[[#This Row],[POA]],".",Tabla1[[#This Row],[SRS]],".",Tabla1[[#This Row],[AREA]],".",Tabla1[[#This Row],[TIPO]]))</f>
        <v/>
      </c>
      <c r="C106" s="14" t="str">
        <f>IF(Tabla1[[#This Row],[Código_Actividad]]="","",'[3]Formulario PPGR1'!#REF!)</f>
        <v/>
      </c>
      <c r="D106" s="14" t="str">
        <f>IF(Tabla1[[#This Row],[Código_Actividad]]="","",'[3]Formulario PPGR1'!#REF!)</f>
        <v/>
      </c>
      <c r="E106" s="14" t="str">
        <f>IF(Tabla1[[#This Row],[Código_Actividad]]="","",'[3]Formulario PPGR1'!#REF!)</f>
        <v/>
      </c>
      <c r="F106" s="14" t="str">
        <f>IF(Tabla1[[#This Row],[Código_Actividad]]="","",'[3]Formulario PPGR1'!#REF!)</f>
        <v/>
      </c>
      <c r="G106" s="259"/>
      <c r="H106" s="260"/>
      <c r="I106" s="296"/>
      <c r="J106" s="297"/>
      <c r="K106" s="261"/>
      <c r="L106" s="262"/>
      <c r="M106" s="263"/>
      <c r="N106" s="260"/>
    </row>
    <row r="107" spans="2:14" ht="12.75" x14ac:dyDescent="0.2">
      <c r="B107" s="14" t="str">
        <f>IF(Tabla1[[#This Row],[Código_Actividad]]="","",CONCATENATE(Tabla1[[#This Row],[POA]],".",Tabla1[[#This Row],[SRS]],".",Tabla1[[#This Row],[AREA]],".",Tabla1[[#This Row],[TIPO]]))</f>
        <v/>
      </c>
      <c r="C107" s="14" t="str">
        <f>IF(Tabla1[[#This Row],[Código_Actividad]]="","",'[3]Formulario PPGR1'!#REF!)</f>
        <v/>
      </c>
      <c r="D107" s="14" t="str">
        <f>IF(Tabla1[[#This Row],[Código_Actividad]]="","",'[3]Formulario PPGR1'!#REF!)</f>
        <v/>
      </c>
      <c r="E107" s="14" t="str">
        <f>IF(Tabla1[[#This Row],[Código_Actividad]]="","",'[3]Formulario PPGR1'!#REF!)</f>
        <v/>
      </c>
      <c r="F107" s="14" t="str">
        <f>IF(Tabla1[[#This Row],[Código_Actividad]]="","",'[3]Formulario PPGR1'!#REF!)</f>
        <v/>
      </c>
      <c r="G107" s="259"/>
      <c r="H107" s="260"/>
      <c r="I107" s="296"/>
      <c r="J107" s="297"/>
      <c r="K107" s="261"/>
      <c r="L107" s="262"/>
      <c r="M107" s="263"/>
      <c r="N107" s="260"/>
    </row>
    <row r="108" spans="2:14" ht="12.75" x14ac:dyDescent="0.2">
      <c r="B108" s="14" t="str">
        <f>IF(Tabla1[[#This Row],[Código_Actividad]]="","",CONCATENATE(Tabla1[[#This Row],[POA]],".",Tabla1[[#This Row],[SRS]],".",Tabla1[[#This Row],[AREA]],".",Tabla1[[#This Row],[TIPO]]))</f>
        <v/>
      </c>
      <c r="C108" s="14" t="str">
        <f>IF(Tabla1[[#This Row],[Código_Actividad]]="","",'[3]Formulario PPGR1'!#REF!)</f>
        <v/>
      </c>
      <c r="D108" s="14" t="str">
        <f>IF(Tabla1[[#This Row],[Código_Actividad]]="","",'[3]Formulario PPGR1'!#REF!)</f>
        <v/>
      </c>
      <c r="E108" s="14" t="str">
        <f>IF(Tabla1[[#This Row],[Código_Actividad]]="","",'[3]Formulario PPGR1'!#REF!)</f>
        <v/>
      </c>
      <c r="F108" s="14" t="str">
        <f>IF(Tabla1[[#This Row],[Código_Actividad]]="","",'[3]Formulario PPGR1'!#REF!)</f>
        <v/>
      </c>
      <c r="G108" s="259"/>
      <c r="H108" s="260"/>
      <c r="I108" s="296"/>
      <c r="J108" s="297"/>
      <c r="K108" s="261"/>
      <c r="L108" s="262"/>
      <c r="M108" s="263"/>
      <c r="N108" s="260"/>
    </row>
    <row r="109" spans="2:14" ht="12.75" x14ac:dyDescent="0.2">
      <c r="B109" s="14" t="str">
        <f>IF(Tabla1[[#This Row],[Código_Actividad]]="","",CONCATENATE(Tabla1[[#This Row],[POA]],".",Tabla1[[#This Row],[SRS]],".",Tabla1[[#This Row],[AREA]],".",Tabla1[[#This Row],[TIPO]]))</f>
        <v/>
      </c>
      <c r="C109" s="14" t="str">
        <f>IF(Tabla1[[#This Row],[Código_Actividad]]="","",'[3]Formulario PPGR1'!#REF!)</f>
        <v/>
      </c>
      <c r="D109" s="14" t="str">
        <f>IF(Tabla1[[#This Row],[Código_Actividad]]="","",'[3]Formulario PPGR1'!#REF!)</f>
        <v/>
      </c>
      <c r="E109" s="14" t="str">
        <f>IF(Tabla1[[#This Row],[Código_Actividad]]="","",'[3]Formulario PPGR1'!#REF!)</f>
        <v/>
      </c>
      <c r="F109" s="14" t="str">
        <f>IF(Tabla1[[#This Row],[Código_Actividad]]="","",'[3]Formulario PPGR1'!#REF!)</f>
        <v/>
      </c>
      <c r="G109" s="259"/>
      <c r="H109" s="260"/>
      <c r="I109" s="296"/>
      <c r="J109" s="297"/>
      <c r="K109" s="261"/>
      <c r="L109" s="262"/>
      <c r="M109" s="263"/>
      <c r="N109" s="260"/>
    </row>
    <row r="110" spans="2:14" ht="12.75" x14ac:dyDescent="0.2">
      <c r="B110" s="14" t="str">
        <f>IF(Tabla1[[#This Row],[Código_Actividad]]="","",CONCATENATE(Tabla1[[#This Row],[POA]],".",Tabla1[[#This Row],[SRS]],".",Tabla1[[#This Row],[AREA]],".",Tabla1[[#This Row],[TIPO]]))</f>
        <v/>
      </c>
      <c r="C110" s="14" t="str">
        <f>IF(Tabla1[[#This Row],[Código_Actividad]]="","",'[3]Formulario PPGR1'!#REF!)</f>
        <v/>
      </c>
      <c r="D110" s="14" t="str">
        <f>IF(Tabla1[[#This Row],[Código_Actividad]]="","",'[3]Formulario PPGR1'!#REF!)</f>
        <v/>
      </c>
      <c r="E110" s="14" t="str">
        <f>IF(Tabla1[[#This Row],[Código_Actividad]]="","",'[3]Formulario PPGR1'!#REF!)</f>
        <v/>
      </c>
      <c r="F110" s="14" t="str">
        <f>IF(Tabla1[[#This Row],[Código_Actividad]]="","",'[3]Formulario PPGR1'!#REF!)</f>
        <v/>
      </c>
      <c r="G110" s="259"/>
      <c r="H110" s="260"/>
      <c r="I110" s="296"/>
      <c r="J110" s="297"/>
      <c r="K110" s="261"/>
      <c r="L110" s="262"/>
      <c r="M110" s="263"/>
      <c r="N110" s="260"/>
    </row>
    <row r="111" spans="2:14" ht="12.75" x14ac:dyDescent="0.2">
      <c r="B111" s="14" t="str">
        <f>IF(Tabla1[[#This Row],[Código_Actividad]]="","",CONCATENATE(Tabla1[[#This Row],[POA]],".",Tabla1[[#This Row],[SRS]],".",Tabla1[[#This Row],[AREA]],".",Tabla1[[#This Row],[TIPO]]))</f>
        <v/>
      </c>
      <c r="C111" s="14" t="str">
        <f>IF(Tabla1[[#This Row],[Código_Actividad]]="","",'[3]Formulario PPGR1'!#REF!)</f>
        <v/>
      </c>
      <c r="D111" s="14" t="str">
        <f>IF(Tabla1[[#This Row],[Código_Actividad]]="","",'[3]Formulario PPGR1'!#REF!)</f>
        <v/>
      </c>
      <c r="E111" s="14" t="str">
        <f>IF(Tabla1[[#This Row],[Código_Actividad]]="","",'[3]Formulario PPGR1'!#REF!)</f>
        <v/>
      </c>
      <c r="F111" s="14" t="str">
        <f>IF(Tabla1[[#This Row],[Código_Actividad]]="","",'[3]Formulario PPGR1'!#REF!)</f>
        <v/>
      </c>
      <c r="G111" s="259"/>
      <c r="H111" s="260"/>
      <c r="I111" s="296"/>
      <c r="J111" s="297"/>
      <c r="K111" s="261"/>
      <c r="L111" s="262"/>
      <c r="M111" s="263"/>
      <c r="N111" s="260"/>
    </row>
    <row r="112" spans="2:14" ht="12.75" x14ac:dyDescent="0.2">
      <c r="B112" s="14" t="str">
        <f>IF(Tabla1[[#This Row],[Código_Actividad]]="","",CONCATENATE(Tabla1[[#This Row],[POA]],".",Tabla1[[#This Row],[SRS]],".",Tabla1[[#This Row],[AREA]],".",Tabla1[[#This Row],[TIPO]]))</f>
        <v/>
      </c>
      <c r="C112" s="14" t="str">
        <f>IF(Tabla1[[#This Row],[Código_Actividad]]="","",'[3]Formulario PPGR1'!#REF!)</f>
        <v/>
      </c>
      <c r="D112" s="14" t="str">
        <f>IF(Tabla1[[#This Row],[Código_Actividad]]="","",'[3]Formulario PPGR1'!#REF!)</f>
        <v/>
      </c>
      <c r="E112" s="14" t="str">
        <f>IF(Tabla1[[#This Row],[Código_Actividad]]="","",'[3]Formulario PPGR1'!#REF!)</f>
        <v/>
      </c>
      <c r="F112" s="14" t="str">
        <f>IF(Tabla1[[#This Row],[Código_Actividad]]="","",'[3]Formulario PPGR1'!#REF!)</f>
        <v/>
      </c>
      <c r="G112" s="259"/>
      <c r="H112" s="260"/>
      <c r="I112" s="296"/>
      <c r="J112" s="297"/>
      <c r="K112" s="261"/>
      <c r="L112" s="262"/>
      <c r="M112" s="263"/>
      <c r="N112" s="260"/>
    </row>
    <row r="113" spans="2:14" ht="12.75" x14ac:dyDescent="0.2">
      <c r="B113" s="14" t="str">
        <f>IF(Tabla1[[#This Row],[Código_Actividad]]="","",CONCATENATE(Tabla1[[#This Row],[POA]],".",Tabla1[[#This Row],[SRS]],".",Tabla1[[#This Row],[AREA]],".",Tabla1[[#This Row],[TIPO]]))</f>
        <v/>
      </c>
      <c r="C113" s="14" t="str">
        <f>IF(Tabla1[[#This Row],[Código_Actividad]]="","",'[3]Formulario PPGR1'!#REF!)</f>
        <v/>
      </c>
      <c r="D113" s="14" t="str">
        <f>IF(Tabla1[[#This Row],[Código_Actividad]]="","",'[3]Formulario PPGR1'!#REF!)</f>
        <v/>
      </c>
      <c r="E113" s="14" t="str">
        <f>IF(Tabla1[[#This Row],[Código_Actividad]]="","",'[3]Formulario PPGR1'!#REF!)</f>
        <v/>
      </c>
      <c r="F113" s="14" t="str">
        <f>IF(Tabla1[[#This Row],[Código_Actividad]]="","",'[3]Formulario PPGR1'!#REF!)</f>
        <v/>
      </c>
      <c r="G113" s="259"/>
      <c r="H113" s="260"/>
      <c r="I113" s="296"/>
      <c r="J113" s="297"/>
      <c r="K113" s="261"/>
      <c r="L113" s="262"/>
      <c r="M113" s="263"/>
      <c r="N113" s="260"/>
    </row>
    <row r="114" spans="2:14" ht="12.75" x14ac:dyDescent="0.2">
      <c r="B114" s="14" t="str">
        <f>IF(Tabla1[[#This Row],[Código_Actividad]]="","",CONCATENATE(Tabla1[[#This Row],[POA]],".",Tabla1[[#This Row],[SRS]],".",Tabla1[[#This Row],[AREA]],".",Tabla1[[#This Row],[TIPO]]))</f>
        <v/>
      </c>
      <c r="C114" s="14" t="str">
        <f>IF(Tabla1[[#This Row],[Código_Actividad]]="","",'[3]Formulario PPGR1'!#REF!)</f>
        <v/>
      </c>
      <c r="D114" s="14" t="str">
        <f>IF(Tabla1[[#This Row],[Código_Actividad]]="","",'[3]Formulario PPGR1'!#REF!)</f>
        <v/>
      </c>
      <c r="E114" s="14" t="str">
        <f>IF(Tabla1[[#This Row],[Código_Actividad]]="","",'[3]Formulario PPGR1'!#REF!)</f>
        <v/>
      </c>
      <c r="F114" s="14" t="str">
        <f>IF(Tabla1[[#This Row],[Código_Actividad]]="","",'[3]Formulario PPGR1'!#REF!)</f>
        <v/>
      </c>
      <c r="G114" s="259"/>
      <c r="H114" s="260"/>
      <c r="I114" s="296"/>
      <c r="J114" s="297"/>
      <c r="K114" s="261"/>
      <c r="L114" s="262"/>
      <c r="M114" s="263"/>
      <c r="N114" s="260"/>
    </row>
    <row r="115" spans="2:14" ht="12.75" x14ac:dyDescent="0.2">
      <c r="B115" s="14" t="str">
        <f>IF(Tabla1[[#This Row],[Código_Actividad]]="","",CONCATENATE(Tabla1[[#This Row],[POA]],".",Tabla1[[#This Row],[SRS]],".",Tabla1[[#This Row],[AREA]],".",Tabla1[[#This Row],[TIPO]]))</f>
        <v/>
      </c>
      <c r="C115" s="14" t="str">
        <f>IF(Tabla1[[#This Row],[Código_Actividad]]="","",'[3]Formulario PPGR1'!#REF!)</f>
        <v/>
      </c>
      <c r="D115" s="14" t="str">
        <f>IF(Tabla1[[#This Row],[Código_Actividad]]="","",'[3]Formulario PPGR1'!#REF!)</f>
        <v/>
      </c>
      <c r="E115" s="14" t="str">
        <f>IF(Tabla1[[#This Row],[Código_Actividad]]="","",'[3]Formulario PPGR1'!#REF!)</f>
        <v/>
      </c>
      <c r="F115" s="14" t="str">
        <f>IF(Tabla1[[#This Row],[Código_Actividad]]="","",'[3]Formulario PPGR1'!#REF!)</f>
        <v/>
      </c>
      <c r="G115" s="259"/>
      <c r="H115" s="260"/>
      <c r="I115" s="296"/>
      <c r="J115" s="297"/>
      <c r="K115" s="261"/>
      <c r="L115" s="262"/>
      <c r="M115" s="263"/>
      <c r="N115" s="260"/>
    </row>
    <row r="116" spans="2:14" ht="12.75" x14ac:dyDescent="0.2">
      <c r="B116" s="14" t="str">
        <f>IF(Tabla1[[#This Row],[Código_Actividad]]="","",CONCATENATE(Tabla1[[#This Row],[POA]],".",Tabla1[[#This Row],[SRS]],".",Tabla1[[#This Row],[AREA]],".",Tabla1[[#This Row],[TIPO]]))</f>
        <v/>
      </c>
      <c r="C116" s="14" t="str">
        <f>IF(Tabla1[[#This Row],[Código_Actividad]]="","",'[3]Formulario PPGR1'!#REF!)</f>
        <v/>
      </c>
      <c r="D116" s="14" t="str">
        <f>IF(Tabla1[[#This Row],[Código_Actividad]]="","",'[3]Formulario PPGR1'!#REF!)</f>
        <v/>
      </c>
      <c r="E116" s="14" t="str">
        <f>IF(Tabla1[[#This Row],[Código_Actividad]]="","",'[3]Formulario PPGR1'!#REF!)</f>
        <v/>
      </c>
      <c r="F116" s="14" t="str">
        <f>IF(Tabla1[[#This Row],[Código_Actividad]]="","",'[3]Formulario PPGR1'!#REF!)</f>
        <v/>
      </c>
      <c r="G116" s="259"/>
      <c r="H116" s="260"/>
      <c r="I116" s="296"/>
      <c r="J116" s="297"/>
      <c r="K116" s="261"/>
      <c r="L116" s="262"/>
      <c r="M116" s="263"/>
      <c r="N116" s="260"/>
    </row>
    <row r="117" spans="2:14" ht="12.75" x14ac:dyDescent="0.2">
      <c r="B117" s="14" t="str">
        <f>IF(Tabla1[[#This Row],[Código_Actividad]]="","",CONCATENATE(Tabla1[[#This Row],[POA]],".",Tabla1[[#This Row],[SRS]],".",Tabla1[[#This Row],[AREA]],".",Tabla1[[#This Row],[TIPO]]))</f>
        <v/>
      </c>
      <c r="C117" s="14" t="str">
        <f>IF(Tabla1[[#This Row],[Código_Actividad]]="","",'[3]Formulario PPGR1'!#REF!)</f>
        <v/>
      </c>
      <c r="D117" s="14" t="str">
        <f>IF(Tabla1[[#This Row],[Código_Actividad]]="","",'[3]Formulario PPGR1'!#REF!)</f>
        <v/>
      </c>
      <c r="E117" s="14" t="str">
        <f>IF(Tabla1[[#This Row],[Código_Actividad]]="","",'[3]Formulario PPGR1'!#REF!)</f>
        <v/>
      </c>
      <c r="F117" s="14" t="str">
        <f>IF(Tabla1[[#This Row],[Código_Actividad]]="","",'[3]Formulario PPGR1'!#REF!)</f>
        <v/>
      </c>
      <c r="G117" s="259"/>
      <c r="H117" s="260"/>
      <c r="I117" s="296"/>
      <c r="J117" s="297"/>
      <c r="K117" s="261"/>
      <c r="L117" s="262"/>
      <c r="M117" s="263"/>
      <c r="N117" s="260"/>
    </row>
    <row r="118" spans="2:14" ht="12.75" x14ac:dyDescent="0.2">
      <c r="B118" s="14" t="str">
        <f>IF(Tabla1[[#This Row],[Código_Actividad]]="","",CONCATENATE(Tabla1[[#This Row],[POA]],".",Tabla1[[#This Row],[SRS]],".",Tabla1[[#This Row],[AREA]],".",Tabla1[[#This Row],[TIPO]]))</f>
        <v/>
      </c>
      <c r="C118" s="14" t="str">
        <f>IF(Tabla1[[#This Row],[Código_Actividad]]="","",'[3]Formulario PPGR1'!#REF!)</f>
        <v/>
      </c>
      <c r="D118" s="14" t="str">
        <f>IF(Tabla1[[#This Row],[Código_Actividad]]="","",'[3]Formulario PPGR1'!#REF!)</f>
        <v/>
      </c>
      <c r="E118" s="14" t="str">
        <f>IF(Tabla1[[#This Row],[Código_Actividad]]="","",'[3]Formulario PPGR1'!#REF!)</f>
        <v/>
      </c>
      <c r="F118" s="14" t="str">
        <f>IF(Tabla1[[#This Row],[Código_Actividad]]="","",'[3]Formulario PPGR1'!#REF!)</f>
        <v/>
      </c>
      <c r="G118" s="259"/>
      <c r="H118" s="260"/>
      <c r="I118" s="296"/>
      <c r="J118" s="297"/>
      <c r="K118" s="261"/>
      <c r="L118" s="262"/>
      <c r="M118" s="263"/>
      <c r="N118" s="260"/>
    </row>
    <row r="119" spans="2:14" ht="12.75" x14ac:dyDescent="0.2">
      <c r="B119" s="14" t="str">
        <f>IF(Tabla1[[#This Row],[Código_Actividad]]="","",CONCATENATE(Tabla1[[#This Row],[POA]],".",Tabla1[[#This Row],[SRS]],".",Tabla1[[#This Row],[AREA]],".",Tabla1[[#This Row],[TIPO]]))</f>
        <v/>
      </c>
      <c r="C119" s="14" t="str">
        <f>IF(Tabla1[[#This Row],[Código_Actividad]]="","",'[3]Formulario PPGR1'!#REF!)</f>
        <v/>
      </c>
      <c r="D119" s="14" t="str">
        <f>IF(Tabla1[[#This Row],[Código_Actividad]]="","",'[3]Formulario PPGR1'!#REF!)</f>
        <v/>
      </c>
      <c r="E119" s="14" t="str">
        <f>IF(Tabla1[[#This Row],[Código_Actividad]]="","",'[3]Formulario PPGR1'!#REF!)</f>
        <v/>
      </c>
      <c r="F119" s="14" t="str">
        <f>IF(Tabla1[[#This Row],[Código_Actividad]]="","",'[3]Formulario PPGR1'!#REF!)</f>
        <v/>
      </c>
      <c r="G119" s="259"/>
      <c r="H119" s="260"/>
      <c r="I119" s="296"/>
      <c r="J119" s="297"/>
      <c r="K119" s="261"/>
      <c r="L119" s="262"/>
      <c r="M119" s="263"/>
      <c r="N119" s="260"/>
    </row>
    <row r="120" spans="2:14" ht="12.75" x14ac:dyDescent="0.2">
      <c r="B120" s="14" t="str">
        <f>IF(Tabla1[[#This Row],[Código_Actividad]]="","",CONCATENATE(Tabla1[[#This Row],[POA]],".",Tabla1[[#This Row],[SRS]],".",Tabla1[[#This Row],[AREA]],".",Tabla1[[#This Row],[TIPO]]))</f>
        <v/>
      </c>
      <c r="C120" s="14" t="str">
        <f>IF(Tabla1[[#This Row],[Código_Actividad]]="","",'[3]Formulario PPGR1'!#REF!)</f>
        <v/>
      </c>
      <c r="D120" s="14" t="str">
        <f>IF(Tabla1[[#This Row],[Código_Actividad]]="","",'[3]Formulario PPGR1'!#REF!)</f>
        <v/>
      </c>
      <c r="E120" s="14" t="str">
        <f>IF(Tabla1[[#This Row],[Código_Actividad]]="","",'[3]Formulario PPGR1'!#REF!)</f>
        <v/>
      </c>
      <c r="F120" s="14" t="str">
        <f>IF(Tabla1[[#This Row],[Código_Actividad]]="","",'[3]Formulario PPGR1'!#REF!)</f>
        <v/>
      </c>
      <c r="G120" s="259"/>
      <c r="H120" s="260"/>
      <c r="I120" s="296"/>
      <c r="J120" s="297"/>
      <c r="K120" s="261"/>
      <c r="L120" s="262"/>
      <c r="M120" s="263"/>
      <c r="N120" s="260"/>
    </row>
    <row r="121" spans="2:14" ht="12.75" x14ac:dyDescent="0.2">
      <c r="B121" s="14" t="str">
        <f>IF(Tabla1[[#This Row],[Código_Actividad]]="","",CONCATENATE(Tabla1[[#This Row],[POA]],".",Tabla1[[#This Row],[SRS]],".",Tabla1[[#This Row],[AREA]],".",Tabla1[[#This Row],[TIPO]]))</f>
        <v/>
      </c>
      <c r="C121" s="14" t="str">
        <f>IF(Tabla1[[#This Row],[Código_Actividad]]="","",'[3]Formulario PPGR1'!#REF!)</f>
        <v/>
      </c>
      <c r="D121" s="14" t="str">
        <f>IF(Tabla1[[#This Row],[Código_Actividad]]="","",'[3]Formulario PPGR1'!#REF!)</f>
        <v/>
      </c>
      <c r="E121" s="14" t="str">
        <f>IF(Tabla1[[#This Row],[Código_Actividad]]="","",'[3]Formulario PPGR1'!#REF!)</f>
        <v/>
      </c>
      <c r="F121" s="14" t="str">
        <f>IF(Tabla1[[#This Row],[Código_Actividad]]="","",'[3]Formulario PPGR1'!#REF!)</f>
        <v/>
      </c>
      <c r="G121" s="259"/>
      <c r="H121" s="260"/>
      <c r="I121" s="296"/>
      <c r="J121" s="297"/>
      <c r="K121" s="261"/>
      <c r="L121" s="262"/>
      <c r="M121" s="263"/>
      <c r="N121" s="260"/>
    </row>
    <row r="122" spans="2:14" ht="12.75" x14ac:dyDescent="0.2">
      <c r="B122" s="14" t="str">
        <f>IF(Tabla1[[#This Row],[Código_Actividad]]="","",CONCATENATE(Tabla1[[#This Row],[POA]],".",Tabla1[[#This Row],[SRS]],".",Tabla1[[#This Row],[AREA]],".",Tabla1[[#This Row],[TIPO]]))</f>
        <v/>
      </c>
      <c r="C122" s="14" t="str">
        <f>IF(Tabla1[[#This Row],[Código_Actividad]]="","",'[3]Formulario PPGR1'!#REF!)</f>
        <v/>
      </c>
      <c r="D122" s="14" t="str">
        <f>IF(Tabla1[[#This Row],[Código_Actividad]]="","",'[3]Formulario PPGR1'!#REF!)</f>
        <v/>
      </c>
      <c r="E122" s="14" t="str">
        <f>IF(Tabla1[[#This Row],[Código_Actividad]]="","",'[3]Formulario PPGR1'!#REF!)</f>
        <v/>
      </c>
      <c r="F122" s="14" t="str">
        <f>IF(Tabla1[[#This Row],[Código_Actividad]]="","",'[3]Formulario PPGR1'!#REF!)</f>
        <v/>
      </c>
      <c r="G122" s="259"/>
      <c r="H122" s="260"/>
      <c r="I122" s="296"/>
      <c r="J122" s="297"/>
      <c r="K122" s="261"/>
      <c r="L122" s="262"/>
      <c r="M122" s="263"/>
      <c r="N122" s="260"/>
    </row>
    <row r="123" spans="2:14" ht="12.75" x14ac:dyDescent="0.2">
      <c r="B123" s="14" t="str">
        <f>IF(Tabla1[[#This Row],[Código_Actividad]]="","",CONCATENATE(Tabla1[[#This Row],[POA]],".",Tabla1[[#This Row],[SRS]],".",Tabla1[[#This Row],[AREA]],".",Tabla1[[#This Row],[TIPO]]))</f>
        <v/>
      </c>
      <c r="C123" s="14" t="str">
        <f>IF(Tabla1[[#This Row],[Código_Actividad]]="","",'[3]Formulario PPGR1'!#REF!)</f>
        <v/>
      </c>
      <c r="D123" s="14" t="str">
        <f>IF(Tabla1[[#This Row],[Código_Actividad]]="","",'[3]Formulario PPGR1'!#REF!)</f>
        <v/>
      </c>
      <c r="E123" s="14" t="str">
        <f>IF(Tabla1[[#This Row],[Código_Actividad]]="","",'[3]Formulario PPGR1'!#REF!)</f>
        <v/>
      </c>
      <c r="F123" s="14" t="str">
        <f>IF(Tabla1[[#This Row],[Código_Actividad]]="","",'[3]Formulario PPGR1'!#REF!)</f>
        <v/>
      </c>
      <c r="G123" s="259"/>
      <c r="H123" s="260"/>
      <c r="I123" s="296"/>
      <c r="J123" s="297"/>
      <c r="K123" s="261"/>
      <c r="L123" s="262"/>
      <c r="M123" s="263"/>
      <c r="N123" s="260"/>
    </row>
    <row r="124" spans="2:14" ht="12.75" x14ac:dyDescent="0.2">
      <c r="B124" s="14" t="str">
        <f>IF(Tabla1[[#This Row],[Código_Actividad]]="","",CONCATENATE(Tabla1[[#This Row],[POA]],".",Tabla1[[#This Row],[SRS]],".",Tabla1[[#This Row],[AREA]],".",Tabla1[[#This Row],[TIPO]]))</f>
        <v/>
      </c>
      <c r="C124" s="14" t="str">
        <f>IF(Tabla1[[#This Row],[Código_Actividad]]="","",'[3]Formulario PPGR1'!#REF!)</f>
        <v/>
      </c>
      <c r="D124" s="14" t="str">
        <f>IF(Tabla1[[#This Row],[Código_Actividad]]="","",'[3]Formulario PPGR1'!#REF!)</f>
        <v/>
      </c>
      <c r="E124" s="14" t="str">
        <f>IF(Tabla1[[#This Row],[Código_Actividad]]="","",'[3]Formulario PPGR1'!#REF!)</f>
        <v/>
      </c>
      <c r="F124" s="14" t="str">
        <f>IF(Tabla1[[#This Row],[Código_Actividad]]="","",'[3]Formulario PPGR1'!#REF!)</f>
        <v/>
      </c>
      <c r="G124" s="259"/>
      <c r="H124" s="260"/>
      <c r="I124" s="296"/>
      <c r="J124" s="297"/>
      <c r="K124" s="261"/>
      <c r="L124" s="262"/>
      <c r="M124" s="263"/>
      <c r="N124" s="260"/>
    </row>
    <row r="125" spans="2:14" ht="12.75" x14ac:dyDescent="0.2">
      <c r="B125" s="14" t="str">
        <f>IF(Tabla1[[#This Row],[Código_Actividad]]="","",CONCATENATE(Tabla1[[#This Row],[POA]],".",Tabla1[[#This Row],[SRS]],".",Tabla1[[#This Row],[AREA]],".",Tabla1[[#This Row],[TIPO]]))</f>
        <v/>
      </c>
      <c r="C125" s="14" t="str">
        <f>IF(Tabla1[[#This Row],[Código_Actividad]]="","",'[3]Formulario PPGR1'!#REF!)</f>
        <v/>
      </c>
      <c r="D125" s="14" t="str">
        <f>IF(Tabla1[[#This Row],[Código_Actividad]]="","",'[3]Formulario PPGR1'!#REF!)</f>
        <v/>
      </c>
      <c r="E125" s="14" t="str">
        <f>IF(Tabla1[[#This Row],[Código_Actividad]]="","",'[3]Formulario PPGR1'!#REF!)</f>
        <v/>
      </c>
      <c r="F125" s="14" t="str">
        <f>IF(Tabla1[[#This Row],[Código_Actividad]]="","",'[3]Formulario PPGR1'!#REF!)</f>
        <v/>
      </c>
      <c r="G125" s="259"/>
      <c r="H125" s="260"/>
      <c r="I125" s="296"/>
      <c r="J125" s="297"/>
      <c r="K125" s="261"/>
      <c r="L125" s="262"/>
      <c r="M125" s="263"/>
      <c r="N125" s="260"/>
    </row>
    <row r="126" spans="2:14" ht="12.75" x14ac:dyDescent="0.2">
      <c r="B126" s="14" t="str">
        <f>IF(Tabla1[[#This Row],[Código_Actividad]]="","",CONCATENATE(Tabla1[[#This Row],[POA]],".",Tabla1[[#This Row],[SRS]],".",Tabla1[[#This Row],[AREA]],".",Tabla1[[#This Row],[TIPO]]))</f>
        <v/>
      </c>
      <c r="C126" s="14" t="str">
        <f>IF(Tabla1[[#This Row],[Código_Actividad]]="","",'[3]Formulario PPGR1'!#REF!)</f>
        <v/>
      </c>
      <c r="D126" s="14" t="str">
        <f>IF(Tabla1[[#This Row],[Código_Actividad]]="","",'[3]Formulario PPGR1'!#REF!)</f>
        <v/>
      </c>
      <c r="E126" s="14" t="str">
        <f>IF(Tabla1[[#This Row],[Código_Actividad]]="","",'[3]Formulario PPGR1'!#REF!)</f>
        <v/>
      </c>
      <c r="F126" s="14" t="str">
        <f>IF(Tabla1[[#This Row],[Código_Actividad]]="","",'[3]Formulario PPGR1'!#REF!)</f>
        <v/>
      </c>
      <c r="G126" s="259"/>
      <c r="H126" s="260"/>
      <c r="I126" s="296"/>
      <c r="J126" s="297"/>
      <c r="K126" s="261"/>
      <c r="L126" s="262"/>
      <c r="M126" s="263"/>
      <c r="N126" s="260"/>
    </row>
    <row r="127" spans="2:14" ht="12.75" x14ac:dyDescent="0.2">
      <c r="B127" s="14" t="str">
        <f>IF(Tabla1[[#This Row],[Código_Actividad]]="","",CONCATENATE(Tabla1[[#This Row],[POA]],".",Tabla1[[#This Row],[SRS]],".",Tabla1[[#This Row],[AREA]],".",Tabla1[[#This Row],[TIPO]]))</f>
        <v/>
      </c>
      <c r="C127" s="14" t="str">
        <f>IF(Tabla1[[#This Row],[Código_Actividad]]="","",'[3]Formulario PPGR1'!#REF!)</f>
        <v/>
      </c>
      <c r="D127" s="14" t="str">
        <f>IF(Tabla1[[#This Row],[Código_Actividad]]="","",'[3]Formulario PPGR1'!#REF!)</f>
        <v/>
      </c>
      <c r="E127" s="14" t="str">
        <f>IF(Tabla1[[#This Row],[Código_Actividad]]="","",'[3]Formulario PPGR1'!#REF!)</f>
        <v/>
      </c>
      <c r="F127" s="14" t="str">
        <f>IF(Tabla1[[#This Row],[Código_Actividad]]="","",'[3]Formulario PPGR1'!#REF!)</f>
        <v/>
      </c>
      <c r="G127" s="259"/>
      <c r="H127" s="260"/>
      <c r="I127" s="296"/>
      <c r="J127" s="297"/>
      <c r="K127" s="261"/>
      <c r="L127" s="262"/>
      <c r="M127" s="263"/>
      <c r="N127" s="260"/>
    </row>
    <row r="128" spans="2:14" ht="12.75" x14ac:dyDescent="0.2">
      <c r="B128" s="14" t="str">
        <f>IF(Tabla1[[#This Row],[Código_Actividad]]="","",CONCATENATE(Tabla1[[#This Row],[POA]],".",Tabla1[[#This Row],[SRS]],".",Tabla1[[#This Row],[AREA]],".",Tabla1[[#This Row],[TIPO]]))</f>
        <v/>
      </c>
      <c r="C128" s="14" t="str">
        <f>IF(Tabla1[[#This Row],[Código_Actividad]]="","",'[3]Formulario PPGR1'!#REF!)</f>
        <v/>
      </c>
      <c r="D128" s="14" t="str">
        <f>IF(Tabla1[[#This Row],[Código_Actividad]]="","",'[3]Formulario PPGR1'!#REF!)</f>
        <v/>
      </c>
      <c r="E128" s="14" t="str">
        <f>IF(Tabla1[[#This Row],[Código_Actividad]]="","",'[3]Formulario PPGR1'!#REF!)</f>
        <v/>
      </c>
      <c r="F128" s="14" t="str">
        <f>IF(Tabla1[[#This Row],[Código_Actividad]]="","",'[3]Formulario PPGR1'!#REF!)</f>
        <v/>
      </c>
      <c r="G128" s="259"/>
      <c r="H128" s="260"/>
      <c r="I128" s="296"/>
      <c r="J128" s="297"/>
      <c r="K128" s="261"/>
      <c r="L128" s="262"/>
      <c r="M128" s="263"/>
      <c r="N128" s="260"/>
    </row>
    <row r="129" spans="2:14" ht="12.75" x14ac:dyDescent="0.2">
      <c r="B129" s="14" t="str">
        <f>IF(Tabla1[[#This Row],[Código_Actividad]]="","",CONCATENATE(Tabla1[[#This Row],[POA]],".",Tabla1[[#This Row],[SRS]],".",Tabla1[[#This Row],[AREA]],".",Tabla1[[#This Row],[TIPO]]))</f>
        <v/>
      </c>
      <c r="C129" s="14" t="str">
        <f>IF(Tabla1[[#This Row],[Código_Actividad]]="","",'[3]Formulario PPGR1'!#REF!)</f>
        <v/>
      </c>
      <c r="D129" s="14" t="str">
        <f>IF(Tabla1[[#This Row],[Código_Actividad]]="","",'[3]Formulario PPGR1'!#REF!)</f>
        <v/>
      </c>
      <c r="E129" s="14" t="str">
        <f>IF(Tabla1[[#This Row],[Código_Actividad]]="","",'[3]Formulario PPGR1'!#REF!)</f>
        <v/>
      </c>
      <c r="F129" s="14" t="str">
        <f>IF(Tabla1[[#This Row],[Código_Actividad]]="","",'[3]Formulario PPGR1'!#REF!)</f>
        <v/>
      </c>
      <c r="G129" s="259"/>
      <c r="H129" s="260"/>
      <c r="I129" s="296"/>
      <c r="J129" s="297"/>
      <c r="K129" s="261"/>
      <c r="L129" s="262"/>
      <c r="M129" s="263"/>
      <c r="N129" s="260"/>
    </row>
    <row r="130" spans="2:14" ht="12.75" x14ac:dyDescent="0.2">
      <c r="B130" s="14" t="str">
        <f>IF(Tabla1[[#This Row],[Código_Actividad]]="","",CONCATENATE(Tabla1[[#This Row],[POA]],".",Tabla1[[#This Row],[SRS]],".",Tabla1[[#This Row],[AREA]],".",Tabla1[[#This Row],[TIPO]]))</f>
        <v/>
      </c>
      <c r="C130" s="14" t="str">
        <f>IF(Tabla1[[#This Row],[Código_Actividad]]="","",'[3]Formulario PPGR1'!#REF!)</f>
        <v/>
      </c>
      <c r="D130" s="14" t="str">
        <f>IF(Tabla1[[#This Row],[Código_Actividad]]="","",'[3]Formulario PPGR1'!#REF!)</f>
        <v/>
      </c>
      <c r="E130" s="14" t="str">
        <f>IF(Tabla1[[#This Row],[Código_Actividad]]="","",'[3]Formulario PPGR1'!#REF!)</f>
        <v/>
      </c>
      <c r="F130" s="14" t="str">
        <f>IF(Tabla1[[#This Row],[Código_Actividad]]="","",'[3]Formulario PPGR1'!#REF!)</f>
        <v/>
      </c>
      <c r="G130" s="259"/>
      <c r="H130" s="260"/>
      <c r="I130" s="296"/>
      <c r="J130" s="297"/>
      <c r="K130" s="261"/>
      <c r="L130" s="262"/>
      <c r="M130" s="263"/>
      <c r="N130" s="260"/>
    </row>
    <row r="131" spans="2:14" ht="12.75" x14ac:dyDescent="0.2">
      <c r="B131" s="14" t="str">
        <f>IF(Tabla1[[#This Row],[Código_Actividad]]="","",CONCATENATE(Tabla1[[#This Row],[POA]],".",Tabla1[[#This Row],[SRS]],".",Tabla1[[#This Row],[AREA]],".",Tabla1[[#This Row],[TIPO]]))</f>
        <v/>
      </c>
      <c r="C131" s="14" t="str">
        <f>IF(Tabla1[[#This Row],[Código_Actividad]]="","",'[3]Formulario PPGR1'!#REF!)</f>
        <v/>
      </c>
      <c r="D131" s="14" t="str">
        <f>IF(Tabla1[[#This Row],[Código_Actividad]]="","",'[3]Formulario PPGR1'!#REF!)</f>
        <v/>
      </c>
      <c r="E131" s="14" t="str">
        <f>IF(Tabla1[[#This Row],[Código_Actividad]]="","",'[3]Formulario PPGR1'!#REF!)</f>
        <v/>
      </c>
      <c r="F131" s="14" t="str">
        <f>IF(Tabla1[[#This Row],[Código_Actividad]]="","",'[3]Formulario PPGR1'!#REF!)</f>
        <v/>
      </c>
      <c r="G131" s="259"/>
      <c r="H131" s="260"/>
      <c r="I131" s="296"/>
      <c r="J131" s="297"/>
      <c r="K131" s="261"/>
      <c r="L131" s="262"/>
      <c r="M131" s="263"/>
      <c r="N131" s="260"/>
    </row>
    <row r="132" spans="2:14" ht="12.75" x14ac:dyDescent="0.2">
      <c r="B132" s="14" t="str">
        <f>IF(Tabla1[[#This Row],[Código_Actividad]]="","",CONCATENATE(Tabla1[[#This Row],[POA]],".",Tabla1[[#This Row],[SRS]],".",Tabla1[[#This Row],[AREA]],".",Tabla1[[#This Row],[TIPO]]))</f>
        <v/>
      </c>
      <c r="C132" s="14" t="str">
        <f>IF(Tabla1[[#This Row],[Código_Actividad]]="","",'[3]Formulario PPGR1'!#REF!)</f>
        <v/>
      </c>
      <c r="D132" s="14" t="str">
        <f>IF(Tabla1[[#This Row],[Código_Actividad]]="","",'[3]Formulario PPGR1'!#REF!)</f>
        <v/>
      </c>
      <c r="E132" s="14" t="str">
        <f>IF(Tabla1[[#This Row],[Código_Actividad]]="","",'[3]Formulario PPGR1'!#REF!)</f>
        <v/>
      </c>
      <c r="F132" s="14" t="str">
        <f>IF(Tabla1[[#This Row],[Código_Actividad]]="","",'[3]Formulario PPGR1'!#REF!)</f>
        <v/>
      </c>
      <c r="G132" s="259"/>
      <c r="H132" s="260"/>
      <c r="I132" s="296"/>
      <c r="J132" s="297"/>
      <c r="K132" s="261"/>
      <c r="L132" s="262"/>
      <c r="M132" s="263"/>
      <c r="N132" s="260"/>
    </row>
    <row r="133" spans="2:14" ht="12.75" x14ac:dyDescent="0.2">
      <c r="B133" s="14" t="str">
        <f>IF(Tabla1[[#This Row],[Código_Actividad]]="","",CONCATENATE(Tabla1[[#This Row],[POA]],".",Tabla1[[#This Row],[SRS]],".",Tabla1[[#This Row],[AREA]],".",Tabla1[[#This Row],[TIPO]]))</f>
        <v/>
      </c>
      <c r="C133" s="14" t="str">
        <f>IF(Tabla1[[#This Row],[Código_Actividad]]="","",'[3]Formulario PPGR1'!#REF!)</f>
        <v/>
      </c>
      <c r="D133" s="14" t="str">
        <f>IF(Tabla1[[#This Row],[Código_Actividad]]="","",'[3]Formulario PPGR1'!#REF!)</f>
        <v/>
      </c>
      <c r="E133" s="14" t="str">
        <f>IF(Tabla1[[#This Row],[Código_Actividad]]="","",'[3]Formulario PPGR1'!#REF!)</f>
        <v/>
      </c>
      <c r="F133" s="14" t="str">
        <f>IF(Tabla1[[#This Row],[Código_Actividad]]="","",'[3]Formulario PPGR1'!#REF!)</f>
        <v/>
      </c>
      <c r="G133" s="259"/>
      <c r="H133" s="260"/>
      <c r="I133" s="296"/>
      <c r="J133" s="297"/>
      <c r="K133" s="261"/>
      <c r="L133" s="262"/>
      <c r="M133" s="263"/>
      <c r="N133" s="260"/>
    </row>
    <row r="134" spans="2:14" ht="12.75" x14ac:dyDescent="0.2">
      <c r="B134" s="14" t="str">
        <f>IF(Tabla1[[#This Row],[Código_Actividad]]="","",CONCATENATE(Tabla1[[#This Row],[POA]],".",Tabla1[[#This Row],[SRS]],".",Tabla1[[#This Row],[AREA]],".",Tabla1[[#This Row],[TIPO]]))</f>
        <v/>
      </c>
      <c r="C134" s="14" t="str">
        <f>IF(Tabla1[[#This Row],[Código_Actividad]]="","",'[3]Formulario PPGR1'!#REF!)</f>
        <v/>
      </c>
      <c r="D134" s="14" t="str">
        <f>IF(Tabla1[[#This Row],[Código_Actividad]]="","",'[3]Formulario PPGR1'!#REF!)</f>
        <v/>
      </c>
      <c r="E134" s="14" t="str">
        <f>IF(Tabla1[[#This Row],[Código_Actividad]]="","",'[3]Formulario PPGR1'!#REF!)</f>
        <v/>
      </c>
      <c r="F134" s="14" t="str">
        <f>IF(Tabla1[[#This Row],[Código_Actividad]]="","",'[3]Formulario PPGR1'!#REF!)</f>
        <v/>
      </c>
      <c r="G134" s="259"/>
      <c r="H134" s="260"/>
      <c r="I134" s="296"/>
      <c r="J134" s="297"/>
      <c r="K134" s="261"/>
      <c r="L134" s="262"/>
      <c r="M134" s="263"/>
      <c r="N134" s="260"/>
    </row>
    <row r="135" spans="2:14" ht="12.75" x14ac:dyDescent="0.2">
      <c r="B135" s="14" t="str">
        <f>IF(Tabla1[[#This Row],[Código_Actividad]]="","",CONCATENATE(Tabla1[[#This Row],[POA]],".",Tabla1[[#This Row],[SRS]],".",Tabla1[[#This Row],[AREA]],".",Tabla1[[#This Row],[TIPO]]))</f>
        <v/>
      </c>
      <c r="C135" s="14" t="str">
        <f>IF(Tabla1[[#This Row],[Código_Actividad]]="","",'[3]Formulario PPGR1'!#REF!)</f>
        <v/>
      </c>
      <c r="D135" s="14" t="str">
        <f>IF(Tabla1[[#This Row],[Código_Actividad]]="","",'[3]Formulario PPGR1'!#REF!)</f>
        <v/>
      </c>
      <c r="E135" s="14" t="str">
        <f>IF(Tabla1[[#This Row],[Código_Actividad]]="","",'[3]Formulario PPGR1'!#REF!)</f>
        <v/>
      </c>
      <c r="F135" s="14" t="str">
        <f>IF(Tabla1[[#This Row],[Código_Actividad]]="","",'[3]Formulario PPGR1'!#REF!)</f>
        <v/>
      </c>
      <c r="G135" s="259"/>
      <c r="H135" s="260"/>
      <c r="I135" s="296"/>
      <c r="J135" s="297"/>
      <c r="K135" s="261"/>
      <c r="L135" s="262"/>
      <c r="M135" s="263"/>
      <c r="N135" s="260"/>
    </row>
    <row r="136" spans="2:14" ht="12.75" x14ac:dyDescent="0.2">
      <c r="B136" s="14" t="str">
        <f>IF(Tabla1[[#This Row],[Código_Actividad]]="","",CONCATENATE(Tabla1[[#This Row],[POA]],".",Tabla1[[#This Row],[SRS]],".",Tabla1[[#This Row],[AREA]],".",Tabla1[[#This Row],[TIPO]]))</f>
        <v/>
      </c>
      <c r="C136" s="14" t="str">
        <f>IF(Tabla1[[#This Row],[Código_Actividad]]="","",'[3]Formulario PPGR1'!#REF!)</f>
        <v/>
      </c>
      <c r="D136" s="14" t="str">
        <f>IF(Tabla1[[#This Row],[Código_Actividad]]="","",'[3]Formulario PPGR1'!#REF!)</f>
        <v/>
      </c>
      <c r="E136" s="14" t="str">
        <f>IF(Tabla1[[#This Row],[Código_Actividad]]="","",'[3]Formulario PPGR1'!#REF!)</f>
        <v/>
      </c>
      <c r="F136" s="14" t="str">
        <f>IF(Tabla1[[#This Row],[Código_Actividad]]="","",'[3]Formulario PPGR1'!#REF!)</f>
        <v/>
      </c>
      <c r="G136" s="259"/>
      <c r="H136" s="260"/>
      <c r="I136" s="296"/>
      <c r="J136" s="297"/>
      <c r="K136" s="261"/>
      <c r="L136" s="262"/>
      <c r="M136" s="263"/>
      <c r="N136" s="260"/>
    </row>
    <row r="137" spans="2:14" ht="12.75" x14ac:dyDescent="0.2">
      <c r="B137" s="14" t="str">
        <f>IF(Tabla1[[#This Row],[Código_Actividad]]="","",CONCATENATE(Tabla1[[#This Row],[POA]],".",Tabla1[[#This Row],[SRS]],".",Tabla1[[#This Row],[AREA]],".",Tabla1[[#This Row],[TIPO]]))</f>
        <v/>
      </c>
      <c r="C137" s="14" t="str">
        <f>IF(Tabla1[[#This Row],[Código_Actividad]]="","",'[3]Formulario PPGR1'!#REF!)</f>
        <v/>
      </c>
      <c r="D137" s="14" t="str">
        <f>IF(Tabla1[[#This Row],[Código_Actividad]]="","",'[3]Formulario PPGR1'!#REF!)</f>
        <v/>
      </c>
      <c r="E137" s="14" t="str">
        <f>IF(Tabla1[[#This Row],[Código_Actividad]]="","",'[3]Formulario PPGR1'!#REF!)</f>
        <v/>
      </c>
      <c r="F137" s="14" t="str">
        <f>IF(Tabla1[[#This Row],[Código_Actividad]]="","",'[3]Formulario PPGR1'!#REF!)</f>
        <v/>
      </c>
      <c r="G137" s="259"/>
      <c r="H137" s="260"/>
      <c r="I137" s="296"/>
      <c r="J137" s="297"/>
      <c r="K137" s="261"/>
      <c r="L137" s="262"/>
      <c r="M137" s="263"/>
      <c r="N137" s="260"/>
    </row>
    <row r="138" spans="2:14" ht="12.75" x14ac:dyDescent="0.2">
      <c r="B138" s="14" t="str">
        <f>IF(Tabla1[[#This Row],[Código_Actividad]]="","",CONCATENATE(Tabla1[[#This Row],[POA]],".",Tabla1[[#This Row],[SRS]],".",Tabla1[[#This Row],[AREA]],".",Tabla1[[#This Row],[TIPO]]))</f>
        <v/>
      </c>
      <c r="C138" s="14" t="str">
        <f>IF(Tabla1[[#This Row],[Código_Actividad]]="","",'[3]Formulario PPGR1'!#REF!)</f>
        <v/>
      </c>
      <c r="D138" s="14" t="str">
        <f>IF(Tabla1[[#This Row],[Código_Actividad]]="","",'[3]Formulario PPGR1'!#REF!)</f>
        <v/>
      </c>
      <c r="E138" s="14" t="str">
        <f>IF(Tabla1[[#This Row],[Código_Actividad]]="","",'[3]Formulario PPGR1'!#REF!)</f>
        <v/>
      </c>
      <c r="F138" s="14" t="str">
        <f>IF(Tabla1[[#This Row],[Código_Actividad]]="","",'[3]Formulario PPGR1'!#REF!)</f>
        <v/>
      </c>
      <c r="G138" s="259"/>
      <c r="H138" s="260"/>
      <c r="I138" s="296"/>
      <c r="J138" s="297"/>
      <c r="K138" s="261"/>
      <c r="L138" s="262"/>
      <c r="M138" s="263"/>
      <c r="N138" s="260"/>
    </row>
    <row r="139" spans="2:14" ht="12.75" x14ac:dyDescent="0.2">
      <c r="B139" s="14" t="str">
        <f>IF(Tabla1[[#This Row],[Código_Actividad]]="","",CONCATENATE(Tabla1[[#This Row],[POA]],".",Tabla1[[#This Row],[SRS]],".",Tabla1[[#This Row],[AREA]],".",Tabla1[[#This Row],[TIPO]]))</f>
        <v/>
      </c>
      <c r="C139" s="14" t="str">
        <f>IF(Tabla1[[#This Row],[Código_Actividad]]="","",'[3]Formulario PPGR1'!#REF!)</f>
        <v/>
      </c>
      <c r="D139" s="14" t="str">
        <f>IF(Tabla1[[#This Row],[Código_Actividad]]="","",'[3]Formulario PPGR1'!#REF!)</f>
        <v/>
      </c>
      <c r="E139" s="14" t="str">
        <f>IF(Tabla1[[#This Row],[Código_Actividad]]="","",'[3]Formulario PPGR1'!#REF!)</f>
        <v/>
      </c>
      <c r="F139" s="14" t="str">
        <f>IF(Tabla1[[#This Row],[Código_Actividad]]="","",'[3]Formulario PPGR1'!#REF!)</f>
        <v/>
      </c>
      <c r="G139" s="259"/>
      <c r="H139" s="260"/>
      <c r="I139" s="296"/>
      <c r="J139" s="297"/>
      <c r="K139" s="261"/>
      <c r="L139" s="262"/>
      <c r="M139" s="263"/>
      <c r="N139" s="260"/>
    </row>
    <row r="140" spans="2:14" ht="12.75" x14ac:dyDescent="0.2">
      <c r="B140" s="14" t="str">
        <f>IF(Tabla1[[#This Row],[Código_Actividad]]="","",CONCATENATE(Tabla1[[#This Row],[POA]],".",Tabla1[[#This Row],[SRS]],".",Tabla1[[#This Row],[AREA]],".",Tabla1[[#This Row],[TIPO]]))</f>
        <v/>
      </c>
      <c r="C140" s="14" t="str">
        <f>IF(Tabla1[[#This Row],[Código_Actividad]]="","",'[3]Formulario PPGR1'!#REF!)</f>
        <v/>
      </c>
      <c r="D140" s="14" t="str">
        <f>IF(Tabla1[[#This Row],[Código_Actividad]]="","",'[3]Formulario PPGR1'!#REF!)</f>
        <v/>
      </c>
      <c r="E140" s="14" t="str">
        <f>IF(Tabla1[[#This Row],[Código_Actividad]]="","",'[3]Formulario PPGR1'!#REF!)</f>
        <v/>
      </c>
      <c r="F140" s="14" t="str">
        <f>IF(Tabla1[[#This Row],[Código_Actividad]]="","",'[3]Formulario PPGR1'!#REF!)</f>
        <v/>
      </c>
      <c r="G140" s="259"/>
      <c r="H140" s="260"/>
      <c r="I140" s="296"/>
      <c r="J140" s="297"/>
      <c r="K140" s="261"/>
      <c r="L140" s="262"/>
      <c r="M140" s="263"/>
      <c r="N140" s="260"/>
    </row>
    <row r="141" spans="2:14" ht="12.75" x14ac:dyDescent="0.2">
      <c r="B141" s="14" t="str">
        <f>IF(Tabla1[[#This Row],[Código_Actividad]]="","",CONCATENATE(Tabla1[[#This Row],[POA]],".",Tabla1[[#This Row],[SRS]],".",Tabla1[[#This Row],[AREA]],".",Tabla1[[#This Row],[TIPO]]))</f>
        <v/>
      </c>
      <c r="C141" s="14" t="str">
        <f>IF(Tabla1[[#This Row],[Código_Actividad]]="","",'[3]Formulario PPGR1'!#REF!)</f>
        <v/>
      </c>
      <c r="D141" s="14" t="str">
        <f>IF(Tabla1[[#This Row],[Código_Actividad]]="","",'[3]Formulario PPGR1'!#REF!)</f>
        <v/>
      </c>
      <c r="E141" s="14" t="str">
        <f>IF(Tabla1[[#This Row],[Código_Actividad]]="","",'[3]Formulario PPGR1'!#REF!)</f>
        <v/>
      </c>
      <c r="F141" s="14" t="str">
        <f>IF(Tabla1[[#This Row],[Código_Actividad]]="","",'[3]Formulario PPGR1'!#REF!)</f>
        <v/>
      </c>
      <c r="G141" s="259"/>
      <c r="H141" s="260"/>
      <c r="I141" s="296"/>
      <c r="J141" s="297"/>
      <c r="K141" s="261"/>
      <c r="L141" s="262"/>
      <c r="M141" s="263"/>
      <c r="N141" s="260"/>
    </row>
    <row r="142" spans="2:14" ht="12.75" x14ac:dyDescent="0.2">
      <c r="B142" s="14" t="str">
        <f>IF(Tabla1[[#This Row],[Código_Actividad]]="","",CONCATENATE(Tabla1[[#This Row],[POA]],".",Tabla1[[#This Row],[SRS]],".",Tabla1[[#This Row],[AREA]],".",Tabla1[[#This Row],[TIPO]]))</f>
        <v/>
      </c>
      <c r="C142" s="14" t="str">
        <f>IF(Tabla1[[#This Row],[Código_Actividad]]="","",'[3]Formulario PPGR1'!#REF!)</f>
        <v/>
      </c>
      <c r="D142" s="14" t="str">
        <f>IF(Tabla1[[#This Row],[Código_Actividad]]="","",'[3]Formulario PPGR1'!#REF!)</f>
        <v/>
      </c>
      <c r="E142" s="14" t="str">
        <f>IF(Tabla1[[#This Row],[Código_Actividad]]="","",'[3]Formulario PPGR1'!#REF!)</f>
        <v/>
      </c>
      <c r="F142" s="14" t="str">
        <f>IF(Tabla1[[#This Row],[Código_Actividad]]="","",'[3]Formulario PPGR1'!#REF!)</f>
        <v/>
      </c>
      <c r="G142" s="259"/>
      <c r="H142" s="260"/>
      <c r="I142" s="296"/>
      <c r="J142" s="297"/>
      <c r="K142" s="261"/>
      <c r="L142" s="262"/>
      <c r="M142" s="263"/>
      <c r="N142" s="260"/>
    </row>
    <row r="143" spans="2:14" ht="12.75" x14ac:dyDescent="0.2">
      <c r="B143" s="14" t="str">
        <f>IF(Tabla1[[#This Row],[Código_Actividad]]="","",CONCATENATE(Tabla1[[#This Row],[POA]],".",Tabla1[[#This Row],[SRS]],".",Tabla1[[#This Row],[AREA]],".",Tabla1[[#This Row],[TIPO]]))</f>
        <v/>
      </c>
      <c r="C143" s="14" t="str">
        <f>IF(Tabla1[[#This Row],[Código_Actividad]]="","",'[3]Formulario PPGR1'!#REF!)</f>
        <v/>
      </c>
      <c r="D143" s="14" t="str">
        <f>IF(Tabla1[[#This Row],[Código_Actividad]]="","",'[3]Formulario PPGR1'!#REF!)</f>
        <v/>
      </c>
      <c r="E143" s="14" t="str">
        <f>IF(Tabla1[[#This Row],[Código_Actividad]]="","",'[3]Formulario PPGR1'!#REF!)</f>
        <v/>
      </c>
      <c r="F143" s="14" t="str">
        <f>IF(Tabla1[[#This Row],[Código_Actividad]]="","",'[3]Formulario PPGR1'!#REF!)</f>
        <v/>
      </c>
      <c r="G143" s="259"/>
      <c r="H143" s="260"/>
      <c r="I143" s="296"/>
      <c r="J143" s="297"/>
      <c r="K143" s="261"/>
      <c r="L143" s="262"/>
      <c r="M143" s="263"/>
      <c r="N143" s="260"/>
    </row>
    <row r="144" spans="2:14" ht="12.75" x14ac:dyDescent="0.2">
      <c r="B144" s="14" t="str">
        <f>IF(Tabla1[[#This Row],[Código_Actividad]]="","",CONCATENATE(Tabla1[[#This Row],[POA]],".",Tabla1[[#This Row],[SRS]],".",Tabla1[[#This Row],[AREA]],".",Tabla1[[#This Row],[TIPO]]))</f>
        <v/>
      </c>
      <c r="C144" s="14" t="str">
        <f>IF(Tabla1[[#This Row],[Código_Actividad]]="","",'[3]Formulario PPGR1'!#REF!)</f>
        <v/>
      </c>
      <c r="D144" s="14" t="str">
        <f>IF(Tabla1[[#This Row],[Código_Actividad]]="","",'[3]Formulario PPGR1'!#REF!)</f>
        <v/>
      </c>
      <c r="E144" s="14" t="str">
        <f>IF(Tabla1[[#This Row],[Código_Actividad]]="","",'[3]Formulario PPGR1'!#REF!)</f>
        <v/>
      </c>
      <c r="F144" s="14" t="str">
        <f>IF(Tabla1[[#This Row],[Código_Actividad]]="","",'[3]Formulario PPGR1'!#REF!)</f>
        <v/>
      </c>
      <c r="G144" s="259"/>
      <c r="H144" s="260"/>
      <c r="I144" s="296"/>
      <c r="J144" s="297"/>
      <c r="K144" s="261"/>
      <c r="L144" s="262"/>
      <c r="M144" s="263"/>
      <c r="N144" s="260"/>
    </row>
    <row r="145" spans="2:14" ht="12.75" x14ac:dyDescent="0.2">
      <c r="B145" s="14" t="str">
        <f>IF(Tabla1[[#This Row],[Código_Actividad]]="","",CONCATENATE(Tabla1[[#This Row],[POA]],".",Tabla1[[#This Row],[SRS]],".",Tabla1[[#This Row],[AREA]],".",Tabla1[[#This Row],[TIPO]]))</f>
        <v/>
      </c>
      <c r="C145" s="14" t="str">
        <f>IF(Tabla1[[#This Row],[Código_Actividad]]="","",'[3]Formulario PPGR1'!#REF!)</f>
        <v/>
      </c>
      <c r="D145" s="14" t="str">
        <f>IF(Tabla1[[#This Row],[Código_Actividad]]="","",'[3]Formulario PPGR1'!#REF!)</f>
        <v/>
      </c>
      <c r="E145" s="14" t="str">
        <f>IF(Tabla1[[#This Row],[Código_Actividad]]="","",'[3]Formulario PPGR1'!#REF!)</f>
        <v/>
      </c>
      <c r="F145" s="14" t="str">
        <f>IF(Tabla1[[#This Row],[Código_Actividad]]="","",'[3]Formulario PPGR1'!#REF!)</f>
        <v/>
      </c>
      <c r="G145" s="259"/>
      <c r="H145" s="260"/>
      <c r="I145" s="296"/>
      <c r="J145" s="297"/>
      <c r="K145" s="261"/>
      <c r="L145" s="262"/>
      <c r="M145" s="263"/>
      <c r="N145" s="260"/>
    </row>
    <row r="146" spans="2:14" ht="12.75" x14ac:dyDescent="0.2">
      <c r="B146" s="14" t="str">
        <f>IF(Tabla1[[#This Row],[Código_Actividad]]="","",CONCATENATE(Tabla1[[#This Row],[POA]],".",Tabla1[[#This Row],[SRS]],".",Tabla1[[#This Row],[AREA]],".",Tabla1[[#This Row],[TIPO]]))</f>
        <v/>
      </c>
      <c r="C146" s="14" t="str">
        <f>IF(Tabla1[[#This Row],[Código_Actividad]]="","",'[3]Formulario PPGR1'!#REF!)</f>
        <v/>
      </c>
      <c r="D146" s="14" t="str">
        <f>IF(Tabla1[[#This Row],[Código_Actividad]]="","",'[3]Formulario PPGR1'!#REF!)</f>
        <v/>
      </c>
      <c r="E146" s="14" t="str">
        <f>IF(Tabla1[[#This Row],[Código_Actividad]]="","",'[3]Formulario PPGR1'!#REF!)</f>
        <v/>
      </c>
      <c r="F146" s="14" t="str">
        <f>IF(Tabla1[[#This Row],[Código_Actividad]]="","",'[3]Formulario PPGR1'!#REF!)</f>
        <v/>
      </c>
      <c r="G146" s="259"/>
      <c r="H146" s="260"/>
      <c r="I146" s="296"/>
      <c r="J146" s="297"/>
      <c r="K146" s="261"/>
      <c r="L146" s="262"/>
      <c r="M146" s="263"/>
      <c r="N146" s="260"/>
    </row>
    <row r="147" spans="2:14" ht="12.75" x14ac:dyDescent="0.2">
      <c r="B147" s="14" t="str">
        <f>IF(Tabla1[[#This Row],[Código_Actividad]]="","",CONCATENATE(Tabla1[[#This Row],[POA]],".",Tabla1[[#This Row],[SRS]],".",Tabla1[[#This Row],[AREA]],".",Tabla1[[#This Row],[TIPO]]))</f>
        <v/>
      </c>
      <c r="C147" s="14" t="str">
        <f>IF(Tabla1[[#This Row],[Código_Actividad]]="","",'[3]Formulario PPGR1'!#REF!)</f>
        <v/>
      </c>
      <c r="D147" s="14" t="str">
        <f>IF(Tabla1[[#This Row],[Código_Actividad]]="","",'[3]Formulario PPGR1'!#REF!)</f>
        <v/>
      </c>
      <c r="E147" s="14" t="str">
        <f>IF(Tabla1[[#This Row],[Código_Actividad]]="","",'[3]Formulario PPGR1'!#REF!)</f>
        <v/>
      </c>
      <c r="F147" s="14" t="str">
        <f>IF(Tabla1[[#This Row],[Código_Actividad]]="","",'[3]Formulario PPGR1'!#REF!)</f>
        <v/>
      </c>
      <c r="G147" s="259"/>
      <c r="H147" s="260"/>
      <c r="I147" s="296"/>
      <c r="J147" s="297"/>
      <c r="K147" s="261"/>
      <c r="L147" s="262"/>
      <c r="M147" s="263"/>
      <c r="N147" s="260"/>
    </row>
    <row r="148" spans="2:14" ht="12.75" x14ac:dyDescent="0.2">
      <c r="B148" s="14" t="str">
        <f>IF(Tabla1[[#This Row],[Código_Actividad]]="","",CONCATENATE(Tabla1[[#This Row],[POA]],".",Tabla1[[#This Row],[SRS]],".",Tabla1[[#This Row],[AREA]],".",Tabla1[[#This Row],[TIPO]]))</f>
        <v/>
      </c>
      <c r="C148" s="14" t="str">
        <f>IF(Tabla1[[#This Row],[Código_Actividad]]="","",'[3]Formulario PPGR1'!#REF!)</f>
        <v/>
      </c>
      <c r="D148" s="14" t="str">
        <f>IF(Tabla1[[#This Row],[Código_Actividad]]="","",'[3]Formulario PPGR1'!#REF!)</f>
        <v/>
      </c>
      <c r="E148" s="14" t="str">
        <f>IF(Tabla1[[#This Row],[Código_Actividad]]="","",'[3]Formulario PPGR1'!#REF!)</f>
        <v/>
      </c>
      <c r="F148" s="14" t="str">
        <f>IF(Tabla1[[#This Row],[Código_Actividad]]="","",'[3]Formulario PPGR1'!#REF!)</f>
        <v/>
      </c>
      <c r="G148" s="259"/>
      <c r="H148" s="260"/>
      <c r="I148" s="296"/>
      <c r="J148" s="297"/>
      <c r="K148" s="261"/>
      <c r="L148" s="262"/>
      <c r="M148" s="263"/>
      <c r="N148" s="260"/>
    </row>
    <row r="149" spans="2:14" ht="12.75" x14ac:dyDescent="0.2">
      <c r="B149" s="14" t="str">
        <f>IF(Tabla1[[#This Row],[Código_Actividad]]="","",CONCATENATE(Tabla1[[#This Row],[POA]],".",Tabla1[[#This Row],[SRS]],".",Tabla1[[#This Row],[AREA]],".",Tabla1[[#This Row],[TIPO]]))</f>
        <v/>
      </c>
      <c r="C149" s="14" t="str">
        <f>IF(Tabla1[[#This Row],[Código_Actividad]]="","",'[3]Formulario PPGR1'!#REF!)</f>
        <v/>
      </c>
      <c r="D149" s="14" t="str">
        <f>IF(Tabla1[[#This Row],[Código_Actividad]]="","",'[3]Formulario PPGR1'!#REF!)</f>
        <v/>
      </c>
      <c r="E149" s="14" t="str">
        <f>IF(Tabla1[[#This Row],[Código_Actividad]]="","",'[3]Formulario PPGR1'!#REF!)</f>
        <v/>
      </c>
      <c r="F149" s="14" t="str">
        <f>IF(Tabla1[[#This Row],[Código_Actividad]]="","",'[3]Formulario PPGR1'!#REF!)</f>
        <v/>
      </c>
      <c r="G149" s="259"/>
      <c r="H149" s="260"/>
      <c r="I149" s="296"/>
      <c r="J149" s="297"/>
      <c r="K149" s="261"/>
      <c r="L149" s="262"/>
      <c r="M149" s="263"/>
      <c r="N149" s="260"/>
    </row>
    <row r="150" spans="2:14" ht="12.75" x14ac:dyDescent="0.2">
      <c r="B150" s="14" t="str">
        <f>IF(Tabla1[[#This Row],[Código_Actividad]]="","",CONCATENATE(Tabla1[[#This Row],[POA]],".",Tabla1[[#This Row],[SRS]],".",Tabla1[[#This Row],[AREA]],".",Tabla1[[#This Row],[TIPO]]))</f>
        <v/>
      </c>
      <c r="C150" s="14" t="str">
        <f>IF(Tabla1[[#This Row],[Código_Actividad]]="","",'[3]Formulario PPGR1'!#REF!)</f>
        <v/>
      </c>
      <c r="D150" s="14" t="str">
        <f>IF(Tabla1[[#This Row],[Código_Actividad]]="","",'[3]Formulario PPGR1'!#REF!)</f>
        <v/>
      </c>
      <c r="E150" s="14" t="str">
        <f>IF(Tabla1[[#This Row],[Código_Actividad]]="","",'[3]Formulario PPGR1'!#REF!)</f>
        <v/>
      </c>
      <c r="F150" s="14" t="str">
        <f>IF(Tabla1[[#This Row],[Código_Actividad]]="","",'[3]Formulario PPGR1'!#REF!)</f>
        <v/>
      </c>
      <c r="G150" s="259"/>
      <c r="H150" s="260"/>
      <c r="I150" s="296"/>
      <c r="J150" s="297"/>
      <c r="K150" s="261"/>
      <c r="L150" s="262"/>
      <c r="M150" s="263"/>
      <c r="N150" s="260"/>
    </row>
    <row r="151" spans="2:14" ht="12.75" x14ac:dyDescent="0.2">
      <c r="B151" s="14" t="str">
        <f>IF(Tabla1[[#This Row],[Código_Actividad]]="","",CONCATENATE(Tabla1[[#This Row],[POA]],".",Tabla1[[#This Row],[SRS]],".",Tabla1[[#This Row],[AREA]],".",Tabla1[[#This Row],[TIPO]]))</f>
        <v/>
      </c>
      <c r="C151" s="14" t="str">
        <f>IF(Tabla1[[#This Row],[Código_Actividad]]="","",'[3]Formulario PPGR1'!#REF!)</f>
        <v/>
      </c>
      <c r="D151" s="14" t="str">
        <f>IF(Tabla1[[#This Row],[Código_Actividad]]="","",'[3]Formulario PPGR1'!#REF!)</f>
        <v/>
      </c>
      <c r="E151" s="14" t="str">
        <f>IF(Tabla1[[#This Row],[Código_Actividad]]="","",'[3]Formulario PPGR1'!#REF!)</f>
        <v/>
      </c>
      <c r="F151" s="14" t="str">
        <f>IF(Tabla1[[#This Row],[Código_Actividad]]="","",'[3]Formulario PPGR1'!#REF!)</f>
        <v/>
      </c>
      <c r="G151" s="259"/>
      <c r="H151" s="260"/>
      <c r="I151" s="296"/>
      <c r="J151" s="297"/>
      <c r="K151" s="261"/>
      <c r="L151" s="262"/>
      <c r="M151" s="263"/>
      <c r="N151" s="260"/>
    </row>
    <row r="152" spans="2:14" ht="12.75" x14ac:dyDescent="0.2">
      <c r="B152" s="14" t="str">
        <f>IF(Tabla1[[#This Row],[Código_Actividad]]="","",CONCATENATE(Tabla1[[#This Row],[POA]],".",Tabla1[[#This Row],[SRS]],".",Tabla1[[#This Row],[AREA]],".",Tabla1[[#This Row],[TIPO]]))</f>
        <v/>
      </c>
      <c r="C152" s="14" t="str">
        <f>IF(Tabla1[[#This Row],[Código_Actividad]]="","",'[3]Formulario PPGR1'!#REF!)</f>
        <v/>
      </c>
      <c r="D152" s="14" t="str">
        <f>IF(Tabla1[[#This Row],[Código_Actividad]]="","",'[3]Formulario PPGR1'!#REF!)</f>
        <v/>
      </c>
      <c r="E152" s="14" t="str">
        <f>IF(Tabla1[[#This Row],[Código_Actividad]]="","",'[3]Formulario PPGR1'!#REF!)</f>
        <v/>
      </c>
      <c r="F152" s="14" t="str">
        <f>IF(Tabla1[[#This Row],[Código_Actividad]]="","",'[3]Formulario PPGR1'!#REF!)</f>
        <v/>
      </c>
      <c r="G152" s="259"/>
      <c r="H152" s="260"/>
      <c r="I152" s="296"/>
      <c r="J152" s="297"/>
      <c r="K152" s="261"/>
      <c r="L152" s="262"/>
      <c r="M152" s="263"/>
      <c r="N152" s="260"/>
    </row>
    <row r="153" spans="2:14" ht="12.75" x14ac:dyDescent="0.2">
      <c r="B153" s="14" t="str">
        <f>IF(Tabla1[[#This Row],[Código_Actividad]]="","",CONCATENATE(Tabla1[[#This Row],[POA]],".",Tabla1[[#This Row],[SRS]],".",Tabla1[[#This Row],[AREA]],".",Tabla1[[#This Row],[TIPO]]))</f>
        <v/>
      </c>
      <c r="C153" s="14" t="str">
        <f>IF(Tabla1[[#This Row],[Código_Actividad]]="","",'[3]Formulario PPGR1'!#REF!)</f>
        <v/>
      </c>
      <c r="D153" s="14" t="str">
        <f>IF(Tabla1[[#This Row],[Código_Actividad]]="","",'[3]Formulario PPGR1'!#REF!)</f>
        <v/>
      </c>
      <c r="E153" s="14" t="str">
        <f>IF(Tabla1[[#This Row],[Código_Actividad]]="","",'[3]Formulario PPGR1'!#REF!)</f>
        <v/>
      </c>
      <c r="F153" s="14" t="str">
        <f>IF(Tabla1[[#This Row],[Código_Actividad]]="","",'[3]Formulario PPGR1'!#REF!)</f>
        <v/>
      </c>
      <c r="G153" s="259"/>
      <c r="H153" s="260"/>
      <c r="I153" s="296"/>
      <c r="J153" s="297"/>
      <c r="K153" s="261"/>
      <c r="L153" s="262"/>
      <c r="M153" s="263"/>
      <c r="N153" s="260"/>
    </row>
    <row r="154" spans="2:14" ht="12.75" x14ac:dyDescent="0.2">
      <c r="B154" s="14" t="str">
        <f>IF(Tabla1[[#This Row],[Código_Actividad]]="","",CONCATENATE(Tabla1[[#This Row],[POA]],".",Tabla1[[#This Row],[SRS]],".",Tabla1[[#This Row],[AREA]],".",Tabla1[[#This Row],[TIPO]]))</f>
        <v/>
      </c>
      <c r="C154" s="14" t="str">
        <f>IF(Tabla1[[#This Row],[Código_Actividad]]="","",'[3]Formulario PPGR1'!#REF!)</f>
        <v/>
      </c>
      <c r="D154" s="14" t="str">
        <f>IF(Tabla1[[#This Row],[Código_Actividad]]="","",'[3]Formulario PPGR1'!#REF!)</f>
        <v/>
      </c>
      <c r="E154" s="14" t="str">
        <f>IF(Tabla1[[#This Row],[Código_Actividad]]="","",'[3]Formulario PPGR1'!#REF!)</f>
        <v/>
      </c>
      <c r="F154" s="14" t="str">
        <f>IF(Tabla1[[#This Row],[Código_Actividad]]="","",'[3]Formulario PPGR1'!#REF!)</f>
        <v/>
      </c>
      <c r="G154" s="259"/>
      <c r="H154" s="260"/>
      <c r="I154" s="296"/>
      <c r="J154" s="297"/>
      <c r="K154" s="261"/>
      <c r="L154" s="262"/>
      <c r="M154" s="263"/>
      <c r="N154" s="260"/>
    </row>
    <row r="155" spans="2:14" ht="12.75" x14ac:dyDescent="0.2">
      <c r="B155" s="14" t="str">
        <f>IF(Tabla1[[#This Row],[Código_Actividad]]="","",CONCATENATE(Tabla1[[#This Row],[POA]],".",Tabla1[[#This Row],[SRS]],".",Tabla1[[#This Row],[AREA]],".",Tabla1[[#This Row],[TIPO]]))</f>
        <v/>
      </c>
      <c r="C155" s="14" t="str">
        <f>IF(Tabla1[[#This Row],[Código_Actividad]]="","",'[3]Formulario PPGR1'!#REF!)</f>
        <v/>
      </c>
      <c r="D155" s="14" t="str">
        <f>IF(Tabla1[[#This Row],[Código_Actividad]]="","",'[3]Formulario PPGR1'!#REF!)</f>
        <v/>
      </c>
      <c r="E155" s="14" t="str">
        <f>IF(Tabla1[[#This Row],[Código_Actividad]]="","",'[3]Formulario PPGR1'!#REF!)</f>
        <v/>
      </c>
      <c r="F155" s="14" t="str">
        <f>IF(Tabla1[[#This Row],[Código_Actividad]]="","",'[3]Formulario PPGR1'!#REF!)</f>
        <v/>
      </c>
      <c r="G155" s="259"/>
      <c r="H155" s="260"/>
      <c r="I155" s="296"/>
      <c r="J155" s="297"/>
      <c r="K155" s="261"/>
      <c r="L155" s="262"/>
      <c r="M155" s="263"/>
      <c r="N155" s="260"/>
    </row>
    <row r="156" spans="2:14" ht="12.75" x14ac:dyDescent="0.2">
      <c r="B156" s="14" t="str">
        <f>IF(Tabla1[[#This Row],[Código_Actividad]]="","",CONCATENATE(Tabla1[[#This Row],[POA]],".",Tabla1[[#This Row],[SRS]],".",Tabla1[[#This Row],[AREA]],".",Tabla1[[#This Row],[TIPO]]))</f>
        <v/>
      </c>
      <c r="C156" s="14" t="str">
        <f>IF(Tabla1[[#This Row],[Código_Actividad]]="","",'[3]Formulario PPGR1'!#REF!)</f>
        <v/>
      </c>
      <c r="D156" s="14" t="str">
        <f>IF(Tabla1[[#This Row],[Código_Actividad]]="","",'[3]Formulario PPGR1'!#REF!)</f>
        <v/>
      </c>
      <c r="E156" s="14" t="str">
        <f>IF(Tabla1[[#This Row],[Código_Actividad]]="","",'[3]Formulario PPGR1'!#REF!)</f>
        <v/>
      </c>
      <c r="F156" s="14" t="str">
        <f>IF(Tabla1[[#This Row],[Código_Actividad]]="","",'[3]Formulario PPGR1'!#REF!)</f>
        <v/>
      </c>
      <c r="G156" s="259"/>
      <c r="H156" s="260"/>
      <c r="I156" s="296"/>
      <c r="J156" s="297"/>
      <c r="K156" s="261"/>
      <c r="L156" s="262"/>
      <c r="M156" s="263"/>
      <c r="N156" s="260"/>
    </row>
    <row r="157" spans="2:14" ht="12.75" x14ac:dyDescent="0.2">
      <c r="B157" s="14" t="str">
        <f>IF(Tabla1[[#This Row],[Código_Actividad]]="","",CONCATENATE(Tabla1[[#This Row],[POA]],".",Tabla1[[#This Row],[SRS]],".",Tabla1[[#This Row],[AREA]],".",Tabla1[[#This Row],[TIPO]]))</f>
        <v/>
      </c>
      <c r="C157" s="14" t="str">
        <f>IF(Tabla1[[#This Row],[Código_Actividad]]="","",'[3]Formulario PPGR1'!#REF!)</f>
        <v/>
      </c>
      <c r="D157" s="14" t="str">
        <f>IF(Tabla1[[#This Row],[Código_Actividad]]="","",'[3]Formulario PPGR1'!#REF!)</f>
        <v/>
      </c>
      <c r="E157" s="14" t="str">
        <f>IF(Tabla1[[#This Row],[Código_Actividad]]="","",'[3]Formulario PPGR1'!#REF!)</f>
        <v/>
      </c>
      <c r="F157" s="14" t="str">
        <f>IF(Tabla1[[#This Row],[Código_Actividad]]="","",'[3]Formulario PPGR1'!#REF!)</f>
        <v/>
      </c>
      <c r="G157" s="259"/>
      <c r="H157" s="260"/>
      <c r="I157" s="296"/>
      <c r="J157" s="297"/>
      <c r="K157" s="261"/>
      <c r="L157" s="262"/>
      <c r="M157" s="263"/>
      <c r="N157" s="260"/>
    </row>
    <row r="158" spans="2:14" ht="12.75" x14ac:dyDescent="0.2">
      <c r="B158" s="14" t="str">
        <f>IF(Tabla1[[#This Row],[Código_Actividad]]="","",CONCATENATE(Tabla1[[#This Row],[POA]],".",Tabla1[[#This Row],[SRS]],".",Tabla1[[#This Row],[AREA]],".",Tabla1[[#This Row],[TIPO]]))</f>
        <v/>
      </c>
      <c r="C158" s="14" t="str">
        <f>IF(Tabla1[[#This Row],[Código_Actividad]]="","",'[3]Formulario PPGR1'!#REF!)</f>
        <v/>
      </c>
      <c r="D158" s="14" t="str">
        <f>IF(Tabla1[[#This Row],[Código_Actividad]]="","",'[3]Formulario PPGR1'!#REF!)</f>
        <v/>
      </c>
      <c r="E158" s="14" t="str">
        <f>IF(Tabla1[[#This Row],[Código_Actividad]]="","",'[3]Formulario PPGR1'!#REF!)</f>
        <v/>
      </c>
      <c r="F158" s="14" t="str">
        <f>IF(Tabla1[[#This Row],[Código_Actividad]]="","",'[3]Formulario PPGR1'!#REF!)</f>
        <v/>
      </c>
      <c r="G158" s="259"/>
      <c r="H158" s="260"/>
      <c r="I158" s="296"/>
      <c r="J158" s="297"/>
      <c r="K158" s="261"/>
      <c r="L158" s="262"/>
      <c r="M158" s="263"/>
      <c r="N158" s="260"/>
    </row>
    <row r="159" spans="2:14" ht="12.75" x14ac:dyDescent="0.2">
      <c r="B159" s="14" t="str">
        <f>IF(Tabla1[[#This Row],[Código_Actividad]]="","",CONCATENATE(Tabla1[[#This Row],[POA]],".",Tabla1[[#This Row],[SRS]],".",Tabla1[[#This Row],[AREA]],".",Tabla1[[#This Row],[TIPO]]))</f>
        <v/>
      </c>
      <c r="C159" s="14" t="str">
        <f>IF(Tabla1[[#This Row],[Código_Actividad]]="","",'[3]Formulario PPGR1'!#REF!)</f>
        <v/>
      </c>
      <c r="D159" s="14" t="str">
        <f>IF(Tabla1[[#This Row],[Código_Actividad]]="","",'[3]Formulario PPGR1'!#REF!)</f>
        <v/>
      </c>
      <c r="E159" s="14" t="str">
        <f>IF(Tabla1[[#This Row],[Código_Actividad]]="","",'[3]Formulario PPGR1'!#REF!)</f>
        <v/>
      </c>
      <c r="F159" s="14" t="str">
        <f>IF(Tabla1[[#This Row],[Código_Actividad]]="","",'[3]Formulario PPGR1'!#REF!)</f>
        <v/>
      </c>
      <c r="G159" s="259"/>
      <c r="H159" s="260"/>
      <c r="I159" s="296"/>
      <c r="J159" s="297"/>
      <c r="K159" s="261"/>
      <c r="L159" s="262"/>
      <c r="M159" s="263"/>
      <c r="N159" s="260"/>
    </row>
    <row r="160" spans="2:14" ht="12.75" x14ac:dyDescent="0.2">
      <c r="B160" s="14" t="str">
        <f>IF(Tabla1[[#This Row],[Código_Actividad]]="","",CONCATENATE(Tabla1[[#This Row],[POA]],".",Tabla1[[#This Row],[SRS]],".",Tabla1[[#This Row],[AREA]],".",Tabla1[[#This Row],[TIPO]]))</f>
        <v/>
      </c>
      <c r="C160" s="14" t="str">
        <f>IF(Tabla1[[#This Row],[Código_Actividad]]="","",'[3]Formulario PPGR1'!#REF!)</f>
        <v/>
      </c>
      <c r="D160" s="14" t="str">
        <f>IF(Tabla1[[#This Row],[Código_Actividad]]="","",'[3]Formulario PPGR1'!#REF!)</f>
        <v/>
      </c>
      <c r="E160" s="14" t="str">
        <f>IF(Tabla1[[#This Row],[Código_Actividad]]="","",'[3]Formulario PPGR1'!#REF!)</f>
        <v/>
      </c>
      <c r="F160" s="14" t="str">
        <f>IF(Tabla1[[#This Row],[Código_Actividad]]="","",'[3]Formulario PPGR1'!#REF!)</f>
        <v/>
      </c>
      <c r="G160" s="259"/>
      <c r="H160" s="260"/>
      <c r="I160" s="296"/>
      <c r="J160" s="297"/>
      <c r="K160" s="261"/>
      <c r="L160" s="262"/>
      <c r="M160" s="263"/>
      <c r="N160" s="260"/>
    </row>
    <row r="161" spans="2:14" ht="12.75" x14ac:dyDescent="0.2">
      <c r="B161" s="14" t="str">
        <f>IF(Tabla1[[#This Row],[Código_Actividad]]="","",CONCATENATE(Tabla1[[#This Row],[POA]],".",Tabla1[[#This Row],[SRS]],".",Tabla1[[#This Row],[AREA]],".",Tabla1[[#This Row],[TIPO]]))</f>
        <v/>
      </c>
      <c r="C161" s="14" t="str">
        <f>IF(Tabla1[[#This Row],[Código_Actividad]]="","",'[3]Formulario PPGR1'!#REF!)</f>
        <v/>
      </c>
      <c r="D161" s="14" t="str">
        <f>IF(Tabla1[[#This Row],[Código_Actividad]]="","",'[3]Formulario PPGR1'!#REF!)</f>
        <v/>
      </c>
      <c r="E161" s="14" t="str">
        <f>IF(Tabla1[[#This Row],[Código_Actividad]]="","",'[3]Formulario PPGR1'!#REF!)</f>
        <v/>
      </c>
      <c r="F161" s="14" t="str">
        <f>IF(Tabla1[[#This Row],[Código_Actividad]]="","",'[3]Formulario PPGR1'!#REF!)</f>
        <v/>
      </c>
      <c r="G161" s="259"/>
      <c r="H161" s="260"/>
      <c r="I161" s="296"/>
      <c r="J161" s="297"/>
      <c r="K161" s="261"/>
      <c r="L161" s="262"/>
      <c r="M161" s="263"/>
      <c r="N161" s="260"/>
    </row>
    <row r="162" spans="2:14" ht="12.75" x14ac:dyDescent="0.2">
      <c r="B162" s="14" t="str">
        <f>IF(Tabla1[[#This Row],[Código_Actividad]]="","",CONCATENATE(Tabla1[[#This Row],[POA]],".",Tabla1[[#This Row],[SRS]],".",Tabla1[[#This Row],[AREA]],".",Tabla1[[#This Row],[TIPO]]))</f>
        <v/>
      </c>
      <c r="C162" s="14" t="str">
        <f>IF(Tabla1[[#This Row],[Código_Actividad]]="","",'[3]Formulario PPGR1'!#REF!)</f>
        <v/>
      </c>
      <c r="D162" s="14" t="str">
        <f>IF(Tabla1[[#This Row],[Código_Actividad]]="","",'[3]Formulario PPGR1'!#REF!)</f>
        <v/>
      </c>
      <c r="E162" s="14" t="str">
        <f>IF(Tabla1[[#This Row],[Código_Actividad]]="","",'[3]Formulario PPGR1'!#REF!)</f>
        <v/>
      </c>
      <c r="F162" s="14" t="str">
        <f>IF(Tabla1[[#This Row],[Código_Actividad]]="","",'[3]Formulario PPGR1'!#REF!)</f>
        <v/>
      </c>
      <c r="G162" s="259"/>
      <c r="H162" s="260"/>
      <c r="I162" s="296"/>
      <c r="J162" s="297"/>
      <c r="K162" s="261"/>
      <c r="L162" s="262"/>
      <c r="M162" s="263"/>
      <c r="N162" s="260"/>
    </row>
    <row r="163" spans="2:14" ht="12.75" x14ac:dyDescent="0.2">
      <c r="B163" s="14" t="str">
        <f>IF(Tabla1[[#This Row],[Código_Actividad]]="","",CONCATENATE(Tabla1[[#This Row],[POA]],".",Tabla1[[#This Row],[SRS]],".",Tabla1[[#This Row],[AREA]],".",Tabla1[[#This Row],[TIPO]]))</f>
        <v/>
      </c>
      <c r="C163" s="14" t="str">
        <f>IF(Tabla1[[#This Row],[Código_Actividad]]="","",'[3]Formulario PPGR1'!#REF!)</f>
        <v/>
      </c>
      <c r="D163" s="14" t="str">
        <f>IF(Tabla1[[#This Row],[Código_Actividad]]="","",'[3]Formulario PPGR1'!#REF!)</f>
        <v/>
      </c>
      <c r="E163" s="14" t="str">
        <f>IF(Tabla1[[#This Row],[Código_Actividad]]="","",'[3]Formulario PPGR1'!#REF!)</f>
        <v/>
      </c>
      <c r="F163" s="14" t="str">
        <f>IF(Tabla1[[#This Row],[Código_Actividad]]="","",'[3]Formulario PPGR1'!#REF!)</f>
        <v/>
      </c>
      <c r="G163" s="259"/>
      <c r="H163" s="260"/>
      <c r="I163" s="296"/>
      <c r="J163" s="297"/>
      <c r="K163" s="261"/>
      <c r="L163" s="262"/>
      <c r="M163" s="263"/>
      <c r="N163" s="260"/>
    </row>
    <row r="164" spans="2:14" ht="12.75" x14ac:dyDescent="0.2">
      <c r="B164" s="14" t="str">
        <f>IF(Tabla1[[#This Row],[Código_Actividad]]="","",CONCATENATE(Tabla1[[#This Row],[POA]],".",Tabla1[[#This Row],[SRS]],".",Tabla1[[#This Row],[AREA]],".",Tabla1[[#This Row],[TIPO]]))</f>
        <v/>
      </c>
      <c r="C164" s="14" t="str">
        <f>IF(Tabla1[[#This Row],[Código_Actividad]]="","",'[3]Formulario PPGR1'!#REF!)</f>
        <v/>
      </c>
      <c r="D164" s="14" t="str">
        <f>IF(Tabla1[[#This Row],[Código_Actividad]]="","",'[3]Formulario PPGR1'!#REF!)</f>
        <v/>
      </c>
      <c r="E164" s="14" t="str">
        <f>IF(Tabla1[[#This Row],[Código_Actividad]]="","",'[3]Formulario PPGR1'!#REF!)</f>
        <v/>
      </c>
      <c r="F164" s="14" t="str">
        <f>IF(Tabla1[[#This Row],[Código_Actividad]]="","",'[3]Formulario PPGR1'!#REF!)</f>
        <v/>
      </c>
      <c r="G164" s="259"/>
      <c r="H164" s="260"/>
      <c r="I164" s="296"/>
      <c r="J164" s="297"/>
      <c r="K164" s="261"/>
      <c r="L164" s="262"/>
      <c r="M164" s="263"/>
      <c r="N164" s="260"/>
    </row>
    <row r="165" spans="2:14" ht="12.75" x14ac:dyDescent="0.2">
      <c r="B165" s="14" t="str">
        <f>IF(Tabla1[[#This Row],[Código_Actividad]]="","",CONCATENATE(Tabla1[[#This Row],[POA]],".",Tabla1[[#This Row],[SRS]],".",Tabla1[[#This Row],[AREA]],".",Tabla1[[#This Row],[TIPO]]))</f>
        <v/>
      </c>
      <c r="C165" s="14" t="str">
        <f>IF(Tabla1[[#This Row],[Código_Actividad]]="","",'[3]Formulario PPGR1'!#REF!)</f>
        <v/>
      </c>
      <c r="D165" s="14" t="str">
        <f>IF(Tabla1[[#This Row],[Código_Actividad]]="","",'[3]Formulario PPGR1'!#REF!)</f>
        <v/>
      </c>
      <c r="E165" s="14" t="str">
        <f>IF(Tabla1[[#This Row],[Código_Actividad]]="","",'[3]Formulario PPGR1'!#REF!)</f>
        <v/>
      </c>
      <c r="F165" s="14" t="str">
        <f>IF(Tabla1[[#This Row],[Código_Actividad]]="","",'[3]Formulario PPGR1'!#REF!)</f>
        <v/>
      </c>
      <c r="G165" s="259"/>
      <c r="H165" s="260"/>
      <c r="I165" s="296"/>
      <c r="J165" s="297"/>
      <c r="K165" s="261"/>
      <c r="L165" s="262"/>
      <c r="M165" s="263"/>
      <c r="N165" s="260"/>
    </row>
    <row r="166" spans="2:14" ht="12.75" x14ac:dyDescent="0.2">
      <c r="B166" s="14" t="str">
        <f>IF(Tabla1[[#This Row],[Código_Actividad]]="","",CONCATENATE(Tabla1[[#This Row],[POA]],".",Tabla1[[#This Row],[SRS]],".",Tabla1[[#This Row],[AREA]],".",Tabla1[[#This Row],[TIPO]]))</f>
        <v/>
      </c>
      <c r="C166" s="14" t="str">
        <f>IF(Tabla1[[#This Row],[Código_Actividad]]="","",'[3]Formulario PPGR1'!#REF!)</f>
        <v/>
      </c>
      <c r="D166" s="14" t="str">
        <f>IF(Tabla1[[#This Row],[Código_Actividad]]="","",'[3]Formulario PPGR1'!#REF!)</f>
        <v/>
      </c>
      <c r="E166" s="14" t="str">
        <f>IF(Tabla1[[#This Row],[Código_Actividad]]="","",'[3]Formulario PPGR1'!#REF!)</f>
        <v/>
      </c>
      <c r="F166" s="14" t="str">
        <f>IF(Tabla1[[#This Row],[Código_Actividad]]="","",'[3]Formulario PPGR1'!#REF!)</f>
        <v/>
      </c>
      <c r="G166" s="259"/>
      <c r="H166" s="260"/>
      <c r="I166" s="296"/>
      <c r="J166" s="297"/>
      <c r="K166" s="261"/>
      <c r="L166" s="262"/>
      <c r="M166" s="263"/>
      <c r="N166" s="260"/>
    </row>
    <row r="167" spans="2:14" ht="12.75" x14ac:dyDescent="0.2">
      <c r="B167" s="14" t="str">
        <f>IF(Tabla1[[#This Row],[Código_Actividad]]="","",CONCATENATE(Tabla1[[#This Row],[POA]],".",Tabla1[[#This Row],[SRS]],".",Tabla1[[#This Row],[AREA]],".",Tabla1[[#This Row],[TIPO]]))</f>
        <v/>
      </c>
      <c r="C167" s="14" t="str">
        <f>IF(Tabla1[[#This Row],[Código_Actividad]]="","",'[3]Formulario PPGR1'!#REF!)</f>
        <v/>
      </c>
      <c r="D167" s="14" t="str">
        <f>IF(Tabla1[[#This Row],[Código_Actividad]]="","",'[3]Formulario PPGR1'!#REF!)</f>
        <v/>
      </c>
      <c r="E167" s="14" t="str">
        <f>IF(Tabla1[[#This Row],[Código_Actividad]]="","",'[3]Formulario PPGR1'!#REF!)</f>
        <v/>
      </c>
      <c r="F167" s="14" t="str">
        <f>IF(Tabla1[[#This Row],[Código_Actividad]]="","",'[3]Formulario PPGR1'!#REF!)</f>
        <v/>
      </c>
      <c r="G167" s="259"/>
      <c r="H167" s="260"/>
      <c r="I167" s="296"/>
      <c r="J167" s="297"/>
      <c r="K167" s="261"/>
      <c r="L167" s="262"/>
      <c r="M167" s="263"/>
      <c r="N167" s="260"/>
    </row>
    <row r="168" spans="2:14" ht="12.75" x14ac:dyDescent="0.2">
      <c r="B168" s="14" t="str">
        <f>IF(Tabla1[[#This Row],[Código_Actividad]]="","",CONCATENATE(Tabla1[[#This Row],[POA]],".",Tabla1[[#This Row],[SRS]],".",Tabla1[[#This Row],[AREA]],".",Tabla1[[#This Row],[TIPO]]))</f>
        <v/>
      </c>
      <c r="C168" s="14" t="str">
        <f>IF(Tabla1[[#This Row],[Código_Actividad]]="","",'[3]Formulario PPGR1'!#REF!)</f>
        <v/>
      </c>
      <c r="D168" s="14" t="str">
        <f>IF(Tabla1[[#This Row],[Código_Actividad]]="","",'[3]Formulario PPGR1'!#REF!)</f>
        <v/>
      </c>
      <c r="E168" s="14" t="str">
        <f>IF(Tabla1[[#This Row],[Código_Actividad]]="","",'[3]Formulario PPGR1'!#REF!)</f>
        <v/>
      </c>
      <c r="F168" s="14" t="str">
        <f>IF(Tabla1[[#This Row],[Código_Actividad]]="","",'[3]Formulario PPGR1'!#REF!)</f>
        <v/>
      </c>
      <c r="G168" s="259"/>
      <c r="H168" s="260"/>
      <c r="I168" s="296"/>
      <c r="J168" s="297"/>
      <c r="K168" s="261"/>
      <c r="L168" s="262"/>
      <c r="M168" s="263"/>
      <c r="N168" s="260"/>
    </row>
    <row r="169" spans="2:14" ht="12.75" x14ac:dyDescent="0.2">
      <c r="B169" s="14" t="str">
        <f>IF(Tabla1[[#This Row],[Código_Actividad]]="","",CONCATENATE(Tabla1[[#This Row],[POA]],".",Tabla1[[#This Row],[SRS]],".",Tabla1[[#This Row],[AREA]],".",Tabla1[[#This Row],[TIPO]]))</f>
        <v/>
      </c>
      <c r="C169" s="14" t="str">
        <f>IF(Tabla1[[#This Row],[Código_Actividad]]="","",'[3]Formulario PPGR1'!#REF!)</f>
        <v/>
      </c>
      <c r="D169" s="14" t="str">
        <f>IF(Tabla1[[#This Row],[Código_Actividad]]="","",'[3]Formulario PPGR1'!#REF!)</f>
        <v/>
      </c>
      <c r="E169" s="14" t="str">
        <f>IF(Tabla1[[#This Row],[Código_Actividad]]="","",'[3]Formulario PPGR1'!#REF!)</f>
        <v/>
      </c>
      <c r="F169" s="14" t="str">
        <f>IF(Tabla1[[#This Row],[Código_Actividad]]="","",'[3]Formulario PPGR1'!#REF!)</f>
        <v/>
      </c>
      <c r="G169" s="259"/>
      <c r="H169" s="260"/>
      <c r="I169" s="296"/>
      <c r="J169" s="297"/>
      <c r="K169" s="261"/>
      <c r="L169" s="262"/>
      <c r="M169" s="263"/>
      <c r="N169" s="260"/>
    </row>
    <row r="170" spans="2:14" ht="12.75" x14ac:dyDescent="0.2">
      <c r="B170" s="14" t="str">
        <f>IF(Tabla1[[#This Row],[Código_Actividad]]="","",CONCATENATE(Tabla1[[#This Row],[POA]],".",Tabla1[[#This Row],[SRS]],".",Tabla1[[#This Row],[AREA]],".",Tabla1[[#This Row],[TIPO]]))</f>
        <v/>
      </c>
      <c r="C170" s="14" t="str">
        <f>IF(Tabla1[[#This Row],[Código_Actividad]]="","",'[3]Formulario PPGR1'!#REF!)</f>
        <v/>
      </c>
      <c r="D170" s="14" t="str">
        <f>IF(Tabla1[[#This Row],[Código_Actividad]]="","",'[3]Formulario PPGR1'!#REF!)</f>
        <v/>
      </c>
      <c r="E170" s="14" t="str">
        <f>IF(Tabla1[[#This Row],[Código_Actividad]]="","",'[3]Formulario PPGR1'!#REF!)</f>
        <v/>
      </c>
      <c r="F170" s="14" t="str">
        <f>IF(Tabla1[[#This Row],[Código_Actividad]]="","",'[3]Formulario PPGR1'!#REF!)</f>
        <v/>
      </c>
      <c r="G170" s="259"/>
      <c r="H170" s="260"/>
      <c r="I170" s="296"/>
      <c r="J170" s="297"/>
      <c r="K170" s="261"/>
      <c r="L170" s="262"/>
      <c r="M170" s="263"/>
      <c r="N170" s="260"/>
    </row>
    <row r="171" spans="2:14" ht="12.75" x14ac:dyDescent="0.2">
      <c r="B171" s="14" t="str">
        <f>IF(Tabla1[[#This Row],[Código_Actividad]]="","",CONCATENATE(Tabla1[[#This Row],[POA]],".",Tabla1[[#This Row],[SRS]],".",Tabla1[[#This Row],[AREA]],".",Tabla1[[#This Row],[TIPO]]))</f>
        <v/>
      </c>
      <c r="C171" s="14" t="str">
        <f>IF(Tabla1[[#This Row],[Código_Actividad]]="","",'[3]Formulario PPGR1'!#REF!)</f>
        <v/>
      </c>
      <c r="D171" s="14" t="str">
        <f>IF(Tabla1[[#This Row],[Código_Actividad]]="","",'[3]Formulario PPGR1'!#REF!)</f>
        <v/>
      </c>
      <c r="E171" s="14" t="str">
        <f>IF(Tabla1[[#This Row],[Código_Actividad]]="","",'[3]Formulario PPGR1'!#REF!)</f>
        <v/>
      </c>
      <c r="F171" s="14" t="str">
        <f>IF(Tabla1[[#This Row],[Código_Actividad]]="","",'[3]Formulario PPGR1'!#REF!)</f>
        <v/>
      </c>
      <c r="G171" s="259"/>
      <c r="H171" s="260"/>
      <c r="I171" s="296"/>
      <c r="J171" s="297"/>
      <c r="K171" s="261"/>
      <c r="L171" s="262"/>
      <c r="M171" s="263"/>
      <c r="N171" s="260"/>
    </row>
    <row r="172" spans="2:14" ht="12.75" x14ac:dyDescent="0.2">
      <c r="B172" s="14" t="str">
        <f>IF(Tabla1[[#This Row],[Código_Actividad]]="","",CONCATENATE(Tabla1[[#This Row],[POA]],".",Tabla1[[#This Row],[SRS]],".",Tabla1[[#This Row],[AREA]],".",Tabla1[[#This Row],[TIPO]]))</f>
        <v/>
      </c>
      <c r="C172" s="14" t="str">
        <f>IF(Tabla1[[#This Row],[Código_Actividad]]="","",'[3]Formulario PPGR1'!#REF!)</f>
        <v/>
      </c>
      <c r="D172" s="14" t="str">
        <f>IF(Tabla1[[#This Row],[Código_Actividad]]="","",'[3]Formulario PPGR1'!#REF!)</f>
        <v/>
      </c>
      <c r="E172" s="14" t="str">
        <f>IF(Tabla1[[#This Row],[Código_Actividad]]="","",'[3]Formulario PPGR1'!#REF!)</f>
        <v/>
      </c>
      <c r="F172" s="14" t="str">
        <f>IF(Tabla1[[#This Row],[Código_Actividad]]="","",'[3]Formulario PPGR1'!#REF!)</f>
        <v/>
      </c>
      <c r="G172" s="259"/>
      <c r="H172" s="260"/>
      <c r="I172" s="296"/>
      <c r="J172" s="297"/>
      <c r="K172" s="261"/>
      <c r="L172" s="262"/>
      <c r="M172" s="263"/>
      <c r="N172" s="260"/>
    </row>
    <row r="173" spans="2:14" ht="12.75" x14ac:dyDescent="0.2">
      <c r="B173" s="14" t="str">
        <f>IF(Tabla1[[#This Row],[Código_Actividad]]="","",CONCATENATE(Tabla1[[#This Row],[POA]],".",Tabla1[[#This Row],[SRS]],".",Tabla1[[#This Row],[AREA]],".",Tabla1[[#This Row],[TIPO]]))</f>
        <v/>
      </c>
      <c r="C173" s="14" t="str">
        <f>IF(Tabla1[[#This Row],[Código_Actividad]]="","",'[3]Formulario PPGR1'!#REF!)</f>
        <v/>
      </c>
      <c r="D173" s="14" t="str">
        <f>IF(Tabla1[[#This Row],[Código_Actividad]]="","",'[3]Formulario PPGR1'!#REF!)</f>
        <v/>
      </c>
      <c r="E173" s="14" t="str">
        <f>IF(Tabla1[[#This Row],[Código_Actividad]]="","",'[3]Formulario PPGR1'!#REF!)</f>
        <v/>
      </c>
      <c r="F173" s="14" t="str">
        <f>IF(Tabla1[[#This Row],[Código_Actividad]]="","",'[3]Formulario PPGR1'!#REF!)</f>
        <v/>
      </c>
      <c r="G173" s="259"/>
      <c r="H173" s="260"/>
      <c r="I173" s="296"/>
      <c r="J173" s="297"/>
      <c r="K173" s="261"/>
      <c r="L173" s="262"/>
      <c r="M173" s="263"/>
      <c r="N173" s="260"/>
    </row>
    <row r="174" spans="2:14" ht="12.75" x14ac:dyDescent="0.2">
      <c r="B174" s="14" t="str">
        <f>IF(Tabla1[[#This Row],[Código_Actividad]]="","",CONCATENATE(Tabla1[[#This Row],[POA]],".",Tabla1[[#This Row],[SRS]],".",Tabla1[[#This Row],[AREA]],".",Tabla1[[#This Row],[TIPO]]))</f>
        <v/>
      </c>
      <c r="C174" s="14" t="str">
        <f>IF(Tabla1[[#This Row],[Código_Actividad]]="","",'[3]Formulario PPGR1'!#REF!)</f>
        <v/>
      </c>
      <c r="D174" s="14" t="str">
        <f>IF(Tabla1[[#This Row],[Código_Actividad]]="","",'[3]Formulario PPGR1'!#REF!)</f>
        <v/>
      </c>
      <c r="E174" s="14" t="str">
        <f>IF(Tabla1[[#This Row],[Código_Actividad]]="","",'[3]Formulario PPGR1'!#REF!)</f>
        <v/>
      </c>
      <c r="F174" s="14" t="str">
        <f>IF(Tabla1[[#This Row],[Código_Actividad]]="","",'[3]Formulario PPGR1'!#REF!)</f>
        <v/>
      </c>
      <c r="G174" s="259"/>
      <c r="H174" s="260"/>
      <c r="I174" s="296"/>
      <c r="J174" s="297"/>
      <c r="K174" s="261"/>
      <c r="L174" s="262"/>
      <c r="M174" s="263"/>
      <c r="N174" s="260"/>
    </row>
    <row r="175" spans="2:14" ht="12.75" x14ac:dyDescent="0.2">
      <c r="B175" s="14" t="str">
        <f>IF(Tabla1[[#This Row],[Código_Actividad]]="","",CONCATENATE(Tabla1[[#This Row],[POA]],".",Tabla1[[#This Row],[SRS]],".",Tabla1[[#This Row],[AREA]],".",Tabla1[[#This Row],[TIPO]]))</f>
        <v/>
      </c>
      <c r="C175" s="14" t="str">
        <f>IF(Tabla1[[#This Row],[Código_Actividad]]="","",'[3]Formulario PPGR1'!#REF!)</f>
        <v/>
      </c>
      <c r="D175" s="14" t="str">
        <f>IF(Tabla1[[#This Row],[Código_Actividad]]="","",'[3]Formulario PPGR1'!#REF!)</f>
        <v/>
      </c>
      <c r="E175" s="14" t="str">
        <f>IF(Tabla1[[#This Row],[Código_Actividad]]="","",'[3]Formulario PPGR1'!#REF!)</f>
        <v/>
      </c>
      <c r="F175" s="14" t="str">
        <f>IF(Tabla1[[#This Row],[Código_Actividad]]="","",'[3]Formulario PPGR1'!#REF!)</f>
        <v/>
      </c>
      <c r="G175" s="259"/>
      <c r="H175" s="260"/>
      <c r="I175" s="296"/>
      <c r="J175" s="297"/>
      <c r="K175" s="261"/>
      <c r="L175" s="262"/>
      <c r="M175" s="263"/>
      <c r="N175" s="260"/>
    </row>
    <row r="176" spans="2:14" ht="12.75" x14ac:dyDescent="0.2">
      <c r="B176" s="14" t="str">
        <f>IF(Tabla1[[#This Row],[Código_Actividad]]="","",CONCATENATE(Tabla1[[#This Row],[POA]],".",Tabla1[[#This Row],[SRS]],".",Tabla1[[#This Row],[AREA]],".",Tabla1[[#This Row],[TIPO]]))</f>
        <v/>
      </c>
      <c r="C176" s="14" t="str">
        <f>IF(Tabla1[[#This Row],[Código_Actividad]]="","",'[3]Formulario PPGR1'!#REF!)</f>
        <v/>
      </c>
      <c r="D176" s="14" t="str">
        <f>IF(Tabla1[[#This Row],[Código_Actividad]]="","",'[3]Formulario PPGR1'!#REF!)</f>
        <v/>
      </c>
      <c r="E176" s="14" t="str">
        <f>IF(Tabla1[[#This Row],[Código_Actividad]]="","",'[3]Formulario PPGR1'!#REF!)</f>
        <v/>
      </c>
      <c r="F176" s="14" t="str">
        <f>IF(Tabla1[[#This Row],[Código_Actividad]]="","",'[3]Formulario PPGR1'!#REF!)</f>
        <v/>
      </c>
      <c r="G176" s="259"/>
      <c r="H176" s="260"/>
      <c r="I176" s="296"/>
      <c r="J176" s="297"/>
      <c r="K176" s="261"/>
      <c r="L176" s="262"/>
      <c r="M176" s="263"/>
      <c r="N176" s="260"/>
    </row>
    <row r="177" spans="2:14" ht="12.75" x14ac:dyDescent="0.2">
      <c r="B177" s="14" t="str">
        <f>IF(Tabla1[[#This Row],[Código_Actividad]]="","",CONCATENATE(Tabla1[[#This Row],[POA]],".",Tabla1[[#This Row],[SRS]],".",Tabla1[[#This Row],[AREA]],".",Tabla1[[#This Row],[TIPO]]))</f>
        <v/>
      </c>
      <c r="C177" s="14" t="str">
        <f>IF(Tabla1[[#This Row],[Código_Actividad]]="","",'[3]Formulario PPGR1'!#REF!)</f>
        <v/>
      </c>
      <c r="D177" s="14" t="str">
        <f>IF(Tabla1[[#This Row],[Código_Actividad]]="","",'[3]Formulario PPGR1'!#REF!)</f>
        <v/>
      </c>
      <c r="E177" s="14" t="str">
        <f>IF(Tabla1[[#This Row],[Código_Actividad]]="","",'[3]Formulario PPGR1'!#REF!)</f>
        <v/>
      </c>
      <c r="F177" s="14" t="str">
        <f>IF(Tabla1[[#This Row],[Código_Actividad]]="","",'[3]Formulario PPGR1'!#REF!)</f>
        <v/>
      </c>
      <c r="G177" s="259"/>
      <c r="H177" s="260"/>
      <c r="I177" s="296"/>
      <c r="J177" s="297"/>
      <c r="K177" s="261"/>
      <c r="L177" s="262"/>
      <c r="M177" s="263"/>
      <c r="N177" s="260"/>
    </row>
    <row r="178" spans="2:14" ht="12.75" x14ac:dyDescent="0.2">
      <c r="B178" s="14" t="str">
        <f>IF(Tabla1[[#This Row],[Código_Actividad]]="","",CONCATENATE(Tabla1[[#This Row],[POA]],".",Tabla1[[#This Row],[SRS]],".",Tabla1[[#This Row],[AREA]],".",Tabla1[[#This Row],[TIPO]]))</f>
        <v/>
      </c>
      <c r="C178" s="14" t="str">
        <f>IF(Tabla1[[#This Row],[Código_Actividad]]="","",'[3]Formulario PPGR1'!#REF!)</f>
        <v/>
      </c>
      <c r="D178" s="14" t="str">
        <f>IF(Tabla1[[#This Row],[Código_Actividad]]="","",'[3]Formulario PPGR1'!#REF!)</f>
        <v/>
      </c>
      <c r="E178" s="14" t="str">
        <f>IF(Tabla1[[#This Row],[Código_Actividad]]="","",'[3]Formulario PPGR1'!#REF!)</f>
        <v/>
      </c>
      <c r="F178" s="14" t="str">
        <f>IF(Tabla1[[#This Row],[Código_Actividad]]="","",'[3]Formulario PPGR1'!#REF!)</f>
        <v/>
      </c>
      <c r="G178" s="259"/>
      <c r="H178" s="260"/>
      <c r="I178" s="296"/>
      <c r="J178" s="297"/>
      <c r="K178" s="261"/>
      <c r="L178" s="262"/>
      <c r="M178" s="263"/>
      <c r="N178" s="260"/>
    </row>
    <row r="179" spans="2:14" ht="12.75" x14ac:dyDescent="0.2">
      <c r="B179" s="14" t="str">
        <f>IF(Tabla1[[#This Row],[Código_Actividad]]="","",CONCATENATE(Tabla1[[#This Row],[POA]],".",Tabla1[[#This Row],[SRS]],".",Tabla1[[#This Row],[AREA]],".",Tabla1[[#This Row],[TIPO]]))</f>
        <v/>
      </c>
      <c r="C179" s="14" t="str">
        <f>IF(Tabla1[[#This Row],[Código_Actividad]]="","",'[3]Formulario PPGR1'!#REF!)</f>
        <v/>
      </c>
      <c r="D179" s="14" t="str">
        <f>IF(Tabla1[[#This Row],[Código_Actividad]]="","",'[3]Formulario PPGR1'!#REF!)</f>
        <v/>
      </c>
      <c r="E179" s="14" t="str">
        <f>IF(Tabla1[[#This Row],[Código_Actividad]]="","",'[3]Formulario PPGR1'!#REF!)</f>
        <v/>
      </c>
      <c r="F179" s="14" t="str">
        <f>IF(Tabla1[[#This Row],[Código_Actividad]]="","",'[3]Formulario PPGR1'!#REF!)</f>
        <v/>
      </c>
      <c r="G179" s="259"/>
      <c r="H179" s="260"/>
      <c r="I179" s="296"/>
      <c r="J179" s="297"/>
      <c r="K179" s="261"/>
      <c r="L179" s="262"/>
      <c r="M179" s="263"/>
      <c r="N179" s="260"/>
    </row>
    <row r="180" spans="2:14" ht="12.75" x14ac:dyDescent="0.2">
      <c r="B180" s="14" t="str">
        <f>IF(Tabla1[[#This Row],[Código_Actividad]]="","",CONCATENATE(Tabla1[[#This Row],[POA]],".",Tabla1[[#This Row],[SRS]],".",Tabla1[[#This Row],[AREA]],".",Tabla1[[#This Row],[TIPO]]))</f>
        <v/>
      </c>
      <c r="C180" s="14" t="str">
        <f>IF(Tabla1[[#This Row],[Código_Actividad]]="","",'[3]Formulario PPGR1'!#REF!)</f>
        <v/>
      </c>
      <c r="D180" s="14" t="str">
        <f>IF(Tabla1[[#This Row],[Código_Actividad]]="","",'[3]Formulario PPGR1'!#REF!)</f>
        <v/>
      </c>
      <c r="E180" s="14" t="str">
        <f>IF(Tabla1[[#This Row],[Código_Actividad]]="","",'[3]Formulario PPGR1'!#REF!)</f>
        <v/>
      </c>
      <c r="F180" s="14" t="str">
        <f>IF(Tabla1[[#This Row],[Código_Actividad]]="","",'[3]Formulario PPGR1'!#REF!)</f>
        <v/>
      </c>
      <c r="G180" s="259"/>
      <c r="H180" s="260"/>
      <c r="I180" s="296"/>
      <c r="J180" s="297"/>
      <c r="K180" s="261"/>
      <c r="L180" s="262"/>
      <c r="M180" s="263"/>
      <c r="N180" s="260"/>
    </row>
    <row r="181" spans="2:14" ht="12.75" x14ac:dyDescent="0.2">
      <c r="B181" s="14" t="str">
        <f>IF(Tabla1[[#This Row],[Código_Actividad]]="","",CONCATENATE(Tabla1[[#This Row],[POA]],".",Tabla1[[#This Row],[SRS]],".",Tabla1[[#This Row],[AREA]],".",Tabla1[[#This Row],[TIPO]]))</f>
        <v/>
      </c>
      <c r="C181" s="14" t="str">
        <f>IF(Tabla1[[#This Row],[Código_Actividad]]="","",'[3]Formulario PPGR1'!#REF!)</f>
        <v/>
      </c>
      <c r="D181" s="14" t="str">
        <f>IF(Tabla1[[#This Row],[Código_Actividad]]="","",'[3]Formulario PPGR1'!#REF!)</f>
        <v/>
      </c>
      <c r="E181" s="14" t="str">
        <f>IF(Tabla1[[#This Row],[Código_Actividad]]="","",'[3]Formulario PPGR1'!#REF!)</f>
        <v/>
      </c>
      <c r="F181" s="14" t="str">
        <f>IF(Tabla1[[#This Row],[Código_Actividad]]="","",'[3]Formulario PPGR1'!#REF!)</f>
        <v/>
      </c>
      <c r="G181" s="259"/>
      <c r="H181" s="260"/>
      <c r="I181" s="296"/>
      <c r="J181" s="297"/>
      <c r="K181" s="261"/>
      <c r="L181" s="262"/>
      <c r="M181" s="263"/>
      <c r="N181" s="260"/>
    </row>
    <row r="182" spans="2:14" ht="12.75" x14ac:dyDescent="0.2">
      <c r="B182" s="14" t="str">
        <f>IF(Tabla1[[#This Row],[Código_Actividad]]="","",CONCATENATE(Tabla1[[#This Row],[POA]],".",Tabla1[[#This Row],[SRS]],".",Tabla1[[#This Row],[AREA]],".",Tabla1[[#This Row],[TIPO]]))</f>
        <v/>
      </c>
      <c r="C182" s="14" t="str">
        <f>IF(Tabla1[[#This Row],[Código_Actividad]]="","",'[3]Formulario PPGR1'!#REF!)</f>
        <v/>
      </c>
      <c r="D182" s="14" t="str">
        <f>IF(Tabla1[[#This Row],[Código_Actividad]]="","",'[3]Formulario PPGR1'!#REF!)</f>
        <v/>
      </c>
      <c r="E182" s="14" t="str">
        <f>IF(Tabla1[[#This Row],[Código_Actividad]]="","",'[3]Formulario PPGR1'!#REF!)</f>
        <v/>
      </c>
      <c r="F182" s="14" t="str">
        <f>IF(Tabla1[[#This Row],[Código_Actividad]]="","",'[3]Formulario PPGR1'!#REF!)</f>
        <v/>
      </c>
      <c r="G182" s="259"/>
      <c r="H182" s="260"/>
      <c r="I182" s="296"/>
      <c r="J182" s="297"/>
      <c r="K182" s="261"/>
      <c r="L182" s="262"/>
      <c r="M182" s="263"/>
      <c r="N182" s="260"/>
    </row>
    <row r="183" spans="2:14" ht="12.75" x14ac:dyDescent="0.2">
      <c r="B183" s="14" t="str">
        <f>IF(Tabla1[[#This Row],[Código_Actividad]]="","",CONCATENATE(Tabla1[[#This Row],[POA]],".",Tabla1[[#This Row],[SRS]],".",Tabla1[[#This Row],[AREA]],".",Tabla1[[#This Row],[TIPO]]))</f>
        <v/>
      </c>
      <c r="C183" s="14" t="str">
        <f>IF(Tabla1[[#This Row],[Código_Actividad]]="","",'[3]Formulario PPGR1'!#REF!)</f>
        <v/>
      </c>
      <c r="D183" s="14" t="str">
        <f>IF(Tabla1[[#This Row],[Código_Actividad]]="","",'[3]Formulario PPGR1'!#REF!)</f>
        <v/>
      </c>
      <c r="E183" s="14" t="str">
        <f>IF(Tabla1[[#This Row],[Código_Actividad]]="","",'[3]Formulario PPGR1'!#REF!)</f>
        <v/>
      </c>
      <c r="F183" s="14" t="str">
        <f>IF(Tabla1[[#This Row],[Código_Actividad]]="","",'[3]Formulario PPGR1'!#REF!)</f>
        <v/>
      </c>
      <c r="G183" s="259"/>
      <c r="H183" s="260"/>
      <c r="I183" s="296"/>
      <c r="J183" s="297"/>
      <c r="K183" s="261"/>
      <c r="L183" s="262"/>
      <c r="M183" s="263"/>
      <c r="N183" s="260"/>
    </row>
    <row r="184" spans="2:14" ht="12.75" x14ac:dyDescent="0.2">
      <c r="B184" s="14" t="str">
        <f>IF(Tabla1[[#This Row],[Código_Actividad]]="","",CONCATENATE(Tabla1[[#This Row],[POA]],".",Tabla1[[#This Row],[SRS]],".",Tabla1[[#This Row],[AREA]],".",Tabla1[[#This Row],[TIPO]]))</f>
        <v/>
      </c>
      <c r="C184" s="14" t="str">
        <f>IF(Tabla1[[#This Row],[Código_Actividad]]="","",'[3]Formulario PPGR1'!#REF!)</f>
        <v/>
      </c>
      <c r="D184" s="14" t="str">
        <f>IF(Tabla1[[#This Row],[Código_Actividad]]="","",'[3]Formulario PPGR1'!#REF!)</f>
        <v/>
      </c>
      <c r="E184" s="14" t="str">
        <f>IF(Tabla1[[#This Row],[Código_Actividad]]="","",'[3]Formulario PPGR1'!#REF!)</f>
        <v/>
      </c>
      <c r="F184" s="14" t="str">
        <f>IF(Tabla1[[#This Row],[Código_Actividad]]="","",'[3]Formulario PPGR1'!#REF!)</f>
        <v/>
      </c>
      <c r="G184" s="259"/>
      <c r="H184" s="260"/>
      <c r="I184" s="296"/>
      <c r="J184" s="297"/>
      <c r="K184" s="261"/>
      <c r="L184" s="262"/>
      <c r="M184" s="263"/>
      <c r="N184" s="260"/>
    </row>
    <row r="185" spans="2:14" ht="12.75" x14ac:dyDescent="0.2">
      <c r="B185" s="14" t="str">
        <f>IF(Tabla1[[#This Row],[Código_Actividad]]="","",CONCATENATE(Tabla1[[#This Row],[POA]],".",Tabla1[[#This Row],[SRS]],".",Tabla1[[#This Row],[AREA]],".",Tabla1[[#This Row],[TIPO]]))</f>
        <v/>
      </c>
      <c r="C185" s="14" t="str">
        <f>IF(Tabla1[[#This Row],[Código_Actividad]]="","",'[3]Formulario PPGR1'!#REF!)</f>
        <v/>
      </c>
      <c r="D185" s="14" t="str">
        <f>IF(Tabla1[[#This Row],[Código_Actividad]]="","",'[3]Formulario PPGR1'!#REF!)</f>
        <v/>
      </c>
      <c r="E185" s="14" t="str">
        <f>IF(Tabla1[[#This Row],[Código_Actividad]]="","",'[3]Formulario PPGR1'!#REF!)</f>
        <v/>
      </c>
      <c r="F185" s="14" t="str">
        <f>IF(Tabla1[[#This Row],[Código_Actividad]]="","",'[3]Formulario PPGR1'!#REF!)</f>
        <v/>
      </c>
      <c r="G185" s="259"/>
      <c r="H185" s="260"/>
      <c r="I185" s="296"/>
      <c r="J185" s="297"/>
      <c r="K185" s="261"/>
      <c r="L185" s="262"/>
      <c r="M185" s="263"/>
      <c r="N185" s="260"/>
    </row>
    <row r="186" spans="2:14" ht="12.75" x14ac:dyDescent="0.2">
      <c r="B186" s="14" t="str">
        <f>IF(Tabla1[[#This Row],[Código_Actividad]]="","",CONCATENATE(Tabla1[[#This Row],[POA]],".",Tabla1[[#This Row],[SRS]],".",Tabla1[[#This Row],[AREA]],".",Tabla1[[#This Row],[TIPO]]))</f>
        <v/>
      </c>
      <c r="C186" s="14" t="str">
        <f>IF(Tabla1[[#This Row],[Código_Actividad]]="","",'[3]Formulario PPGR1'!#REF!)</f>
        <v/>
      </c>
      <c r="D186" s="14" t="str">
        <f>IF(Tabla1[[#This Row],[Código_Actividad]]="","",'[3]Formulario PPGR1'!#REF!)</f>
        <v/>
      </c>
      <c r="E186" s="14" t="str">
        <f>IF(Tabla1[[#This Row],[Código_Actividad]]="","",'[3]Formulario PPGR1'!#REF!)</f>
        <v/>
      </c>
      <c r="F186" s="14" t="str">
        <f>IF(Tabla1[[#This Row],[Código_Actividad]]="","",'[3]Formulario PPGR1'!#REF!)</f>
        <v/>
      </c>
      <c r="G186" s="259"/>
      <c r="H186" s="260"/>
      <c r="I186" s="296"/>
      <c r="J186" s="297"/>
      <c r="K186" s="261"/>
      <c r="L186" s="262"/>
      <c r="M186" s="263"/>
      <c r="N186" s="260"/>
    </row>
    <row r="187" spans="2:14" ht="12.75" x14ac:dyDescent="0.2">
      <c r="B187" s="14" t="str">
        <f>IF(Tabla1[[#This Row],[Código_Actividad]]="","",CONCATENATE(Tabla1[[#This Row],[POA]],".",Tabla1[[#This Row],[SRS]],".",Tabla1[[#This Row],[AREA]],".",Tabla1[[#This Row],[TIPO]]))</f>
        <v/>
      </c>
      <c r="C187" s="14" t="str">
        <f>IF(Tabla1[[#This Row],[Código_Actividad]]="","",'[3]Formulario PPGR1'!#REF!)</f>
        <v/>
      </c>
      <c r="D187" s="14" t="str">
        <f>IF(Tabla1[[#This Row],[Código_Actividad]]="","",'[3]Formulario PPGR1'!#REF!)</f>
        <v/>
      </c>
      <c r="E187" s="14" t="str">
        <f>IF(Tabla1[[#This Row],[Código_Actividad]]="","",'[3]Formulario PPGR1'!#REF!)</f>
        <v/>
      </c>
      <c r="F187" s="14" t="str">
        <f>IF(Tabla1[[#This Row],[Código_Actividad]]="","",'[3]Formulario PPGR1'!#REF!)</f>
        <v/>
      </c>
      <c r="G187" s="259"/>
      <c r="H187" s="260"/>
      <c r="I187" s="296"/>
      <c r="J187" s="297"/>
      <c r="K187" s="261"/>
      <c r="L187" s="262"/>
      <c r="M187" s="263"/>
      <c r="N187" s="260"/>
    </row>
    <row r="188" spans="2:14" ht="12.75" x14ac:dyDescent="0.2">
      <c r="B188" s="14" t="str">
        <f>IF(Tabla1[[#This Row],[Código_Actividad]]="","",CONCATENATE(Tabla1[[#This Row],[POA]],".",Tabla1[[#This Row],[SRS]],".",Tabla1[[#This Row],[AREA]],".",Tabla1[[#This Row],[TIPO]]))</f>
        <v/>
      </c>
      <c r="C188" s="14" t="str">
        <f>IF(Tabla1[[#This Row],[Código_Actividad]]="","",'[3]Formulario PPGR1'!#REF!)</f>
        <v/>
      </c>
      <c r="D188" s="14" t="str">
        <f>IF(Tabla1[[#This Row],[Código_Actividad]]="","",'[3]Formulario PPGR1'!#REF!)</f>
        <v/>
      </c>
      <c r="E188" s="14" t="str">
        <f>IF(Tabla1[[#This Row],[Código_Actividad]]="","",'[3]Formulario PPGR1'!#REF!)</f>
        <v/>
      </c>
      <c r="F188" s="14" t="str">
        <f>IF(Tabla1[[#This Row],[Código_Actividad]]="","",'[3]Formulario PPGR1'!#REF!)</f>
        <v/>
      </c>
      <c r="G188" s="259"/>
      <c r="H188" s="260"/>
      <c r="I188" s="296"/>
      <c r="J188" s="297"/>
      <c r="K188" s="261"/>
      <c r="L188" s="262"/>
      <c r="M188" s="263"/>
      <c r="N188" s="260"/>
    </row>
    <row r="189" spans="2:14" ht="12.75" x14ac:dyDescent="0.2">
      <c r="B189" s="14" t="str">
        <f>IF(Tabla1[[#This Row],[Código_Actividad]]="","",CONCATENATE(Tabla1[[#This Row],[POA]],".",Tabla1[[#This Row],[SRS]],".",Tabla1[[#This Row],[AREA]],".",Tabla1[[#This Row],[TIPO]]))</f>
        <v/>
      </c>
      <c r="C189" s="14" t="str">
        <f>IF(Tabla1[[#This Row],[Código_Actividad]]="","",'[3]Formulario PPGR1'!#REF!)</f>
        <v/>
      </c>
      <c r="D189" s="14" t="str">
        <f>IF(Tabla1[[#This Row],[Código_Actividad]]="","",'[3]Formulario PPGR1'!#REF!)</f>
        <v/>
      </c>
      <c r="E189" s="14" t="str">
        <f>IF(Tabla1[[#This Row],[Código_Actividad]]="","",'[3]Formulario PPGR1'!#REF!)</f>
        <v/>
      </c>
      <c r="F189" s="14" t="str">
        <f>IF(Tabla1[[#This Row],[Código_Actividad]]="","",'[3]Formulario PPGR1'!#REF!)</f>
        <v/>
      </c>
      <c r="G189" s="259"/>
      <c r="H189" s="260"/>
      <c r="I189" s="296"/>
      <c r="J189" s="297"/>
      <c r="K189" s="261"/>
      <c r="L189" s="262"/>
      <c r="M189" s="263"/>
      <c r="N189" s="260"/>
    </row>
    <row r="190" spans="2:14" ht="12.75" x14ac:dyDescent="0.2">
      <c r="B190" s="14" t="str">
        <f>IF(Tabla1[[#This Row],[Código_Actividad]]="","",CONCATENATE(Tabla1[[#This Row],[POA]],".",Tabla1[[#This Row],[SRS]],".",Tabla1[[#This Row],[AREA]],".",Tabla1[[#This Row],[TIPO]]))</f>
        <v/>
      </c>
      <c r="C190" s="14" t="str">
        <f>IF(Tabla1[[#This Row],[Código_Actividad]]="","",'[3]Formulario PPGR1'!#REF!)</f>
        <v/>
      </c>
      <c r="D190" s="14" t="str">
        <f>IF(Tabla1[[#This Row],[Código_Actividad]]="","",'[3]Formulario PPGR1'!#REF!)</f>
        <v/>
      </c>
      <c r="E190" s="14" t="str">
        <f>IF(Tabla1[[#This Row],[Código_Actividad]]="","",'[3]Formulario PPGR1'!#REF!)</f>
        <v/>
      </c>
      <c r="F190" s="14" t="str">
        <f>IF(Tabla1[[#This Row],[Código_Actividad]]="","",'[3]Formulario PPGR1'!#REF!)</f>
        <v/>
      </c>
      <c r="G190" s="259"/>
      <c r="H190" s="260"/>
      <c r="I190" s="296"/>
      <c r="J190" s="297"/>
      <c r="K190" s="261"/>
      <c r="L190" s="262"/>
      <c r="M190" s="263"/>
      <c r="N190" s="260"/>
    </row>
    <row r="191" spans="2:14" ht="12.75" x14ac:dyDescent="0.2">
      <c r="B191" s="14" t="str">
        <f>IF(Tabla1[[#This Row],[Código_Actividad]]="","",CONCATENATE(Tabla1[[#This Row],[POA]],".",Tabla1[[#This Row],[SRS]],".",Tabla1[[#This Row],[AREA]],".",Tabla1[[#This Row],[TIPO]]))</f>
        <v/>
      </c>
      <c r="C191" s="14" t="str">
        <f>IF(Tabla1[[#This Row],[Código_Actividad]]="","",'[3]Formulario PPGR1'!#REF!)</f>
        <v/>
      </c>
      <c r="D191" s="14" t="str">
        <f>IF(Tabla1[[#This Row],[Código_Actividad]]="","",'[3]Formulario PPGR1'!#REF!)</f>
        <v/>
      </c>
      <c r="E191" s="14" t="str">
        <f>IF(Tabla1[[#This Row],[Código_Actividad]]="","",'[3]Formulario PPGR1'!#REF!)</f>
        <v/>
      </c>
      <c r="F191" s="14" t="str">
        <f>IF(Tabla1[[#This Row],[Código_Actividad]]="","",'[3]Formulario PPGR1'!#REF!)</f>
        <v/>
      </c>
      <c r="G191" s="259"/>
      <c r="H191" s="260"/>
      <c r="I191" s="296"/>
      <c r="J191" s="297"/>
      <c r="K191" s="261"/>
      <c r="L191" s="262"/>
      <c r="M191" s="263"/>
      <c r="N191" s="260"/>
    </row>
    <row r="192" spans="2:14" ht="12.75" x14ac:dyDescent="0.2">
      <c r="B192" s="14" t="str">
        <f>IF(Tabla1[[#This Row],[Código_Actividad]]="","",CONCATENATE(Tabla1[[#This Row],[POA]],".",Tabla1[[#This Row],[SRS]],".",Tabla1[[#This Row],[AREA]],".",Tabla1[[#This Row],[TIPO]]))</f>
        <v/>
      </c>
      <c r="C192" s="14" t="str">
        <f>IF(Tabla1[[#This Row],[Código_Actividad]]="","",'[3]Formulario PPGR1'!#REF!)</f>
        <v/>
      </c>
      <c r="D192" s="14" t="str">
        <f>IF(Tabla1[[#This Row],[Código_Actividad]]="","",'[3]Formulario PPGR1'!#REF!)</f>
        <v/>
      </c>
      <c r="E192" s="14" t="str">
        <f>IF(Tabla1[[#This Row],[Código_Actividad]]="","",'[3]Formulario PPGR1'!#REF!)</f>
        <v/>
      </c>
      <c r="F192" s="14" t="str">
        <f>IF(Tabla1[[#This Row],[Código_Actividad]]="","",'[3]Formulario PPGR1'!#REF!)</f>
        <v/>
      </c>
      <c r="G192" s="259"/>
      <c r="H192" s="260"/>
      <c r="I192" s="296"/>
      <c r="J192" s="297"/>
      <c r="K192" s="261"/>
      <c r="L192" s="262"/>
      <c r="M192" s="263"/>
      <c r="N192" s="260"/>
    </row>
    <row r="193" spans="2:14" ht="12.75" x14ac:dyDescent="0.2">
      <c r="B193" s="14" t="str">
        <f>IF(Tabla1[[#This Row],[Código_Actividad]]="","",CONCATENATE(Tabla1[[#This Row],[POA]],".",Tabla1[[#This Row],[SRS]],".",Tabla1[[#This Row],[AREA]],".",Tabla1[[#This Row],[TIPO]]))</f>
        <v/>
      </c>
      <c r="C193" s="14" t="str">
        <f>IF(Tabla1[[#This Row],[Código_Actividad]]="","",'[3]Formulario PPGR1'!#REF!)</f>
        <v/>
      </c>
      <c r="D193" s="14" t="str">
        <f>IF(Tabla1[[#This Row],[Código_Actividad]]="","",'[3]Formulario PPGR1'!#REF!)</f>
        <v/>
      </c>
      <c r="E193" s="14" t="str">
        <f>IF(Tabla1[[#This Row],[Código_Actividad]]="","",'[3]Formulario PPGR1'!#REF!)</f>
        <v/>
      </c>
      <c r="F193" s="14" t="str">
        <f>IF(Tabla1[[#This Row],[Código_Actividad]]="","",'[3]Formulario PPGR1'!#REF!)</f>
        <v/>
      </c>
      <c r="G193" s="259"/>
      <c r="H193" s="260"/>
      <c r="I193" s="296"/>
      <c r="J193" s="297"/>
      <c r="K193" s="261"/>
      <c r="L193" s="262"/>
      <c r="M193" s="263"/>
      <c r="N193" s="260"/>
    </row>
    <row r="194" spans="2:14" ht="12.75" x14ac:dyDescent="0.2">
      <c r="B194" s="14" t="str">
        <f>IF(Tabla1[[#This Row],[Código_Actividad]]="","",CONCATENATE(Tabla1[[#This Row],[POA]],".",Tabla1[[#This Row],[SRS]],".",Tabla1[[#This Row],[AREA]],".",Tabla1[[#This Row],[TIPO]]))</f>
        <v/>
      </c>
      <c r="C194" s="14" t="str">
        <f>IF(Tabla1[[#This Row],[Código_Actividad]]="","",'[3]Formulario PPGR1'!#REF!)</f>
        <v/>
      </c>
      <c r="D194" s="14" t="str">
        <f>IF(Tabla1[[#This Row],[Código_Actividad]]="","",'[3]Formulario PPGR1'!#REF!)</f>
        <v/>
      </c>
      <c r="E194" s="14" t="str">
        <f>IF(Tabla1[[#This Row],[Código_Actividad]]="","",'[3]Formulario PPGR1'!#REF!)</f>
        <v/>
      </c>
      <c r="F194" s="14" t="str">
        <f>IF(Tabla1[[#This Row],[Código_Actividad]]="","",'[3]Formulario PPGR1'!#REF!)</f>
        <v/>
      </c>
      <c r="G194" s="259"/>
      <c r="H194" s="260"/>
      <c r="I194" s="296"/>
      <c r="J194" s="297"/>
      <c r="K194" s="261"/>
      <c r="L194" s="262"/>
      <c r="M194" s="263"/>
      <c r="N194" s="260"/>
    </row>
    <row r="195" spans="2:14" ht="12.75" x14ac:dyDescent="0.2">
      <c r="B195" s="14" t="str">
        <f>IF(Tabla1[[#This Row],[Código_Actividad]]="","",CONCATENATE(Tabla1[[#This Row],[POA]],".",Tabla1[[#This Row],[SRS]],".",Tabla1[[#This Row],[AREA]],".",Tabla1[[#This Row],[TIPO]]))</f>
        <v/>
      </c>
      <c r="C195" s="14" t="str">
        <f>IF(Tabla1[[#This Row],[Código_Actividad]]="","",'[3]Formulario PPGR1'!#REF!)</f>
        <v/>
      </c>
      <c r="D195" s="14" t="str">
        <f>IF(Tabla1[[#This Row],[Código_Actividad]]="","",'[3]Formulario PPGR1'!#REF!)</f>
        <v/>
      </c>
      <c r="E195" s="14" t="str">
        <f>IF(Tabla1[[#This Row],[Código_Actividad]]="","",'[3]Formulario PPGR1'!#REF!)</f>
        <v/>
      </c>
      <c r="F195" s="14" t="str">
        <f>IF(Tabla1[[#This Row],[Código_Actividad]]="","",'[3]Formulario PPGR1'!#REF!)</f>
        <v/>
      </c>
      <c r="G195" s="259"/>
      <c r="H195" s="260"/>
      <c r="I195" s="296"/>
      <c r="J195" s="297"/>
      <c r="K195" s="261"/>
      <c r="L195" s="262"/>
      <c r="M195" s="263"/>
      <c r="N195" s="260"/>
    </row>
    <row r="196" spans="2:14" ht="12.75" x14ac:dyDescent="0.2">
      <c r="B196" s="14" t="str">
        <f>IF(Tabla1[[#This Row],[Código_Actividad]]="","",CONCATENATE(Tabla1[[#This Row],[POA]],".",Tabla1[[#This Row],[SRS]],".",Tabla1[[#This Row],[AREA]],".",Tabla1[[#This Row],[TIPO]]))</f>
        <v/>
      </c>
      <c r="C196" s="14" t="str">
        <f>IF(Tabla1[[#This Row],[Código_Actividad]]="","",'[3]Formulario PPGR1'!#REF!)</f>
        <v/>
      </c>
      <c r="D196" s="14" t="str">
        <f>IF(Tabla1[[#This Row],[Código_Actividad]]="","",'[3]Formulario PPGR1'!#REF!)</f>
        <v/>
      </c>
      <c r="E196" s="14" t="str">
        <f>IF(Tabla1[[#This Row],[Código_Actividad]]="","",'[3]Formulario PPGR1'!#REF!)</f>
        <v/>
      </c>
      <c r="F196" s="14" t="str">
        <f>IF(Tabla1[[#This Row],[Código_Actividad]]="","",'[3]Formulario PPGR1'!#REF!)</f>
        <v/>
      </c>
      <c r="G196" s="259"/>
      <c r="H196" s="260"/>
      <c r="I196" s="296"/>
      <c r="J196" s="297"/>
      <c r="K196" s="261"/>
      <c r="L196" s="262"/>
      <c r="M196" s="263"/>
      <c r="N196" s="260"/>
    </row>
    <row r="197" spans="2:14" ht="12.75" x14ac:dyDescent="0.2">
      <c r="B197" s="14" t="str">
        <f>IF(Tabla1[[#This Row],[Código_Actividad]]="","",CONCATENATE(Tabla1[[#This Row],[POA]],".",Tabla1[[#This Row],[SRS]],".",Tabla1[[#This Row],[AREA]],".",Tabla1[[#This Row],[TIPO]]))</f>
        <v/>
      </c>
      <c r="C197" s="14" t="str">
        <f>IF(Tabla1[[#This Row],[Código_Actividad]]="","",'[3]Formulario PPGR1'!#REF!)</f>
        <v/>
      </c>
      <c r="D197" s="14" t="str">
        <f>IF(Tabla1[[#This Row],[Código_Actividad]]="","",'[3]Formulario PPGR1'!#REF!)</f>
        <v/>
      </c>
      <c r="E197" s="14" t="str">
        <f>IF(Tabla1[[#This Row],[Código_Actividad]]="","",'[3]Formulario PPGR1'!#REF!)</f>
        <v/>
      </c>
      <c r="F197" s="14" t="str">
        <f>IF(Tabla1[[#This Row],[Código_Actividad]]="","",'[3]Formulario PPGR1'!#REF!)</f>
        <v/>
      </c>
      <c r="G197" s="259"/>
      <c r="H197" s="260"/>
      <c r="I197" s="296"/>
      <c r="J197" s="297"/>
      <c r="K197" s="261"/>
      <c r="L197" s="262"/>
      <c r="M197" s="263"/>
      <c r="N197" s="260"/>
    </row>
    <row r="198" spans="2:14" ht="12.75" x14ac:dyDescent="0.2">
      <c r="B198" s="14" t="str">
        <f>IF(Tabla1[[#This Row],[Código_Actividad]]="","",CONCATENATE(Tabla1[[#This Row],[POA]],".",Tabla1[[#This Row],[SRS]],".",Tabla1[[#This Row],[AREA]],".",Tabla1[[#This Row],[TIPO]]))</f>
        <v/>
      </c>
      <c r="C198" s="14" t="str">
        <f>IF(Tabla1[[#This Row],[Código_Actividad]]="","",'[3]Formulario PPGR1'!#REF!)</f>
        <v/>
      </c>
      <c r="D198" s="14" t="str">
        <f>IF(Tabla1[[#This Row],[Código_Actividad]]="","",'[3]Formulario PPGR1'!#REF!)</f>
        <v/>
      </c>
      <c r="E198" s="14" t="str">
        <f>IF(Tabla1[[#This Row],[Código_Actividad]]="","",'[3]Formulario PPGR1'!#REF!)</f>
        <v/>
      </c>
      <c r="F198" s="14" t="str">
        <f>IF(Tabla1[[#This Row],[Código_Actividad]]="","",'[3]Formulario PPGR1'!#REF!)</f>
        <v/>
      </c>
      <c r="G198" s="259"/>
      <c r="H198" s="260"/>
      <c r="I198" s="296"/>
      <c r="J198" s="297"/>
      <c r="K198" s="261"/>
      <c r="L198" s="262"/>
      <c r="M198" s="263"/>
      <c r="N198" s="260"/>
    </row>
    <row r="199" spans="2:14" ht="12.75" x14ac:dyDescent="0.2">
      <c r="B199" s="14" t="str">
        <f>IF(Tabla1[[#This Row],[Código_Actividad]]="","",CONCATENATE(Tabla1[[#This Row],[POA]],".",Tabla1[[#This Row],[SRS]],".",Tabla1[[#This Row],[AREA]],".",Tabla1[[#This Row],[TIPO]]))</f>
        <v/>
      </c>
      <c r="C199" s="14" t="str">
        <f>IF(Tabla1[[#This Row],[Código_Actividad]]="","",'[3]Formulario PPGR1'!#REF!)</f>
        <v/>
      </c>
      <c r="D199" s="14" t="str">
        <f>IF(Tabla1[[#This Row],[Código_Actividad]]="","",'[3]Formulario PPGR1'!#REF!)</f>
        <v/>
      </c>
      <c r="E199" s="14" t="str">
        <f>IF(Tabla1[[#This Row],[Código_Actividad]]="","",'[3]Formulario PPGR1'!#REF!)</f>
        <v/>
      </c>
      <c r="F199" s="14" t="str">
        <f>IF(Tabla1[[#This Row],[Código_Actividad]]="","",'[3]Formulario PPGR1'!#REF!)</f>
        <v/>
      </c>
      <c r="G199" s="259"/>
      <c r="H199" s="260"/>
      <c r="I199" s="296"/>
      <c r="J199" s="297"/>
      <c r="K199" s="261"/>
      <c r="L199" s="262"/>
      <c r="M199" s="263"/>
      <c r="N199" s="260"/>
    </row>
    <row r="200" spans="2:14" ht="12.75" x14ac:dyDescent="0.2">
      <c r="B200" s="14" t="str">
        <f>IF(Tabla1[[#This Row],[Código_Actividad]]="","",CONCATENATE(Tabla1[[#This Row],[POA]],".",Tabla1[[#This Row],[SRS]],".",Tabla1[[#This Row],[AREA]],".",Tabla1[[#This Row],[TIPO]]))</f>
        <v/>
      </c>
      <c r="C200" s="14" t="str">
        <f>IF(Tabla1[[#This Row],[Código_Actividad]]="","",'[3]Formulario PPGR1'!#REF!)</f>
        <v/>
      </c>
      <c r="D200" s="14" t="str">
        <f>IF(Tabla1[[#This Row],[Código_Actividad]]="","",'[3]Formulario PPGR1'!#REF!)</f>
        <v/>
      </c>
      <c r="E200" s="14" t="str">
        <f>IF(Tabla1[[#This Row],[Código_Actividad]]="","",'[3]Formulario PPGR1'!#REF!)</f>
        <v/>
      </c>
      <c r="F200" s="14" t="str">
        <f>IF(Tabla1[[#This Row],[Código_Actividad]]="","",'[3]Formulario PPGR1'!#REF!)</f>
        <v/>
      </c>
      <c r="G200" s="259"/>
      <c r="H200" s="260"/>
      <c r="I200" s="296"/>
      <c r="J200" s="297"/>
      <c r="K200" s="261"/>
      <c r="L200" s="262"/>
      <c r="M200" s="263"/>
      <c r="N200" s="260"/>
    </row>
    <row r="201" spans="2:14" ht="12.75" x14ac:dyDescent="0.2">
      <c r="B201" s="14" t="str">
        <f>IF(Tabla1[[#This Row],[Código_Actividad]]="","",CONCATENATE(Tabla1[[#This Row],[POA]],".",Tabla1[[#This Row],[SRS]],".",Tabla1[[#This Row],[AREA]],".",Tabla1[[#This Row],[TIPO]]))</f>
        <v/>
      </c>
      <c r="C201" s="14" t="str">
        <f>IF(Tabla1[[#This Row],[Código_Actividad]]="","",'[3]Formulario PPGR1'!#REF!)</f>
        <v/>
      </c>
      <c r="D201" s="14" t="str">
        <f>IF(Tabla1[[#This Row],[Código_Actividad]]="","",'[3]Formulario PPGR1'!#REF!)</f>
        <v/>
      </c>
      <c r="E201" s="14" t="str">
        <f>IF(Tabla1[[#This Row],[Código_Actividad]]="","",'[3]Formulario PPGR1'!#REF!)</f>
        <v/>
      </c>
      <c r="F201" s="14" t="str">
        <f>IF(Tabla1[[#This Row],[Código_Actividad]]="","",'[3]Formulario PPGR1'!#REF!)</f>
        <v/>
      </c>
      <c r="G201" s="259"/>
      <c r="H201" s="260"/>
      <c r="I201" s="296"/>
      <c r="J201" s="297"/>
      <c r="K201" s="261"/>
      <c r="L201" s="262"/>
      <c r="M201" s="263"/>
      <c r="N201" s="260"/>
    </row>
    <row r="202" spans="2:14" ht="12.75" x14ac:dyDescent="0.2">
      <c r="B202" s="14" t="str">
        <f>IF(Tabla1[[#This Row],[Código_Actividad]]="","",CONCATENATE(Tabla1[[#This Row],[POA]],".",Tabla1[[#This Row],[SRS]],".",Tabla1[[#This Row],[AREA]],".",Tabla1[[#This Row],[TIPO]]))</f>
        <v/>
      </c>
      <c r="C202" s="14" t="str">
        <f>IF(Tabla1[[#This Row],[Código_Actividad]]="","",'[3]Formulario PPGR1'!#REF!)</f>
        <v/>
      </c>
      <c r="D202" s="14" t="str">
        <f>IF(Tabla1[[#This Row],[Código_Actividad]]="","",'[3]Formulario PPGR1'!#REF!)</f>
        <v/>
      </c>
      <c r="E202" s="14" t="str">
        <f>IF(Tabla1[[#This Row],[Código_Actividad]]="","",'[3]Formulario PPGR1'!#REF!)</f>
        <v/>
      </c>
      <c r="F202" s="14" t="str">
        <f>IF(Tabla1[[#This Row],[Código_Actividad]]="","",'[3]Formulario PPGR1'!#REF!)</f>
        <v/>
      </c>
      <c r="G202" s="259"/>
      <c r="H202" s="260"/>
      <c r="I202" s="296"/>
      <c r="J202" s="297"/>
      <c r="K202" s="261"/>
      <c r="L202" s="262"/>
      <c r="M202" s="263"/>
      <c r="N202" s="260"/>
    </row>
    <row r="203" spans="2:14" ht="12.75" x14ac:dyDescent="0.2">
      <c r="B203" s="14" t="str">
        <f>IF(Tabla1[[#This Row],[Código_Actividad]]="","",CONCATENATE(Tabla1[[#This Row],[POA]],".",Tabla1[[#This Row],[SRS]],".",Tabla1[[#This Row],[AREA]],".",Tabla1[[#This Row],[TIPO]]))</f>
        <v/>
      </c>
      <c r="C203" s="14" t="str">
        <f>IF(Tabla1[[#This Row],[Código_Actividad]]="","",'[3]Formulario PPGR1'!#REF!)</f>
        <v/>
      </c>
      <c r="D203" s="14" t="str">
        <f>IF(Tabla1[[#This Row],[Código_Actividad]]="","",'[3]Formulario PPGR1'!#REF!)</f>
        <v/>
      </c>
      <c r="E203" s="14" t="str">
        <f>IF(Tabla1[[#This Row],[Código_Actividad]]="","",'[3]Formulario PPGR1'!#REF!)</f>
        <v/>
      </c>
      <c r="F203" s="14" t="str">
        <f>IF(Tabla1[[#This Row],[Código_Actividad]]="","",'[3]Formulario PPGR1'!#REF!)</f>
        <v/>
      </c>
      <c r="G203" s="259"/>
      <c r="H203" s="260"/>
      <c r="I203" s="296"/>
      <c r="J203" s="297"/>
      <c r="K203" s="261"/>
      <c r="L203" s="262"/>
      <c r="M203" s="263"/>
      <c r="N203" s="260"/>
    </row>
    <row r="204" spans="2:14" ht="12.75" x14ac:dyDescent="0.2">
      <c r="B204" s="14" t="str">
        <f>IF(Tabla1[[#This Row],[Código_Actividad]]="","",CONCATENATE(Tabla1[[#This Row],[POA]],".",Tabla1[[#This Row],[SRS]],".",Tabla1[[#This Row],[AREA]],".",Tabla1[[#This Row],[TIPO]]))</f>
        <v/>
      </c>
      <c r="C204" s="14" t="str">
        <f>IF(Tabla1[[#This Row],[Código_Actividad]]="","",'[3]Formulario PPGR1'!#REF!)</f>
        <v/>
      </c>
      <c r="D204" s="14" t="str">
        <f>IF(Tabla1[[#This Row],[Código_Actividad]]="","",'[3]Formulario PPGR1'!#REF!)</f>
        <v/>
      </c>
      <c r="E204" s="14" t="str">
        <f>IF(Tabla1[[#This Row],[Código_Actividad]]="","",'[3]Formulario PPGR1'!#REF!)</f>
        <v/>
      </c>
      <c r="F204" s="14" t="str">
        <f>IF(Tabla1[[#This Row],[Código_Actividad]]="","",'[3]Formulario PPGR1'!#REF!)</f>
        <v/>
      </c>
      <c r="G204" s="259"/>
      <c r="H204" s="260"/>
      <c r="I204" s="296"/>
      <c r="J204" s="297"/>
      <c r="K204" s="261"/>
      <c r="L204" s="262"/>
      <c r="M204" s="263"/>
      <c r="N204" s="260"/>
    </row>
    <row r="205" spans="2:14" ht="12.75" x14ac:dyDescent="0.2">
      <c r="B205" s="14" t="str">
        <f>IF(Tabla1[[#This Row],[Código_Actividad]]="","",CONCATENATE(Tabla1[[#This Row],[POA]],".",Tabla1[[#This Row],[SRS]],".",Tabla1[[#This Row],[AREA]],".",Tabla1[[#This Row],[TIPO]]))</f>
        <v/>
      </c>
      <c r="C205" s="14" t="str">
        <f>IF(Tabla1[[#This Row],[Código_Actividad]]="","",'[3]Formulario PPGR1'!#REF!)</f>
        <v/>
      </c>
      <c r="D205" s="14" t="str">
        <f>IF(Tabla1[[#This Row],[Código_Actividad]]="","",'[3]Formulario PPGR1'!#REF!)</f>
        <v/>
      </c>
      <c r="E205" s="14" t="str">
        <f>IF(Tabla1[[#This Row],[Código_Actividad]]="","",'[3]Formulario PPGR1'!#REF!)</f>
        <v/>
      </c>
      <c r="F205" s="14" t="str">
        <f>IF(Tabla1[[#This Row],[Código_Actividad]]="","",'[3]Formulario PPGR1'!#REF!)</f>
        <v/>
      </c>
      <c r="G205" s="259"/>
      <c r="H205" s="260"/>
      <c r="I205" s="296"/>
      <c r="J205" s="297"/>
      <c r="K205" s="261"/>
      <c r="L205" s="262"/>
      <c r="M205" s="263"/>
      <c r="N205" s="260"/>
    </row>
    <row r="206" spans="2:14" ht="12.75" x14ac:dyDescent="0.2">
      <c r="B206" s="14" t="str">
        <f>IF(Tabla1[[#This Row],[Código_Actividad]]="","",CONCATENATE(Tabla1[[#This Row],[POA]],".",Tabla1[[#This Row],[SRS]],".",Tabla1[[#This Row],[AREA]],".",Tabla1[[#This Row],[TIPO]]))</f>
        <v/>
      </c>
      <c r="C206" s="14" t="str">
        <f>IF(Tabla1[[#This Row],[Código_Actividad]]="","",'[3]Formulario PPGR1'!#REF!)</f>
        <v/>
      </c>
      <c r="D206" s="14" t="str">
        <f>IF(Tabla1[[#This Row],[Código_Actividad]]="","",'[3]Formulario PPGR1'!#REF!)</f>
        <v/>
      </c>
      <c r="E206" s="14" t="str">
        <f>IF(Tabla1[[#This Row],[Código_Actividad]]="","",'[3]Formulario PPGR1'!#REF!)</f>
        <v/>
      </c>
      <c r="F206" s="14" t="str">
        <f>IF(Tabla1[[#This Row],[Código_Actividad]]="","",'[3]Formulario PPGR1'!#REF!)</f>
        <v/>
      </c>
      <c r="G206" s="259"/>
      <c r="H206" s="260"/>
      <c r="I206" s="296"/>
      <c r="J206" s="297"/>
      <c r="K206" s="261"/>
      <c r="L206" s="262"/>
      <c r="M206" s="263"/>
      <c r="N206" s="260"/>
    </row>
    <row r="207" spans="2:14" ht="12.75" x14ac:dyDescent="0.2">
      <c r="B207" s="14" t="str">
        <f>IF(Tabla1[[#This Row],[Código_Actividad]]="","",CONCATENATE(Tabla1[[#This Row],[POA]],".",Tabla1[[#This Row],[SRS]],".",Tabla1[[#This Row],[AREA]],".",Tabla1[[#This Row],[TIPO]]))</f>
        <v/>
      </c>
      <c r="C207" s="14" t="str">
        <f>IF(Tabla1[[#This Row],[Código_Actividad]]="","",'[3]Formulario PPGR1'!#REF!)</f>
        <v/>
      </c>
      <c r="D207" s="14" t="str">
        <f>IF(Tabla1[[#This Row],[Código_Actividad]]="","",'[3]Formulario PPGR1'!#REF!)</f>
        <v/>
      </c>
      <c r="E207" s="14" t="str">
        <f>IF(Tabla1[[#This Row],[Código_Actividad]]="","",'[3]Formulario PPGR1'!#REF!)</f>
        <v/>
      </c>
      <c r="F207" s="14" t="str">
        <f>IF(Tabla1[[#This Row],[Código_Actividad]]="","",'[3]Formulario PPGR1'!#REF!)</f>
        <v/>
      </c>
      <c r="G207" s="259"/>
      <c r="H207" s="260"/>
      <c r="I207" s="296"/>
      <c r="J207" s="297"/>
      <c r="K207" s="261"/>
      <c r="L207" s="262"/>
      <c r="M207" s="263"/>
      <c r="N207" s="260"/>
    </row>
    <row r="208" spans="2:14" ht="12.75" x14ac:dyDescent="0.2">
      <c r="B208" s="14" t="str">
        <f>IF(Tabla1[[#This Row],[Código_Actividad]]="","",CONCATENATE(Tabla1[[#This Row],[POA]],".",Tabla1[[#This Row],[SRS]],".",Tabla1[[#This Row],[AREA]],".",Tabla1[[#This Row],[TIPO]]))</f>
        <v/>
      </c>
      <c r="C208" s="14" t="str">
        <f>IF(Tabla1[[#This Row],[Código_Actividad]]="","",'[3]Formulario PPGR1'!#REF!)</f>
        <v/>
      </c>
      <c r="D208" s="14" t="str">
        <f>IF(Tabla1[[#This Row],[Código_Actividad]]="","",'[3]Formulario PPGR1'!#REF!)</f>
        <v/>
      </c>
      <c r="E208" s="14" t="str">
        <f>IF(Tabla1[[#This Row],[Código_Actividad]]="","",'[3]Formulario PPGR1'!#REF!)</f>
        <v/>
      </c>
      <c r="F208" s="14" t="str">
        <f>IF(Tabla1[[#This Row],[Código_Actividad]]="","",'[3]Formulario PPGR1'!#REF!)</f>
        <v/>
      </c>
      <c r="G208" s="259"/>
      <c r="H208" s="260"/>
      <c r="I208" s="296"/>
      <c r="J208" s="297"/>
      <c r="K208" s="261"/>
      <c r="L208" s="262"/>
      <c r="M208" s="263"/>
      <c r="N208" s="260"/>
    </row>
    <row r="209" spans="2:14" ht="12.75" x14ac:dyDescent="0.2">
      <c r="B209" s="14" t="str">
        <f>IF(Tabla1[[#This Row],[Código_Actividad]]="","",CONCATENATE(Tabla1[[#This Row],[POA]],".",Tabla1[[#This Row],[SRS]],".",Tabla1[[#This Row],[AREA]],".",Tabla1[[#This Row],[TIPO]]))</f>
        <v/>
      </c>
      <c r="C209" s="14" t="str">
        <f>IF(Tabla1[[#This Row],[Código_Actividad]]="","",'[3]Formulario PPGR1'!#REF!)</f>
        <v/>
      </c>
      <c r="D209" s="14" t="str">
        <f>IF(Tabla1[[#This Row],[Código_Actividad]]="","",'[3]Formulario PPGR1'!#REF!)</f>
        <v/>
      </c>
      <c r="E209" s="14" t="str">
        <f>IF(Tabla1[[#This Row],[Código_Actividad]]="","",'[3]Formulario PPGR1'!#REF!)</f>
        <v/>
      </c>
      <c r="F209" s="14" t="str">
        <f>IF(Tabla1[[#This Row],[Código_Actividad]]="","",'[3]Formulario PPGR1'!#REF!)</f>
        <v/>
      </c>
      <c r="G209" s="259"/>
      <c r="H209" s="260"/>
      <c r="I209" s="296"/>
      <c r="J209" s="297"/>
      <c r="K209" s="261"/>
      <c r="L209" s="262"/>
      <c r="M209" s="263"/>
      <c r="N209" s="260"/>
    </row>
    <row r="210" spans="2:14" ht="12.75" x14ac:dyDescent="0.2">
      <c r="B210" s="14" t="str">
        <f>IF(Tabla1[[#This Row],[Código_Actividad]]="","",CONCATENATE(Tabla1[[#This Row],[POA]],".",Tabla1[[#This Row],[SRS]],".",Tabla1[[#This Row],[AREA]],".",Tabla1[[#This Row],[TIPO]]))</f>
        <v/>
      </c>
      <c r="C210" s="14" t="str">
        <f>IF(Tabla1[[#This Row],[Código_Actividad]]="","",'[3]Formulario PPGR1'!#REF!)</f>
        <v/>
      </c>
      <c r="D210" s="14" t="str">
        <f>IF(Tabla1[[#This Row],[Código_Actividad]]="","",'[3]Formulario PPGR1'!#REF!)</f>
        <v/>
      </c>
      <c r="E210" s="14" t="str">
        <f>IF(Tabla1[[#This Row],[Código_Actividad]]="","",'[3]Formulario PPGR1'!#REF!)</f>
        <v/>
      </c>
      <c r="F210" s="14" t="str">
        <f>IF(Tabla1[[#This Row],[Código_Actividad]]="","",'[3]Formulario PPGR1'!#REF!)</f>
        <v/>
      </c>
      <c r="G210" s="259"/>
      <c r="H210" s="260"/>
      <c r="I210" s="296"/>
      <c r="J210" s="297"/>
      <c r="K210" s="261"/>
      <c r="L210" s="262"/>
      <c r="M210" s="263"/>
      <c r="N210" s="260"/>
    </row>
    <row r="211" spans="2:14" ht="12.75" x14ac:dyDescent="0.2">
      <c r="B211" s="14" t="str">
        <f>IF(Tabla1[[#This Row],[Código_Actividad]]="","",CONCATENATE(Tabla1[[#This Row],[POA]],".",Tabla1[[#This Row],[SRS]],".",Tabla1[[#This Row],[AREA]],".",Tabla1[[#This Row],[TIPO]]))</f>
        <v/>
      </c>
      <c r="C211" s="14" t="str">
        <f>IF(Tabla1[[#This Row],[Código_Actividad]]="","",'[3]Formulario PPGR1'!#REF!)</f>
        <v/>
      </c>
      <c r="D211" s="14" t="str">
        <f>IF(Tabla1[[#This Row],[Código_Actividad]]="","",'[3]Formulario PPGR1'!#REF!)</f>
        <v/>
      </c>
      <c r="E211" s="14" t="str">
        <f>IF(Tabla1[[#This Row],[Código_Actividad]]="","",'[3]Formulario PPGR1'!#REF!)</f>
        <v/>
      </c>
      <c r="F211" s="14" t="str">
        <f>IF(Tabla1[[#This Row],[Código_Actividad]]="","",'[3]Formulario PPGR1'!#REF!)</f>
        <v/>
      </c>
      <c r="G211" s="259"/>
      <c r="H211" s="260"/>
      <c r="I211" s="296"/>
      <c r="J211" s="297"/>
      <c r="K211" s="261"/>
      <c r="L211" s="262"/>
      <c r="M211" s="263"/>
      <c r="N211" s="260"/>
    </row>
    <row r="212" spans="2:14" ht="12.75" x14ac:dyDescent="0.2">
      <c r="B212" s="14" t="str">
        <f>IF(Tabla1[[#This Row],[Código_Actividad]]="","",CONCATENATE(Tabla1[[#This Row],[POA]],".",Tabla1[[#This Row],[SRS]],".",Tabla1[[#This Row],[AREA]],".",Tabla1[[#This Row],[TIPO]]))</f>
        <v/>
      </c>
      <c r="C212" s="14" t="str">
        <f>IF(Tabla1[[#This Row],[Código_Actividad]]="","",'[3]Formulario PPGR1'!#REF!)</f>
        <v/>
      </c>
      <c r="D212" s="14" t="str">
        <f>IF(Tabla1[[#This Row],[Código_Actividad]]="","",'[3]Formulario PPGR1'!#REF!)</f>
        <v/>
      </c>
      <c r="E212" s="14" t="str">
        <f>IF(Tabla1[[#This Row],[Código_Actividad]]="","",'[3]Formulario PPGR1'!#REF!)</f>
        <v/>
      </c>
      <c r="F212" s="14" t="str">
        <f>IF(Tabla1[[#This Row],[Código_Actividad]]="","",'[3]Formulario PPGR1'!#REF!)</f>
        <v/>
      </c>
      <c r="G212" s="259"/>
      <c r="H212" s="260"/>
      <c r="I212" s="296"/>
      <c r="J212" s="297"/>
      <c r="K212" s="261"/>
      <c r="L212" s="262"/>
      <c r="M212" s="263"/>
      <c r="N212" s="260"/>
    </row>
    <row r="213" spans="2:14" ht="12.75" x14ac:dyDescent="0.2">
      <c r="B213" s="14" t="str">
        <f>IF(Tabla1[[#This Row],[Código_Actividad]]="","",CONCATENATE(Tabla1[[#This Row],[POA]],".",Tabla1[[#This Row],[SRS]],".",Tabla1[[#This Row],[AREA]],".",Tabla1[[#This Row],[TIPO]]))</f>
        <v/>
      </c>
      <c r="C213" s="14" t="str">
        <f>IF(Tabla1[[#This Row],[Código_Actividad]]="","",'[3]Formulario PPGR1'!#REF!)</f>
        <v/>
      </c>
      <c r="D213" s="14" t="str">
        <f>IF(Tabla1[[#This Row],[Código_Actividad]]="","",'[3]Formulario PPGR1'!#REF!)</f>
        <v/>
      </c>
      <c r="E213" s="14" t="str">
        <f>IF(Tabla1[[#This Row],[Código_Actividad]]="","",'[3]Formulario PPGR1'!#REF!)</f>
        <v/>
      </c>
      <c r="F213" s="14" t="str">
        <f>IF(Tabla1[[#This Row],[Código_Actividad]]="","",'[3]Formulario PPGR1'!#REF!)</f>
        <v/>
      </c>
      <c r="G213" s="259"/>
      <c r="H213" s="260"/>
      <c r="I213" s="296"/>
      <c r="J213" s="297"/>
      <c r="K213" s="261"/>
      <c r="L213" s="262"/>
      <c r="M213" s="263"/>
      <c r="N213" s="260"/>
    </row>
    <row r="214" spans="2:14" ht="12.75" x14ac:dyDescent="0.2">
      <c r="B214" s="14" t="str">
        <f>IF(Tabla1[[#This Row],[Código_Actividad]]="","",CONCATENATE(Tabla1[[#This Row],[POA]],".",Tabla1[[#This Row],[SRS]],".",Tabla1[[#This Row],[AREA]],".",Tabla1[[#This Row],[TIPO]]))</f>
        <v/>
      </c>
      <c r="C214" s="14" t="str">
        <f>IF(Tabla1[[#This Row],[Código_Actividad]]="","",'[3]Formulario PPGR1'!#REF!)</f>
        <v/>
      </c>
      <c r="D214" s="14" t="str">
        <f>IF(Tabla1[[#This Row],[Código_Actividad]]="","",'[3]Formulario PPGR1'!#REF!)</f>
        <v/>
      </c>
      <c r="E214" s="14" t="str">
        <f>IF(Tabla1[[#This Row],[Código_Actividad]]="","",'[3]Formulario PPGR1'!#REF!)</f>
        <v/>
      </c>
      <c r="F214" s="14" t="str">
        <f>IF(Tabla1[[#This Row],[Código_Actividad]]="","",'[3]Formulario PPGR1'!#REF!)</f>
        <v/>
      </c>
      <c r="G214" s="259"/>
      <c r="H214" s="260"/>
      <c r="I214" s="296"/>
      <c r="J214" s="297"/>
      <c r="K214" s="261"/>
      <c r="L214" s="262"/>
      <c r="M214" s="263"/>
      <c r="N214" s="260"/>
    </row>
    <row r="215" spans="2:14" s="41" customFormat="1" x14ac:dyDescent="0.25">
      <c r="G215" s="251"/>
      <c r="H215" s="251"/>
      <c r="I215" s="299"/>
      <c r="J215" s="299"/>
      <c r="K215" s="264"/>
      <c r="L215" s="251"/>
      <c r="M215" s="251"/>
      <c r="N215" s="251"/>
    </row>
    <row r="216" spans="2:14" s="41" customFormat="1" x14ac:dyDescent="0.25">
      <c r="G216" s="251"/>
      <c r="H216" s="251"/>
      <c r="I216" s="299"/>
      <c r="J216" s="299"/>
      <c r="K216" s="264"/>
      <c r="L216" s="251"/>
      <c r="M216" s="251"/>
      <c r="N216" s="251"/>
    </row>
    <row r="217" spans="2:14" s="41" customFormat="1" x14ac:dyDescent="0.25">
      <c r="G217" s="251"/>
      <c r="H217" s="251"/>
      <c r="I217" s="299"/>
      <c r="J217" s="299"/>
      <c r="K217" s="264"/>
      <c r="L217" s="251"/>
      <c r="M217" s="251"/>
      <c r="N217" s="251"/>
    </row>
    <row r="218" spans="2:14" s="41" customFormat="1" x14ac:dyDescent="0.25">
      <c r="G218" s="251"/>
      <c r="H218" s="251"/>
      <c r="I218" s="299"/>
      <c r="J218" s="299"/>
      <c r="K218" s="264"/>
      <c r="L218" s="251"/>
      <c r="M218" s="251"/>
      <c r="N218" s="251"/>
    </row>
    <row r="219" spans="2:14" s="41" customFormat="1" x14ac:dyDescent="0.25">
      <c r="G219" s="251"/>
      <c r="H219" s="251"/>
      <c r="I219" s="299"/>
      <c r="J219" s="299"/>
      <c r="K219" s="264"/>
      <c r="L219" s="251"/>
      <c r="M219" s="251"/>
      <c r="N219" s="251"/>
    </row>
    <row r="220" spans="2:14" s="41" customFormat="1" x14ac:dyDescent="0.25">
      <c r="G220" s="251"/>
      <c r="H220" s="251"/>
      <c r="I220" s="299"/>
      <c r="J220" s="299"/>
      <c r="K220" s="264"/>
      <c r="L220" s="251"/>
      <c r="M220" s="251"/>
      <c r="N220" s="251"/>
    </row>
    <row r="221" spans="2:14" s="41" customFormat="1" x14ac:dyDescent="0.25">
      <c r="G221" s="251"/>
      <c r="H221" s="251"/>
      <c r="I221" s="299"/>
      <c r="J221" s="299"/>
      <c r="K221" s="264"/>
      <c r="L221" s="251"/>
      <c r="M221" s="251"/>
      <c r="N221" s="251"/>
    </row>
    <row r="222" spans="2:14" s="41" customFormat="1" x14ac:dyDescent="0.25">
      <c r="G222" s="251"/>
      <c r="H222" s="251"/>
      <c r="I222" s="299"/>
      <c r="J222" s="299"/>
      <c r="K222" s="264"/>
      <c r="L222" s="251"/>
      <c r="M222" s="251"/>
      <c r="N222" s="251"/>
    </row>
    <row r="223" spans="2:14" s="41" customFormat="1" x14ac:dyDescent="0.25">
      <c r="G223" s="251"/>
      <c r="H223" s="251"/>
      <c r="I223" s="299"/>
      <c r="J223" s="299"/>
      <c r="K223" s="264"/>
      <c r="L223" s="251"/>
      <c r="M223" s="251"/>
      <c r="N223" s="251"/>
    </row>
    <row r="224" spans="2:14" s="41" customFormat="1" x14ac:dyDescent="0.25">
      <c r="G224" s="251"/>
      <c r="H224" s="251"/>
      <c r="I224" s="299"/>
      <c r="J224" s="299"/>
      <c r="K224" s="264"/>
      <c r="L224" s="251"/>
      <c r="M224" s="251"/>
      <c r="N224" s="251"/>
    </row>
    <row r="225" spans="7:14" s="41" customFormat="1" x14ac:dyDescent="0.25">
      <c r="G225" s="251"/>
      <c r="H225" s="251"/>
      <c r="I225" s="299"/>
      <c r="J225" s="299"/>
      <c r="K225" s="264"/>
      <c r="L225" s="251"/>
      <c r="M225" s="251"/>
      <c r="N225" s="251"/>
    </row>
    <row r="226" spans="7:14" s="41" customFormat="1" x14ac:dyDescent="0.25">
      <c r="G226" s="251"/>
      <c r="H226" s="251"/>
      <c r="I226" s="299"/>
      <c r="J226" s="299"/>
      <c r="K226" s="264"/>
      <c r="L226" s="251"/>
      <c r="M226" s="251"/>
      <c r="N226" s="251"/>
    </row>
    <row r="227" spans="7:14" s="41" customFormat="1" x14ac:dyDescent="0.25">
      <c r="G227" s="251"/>
      <c r="H227" s="251"/>
      <c r="I227" s="299"/>
      <c r="J227" s="299"/>
      <c r="K227" s="264"/>
      <c r="L227" s="251"/>
      <c r="M227" s="251"/>
      <c r="N227" s="251"/>
    </row>
    <row r="228" spans="7:14" s="41" customFormat="1" x14ac:dyDescent="0.25">
      <c r="G228" s="251"/>
      <c r="H228" s="251"/>
      <c r="I228" s="299"/>
      <c r="J228" s="299"/>
      <c r="K228" s="264"/>
      <c r="L228" s="251"/>
      <c r="M228" s="251"/>
      <c r="N228" s="251"/>
    </row>
    <row r="229" spans="7:14" s="41" customFormat="1" x14ac:dyDescent="0.25">
      <c r="G229" s="251"/>
      <c r="H229" s="251"/>
      <c r="I229" s="299"/>
      <c r="J229" s="299"/>
      <c r="K229" s="264"/>
      <c r="L229" s="251"/>
      <c r="M229" s="251"/>
      <c r="N229" s="251"/>
    </row>
    <row r="230" spans="7:14" s="41" customFormat="1" x14ac:dyDescent="0.25">
      <c r="G230" s="251"/>
      <c r="H230" s="251"/>
      <c r="I230" s="299"/>
      <c r="J230" s="299"/>
      <c r="K230" s="264"/>
      <c r="L230" s="251"/>
      <c r="M230" s="251"/>
      <c r="N230" s="251"/>
    </row>
    <row r="231" spans="7:14" s="41" customFormat="1" x14ac:dyDescent="0.25">
      <c r="G231" s="251"/>
      <c r="H231" s="251"/>
      <c r="I231" s="299"/>
      <c r="J231" s="299"/>
      <c r="K231" s="264"/>
      <c r="L231" s="251"/>
      <c r="M231" s="251"/>
      <c r="N231" s="251"/>
    </row>
    <row r="232" spans="7:14" s="41" customFormat="1" x14ac:dyDescent="0.25">
      <c r="G232" s="251"/>
      <c r="H232" s="251"/>
      <c r="I232" s="299"/>
      <c r="J232" s="299"/>
      <c r="K232" s="264"/>
      <c r="L232" s="251"/>
      <c r="M232" s="251"/>
      <c r="N232" s="251"/>
    </row>
    <row r="233" spans="7:14" s="41" customFormat="1" x14ac:dyDescent="0.25">
      <c r="G233" s="251"/>
      <c r="H233" s="251"/>
      <c r="I233" s="299"/>
      <c r="J233" s="299"/>
      <c r="K233" s="264"/>
      <c r="L233" s="251"/>
      <c r="M233" s="251"/>
      <c r="N233" s="251"/>
    </row>
    <row r="234" spans="7:14" s="41" customFormat="1" x14ac:dyDescent="0.25">
      <c r="G234" s="251"/>
      <c r="H234" s="251"/>
      <c r="I234" s="299"/>
      <c r="J234" s="299"/>
      <c r="K234" s="264"/>
      <c r="L234" s="251"/>
      <c r="M234" s="251"/>
      <c r="N234" s="251"/>
    </row>
    <row r="235" spans="7:14" s="41" customFormat="1" x14ac:dyDescent="0.25">
      <c r="G235" s="251"/>
      <c r="H235" s="251"/>
      <c r="I235" s="299"/>
      <c r="J235" s="299"/>
      <c r="K235" s="264"/>
      <c r="L235" s="251"/>
      <c r="M235" s="251"/>
      <c r="N235" s="251"/>
    </row>
    <row r="236" spans="7:14" s="41" customFormat="1" x14ac:dyDescent="0.25">
      <c r="G236" s="251"/>
      <c r="H236" s="251"/>
      <c r="I236" s="299"/>
      <c r="J236" s="299"/>
      <c r="K236" s="264"/>
      <c r="L236" s="251"/>
      <c r="M236" s="251"/>
      <c r="N236" s="251"/>
    </row>
    <row r="237" spans="7:14" s="41" customFormat="1" x14ac:dyDescent="0.25">
      <c r="G237" s="251"/>
      <c r="H237" s="251"/>
      <c r="I237" s="299"/>
      <c r="J237" s="299"/>
      <c r="K237" s="264"/>
      <c r="L237" s="251"/>
      <c r="M237" s="251"/>
      <c r="N237" s="251"/>
    </row>
    <row r="238" spans="7:14" s="41" customFormat="1" x14ac:dyDescent="0.25">
      <c r="G238" s="251"/>
      <c r="H238" s="251"/>
      <c r="I238" s="299"/>
      <c r="J238" s="299"/>
      <c r="K238" s="264"/>
      <c r="L238" s="251"/>
      <c r="M238" s="251"/>
      <c r="N238" s="251"/>
    </row>
    <row r="239" spans="7:14" s="41" customFormat="1" x14ac:dyDescent="0.25">
      <c r="G239" s="251"/>
      <c r="H239" s="251"/>
      <c r="I239" s="299"/>
      <c r="J239" s="299"/>
      <c r="K239" s="264"/>
      <c r="L239" s="251"/>
      <c r="M239" s="251"/>
      <c r="N239" s="251"/>
    </row>
    <row r="240" spans="7:14" s="41" customFormat="1" x14ac:dyDescent="0.25">
      <c r="G240" s="251"/>
      <c r="H240" s="251"/>
      <c r="I240" s="299"/>
      <c r="J240" s="299"/>
      <c r="K240" s="264"/>
      <c r="L240" s="251"/>
      <c r="M240" s="251"/>
      <c r="N240" s="251"/>
    </row>
    <row r="241" spans="7:14" s="41" customFormat="1" x14ac:dyDescent="0.25">
      <c r="G241" s="251"/>
      <c r="H241" s="251"/>
      <c r="I241" s="299"/>
      <c r="J241" s="299"/>
      <c r="K241" s="264"/>
      <c r="L241" s="251"/>
      <c r="M241" s="251"/>
      <c r="N241" s="251"/>
    </row>
    <row r="242" spans="7:14" s="41" customFormat="1" x14ac:dyDescent="0.25">
      <c r="G242" s="251"/>
      <c r="H242" s="251"/>
      <c r="I242" s="299"/>
      <c r="J242" s="299"/>
      <c r="K242" s="264"/>
      <c r="L242" s="251"/>
      <c r="M242" s="251"/>
      <c r="N242" s="251"/>
    </row>
    <row r="243" spans="7:14" s="41" customFormat="1" x14ac:dyDescent="0.25">
      <c r="G243" s="251"/>
      <c r="H243" s="251"/>
      <c r="I243" s="299"/>
      <c r="J243" s="299"/>
      <c r="K243" s="264"/>
      <c r="L243" s="251"/>
      <c r="M243" s="251"/>
      <c r="N243" s="251"/>
    </row>
    <row r="244" spans="7:14" s="41" customFormat="1" x14ac:dyDescent="0.25">
      <c r="G244" s="251"/>
      <c r="H244" s="251"/>
      <c r="I244" s="299"/>
      <c r="J244" s="299"/>
      <c r="K244" s="264"/>
      <c r="L244" s="251"/>
      <c r="M244" s="251"/>
      <c r="N244" s="251"/>
    </row>
    <row r="245" spans="7:14" s="41" customFormat="1" x14ac:dyDescent="0.25">
      <c r="G245" s="251"/>
      <c r="H245" s="251"/>
      <c r="I245" s="299"/>
      <c r="J245" s="299"/>
      <c r="K245" s="264"/>
      <c r="L245" s="251"/>
      <c r="M245" s="251"/>
      <c r="N245" s="251"/>
    </row>
    <row r="246" spans="7:14" s="41" customFormat="1" x14ac:dyDescent="0.25">
      <c r="G246" s="251"/>
      <c r="H246" s="251"/>
      <c r="I246" s="299"/>
      <c r="J246" s="299"/>
      <c r="K246" s="264"/>
      <c r="L246" s="251"/>
      <c r="M246" s="251"/>
      <c r="N246" s="251"/>
    </row>
    <row r="247" spans="7:14" s="41" customFormat="1" x14ac:dyDescent="0.25">
      <c r="G247" s="251"/>
      <c r="H247" s="251"/>
      <c r="I247" s="299"/>
      <c r="J247" s="299"/>
      <c r="K247" s="264"/>
      <c r="L247" s="251"/>
      <c r="M247" s="251"/>
      <c r="N247" s="251"/>
    </row>
    <row r="248" spans="7:14" s="41" customFormat="1" x14ac:dyDescent="0.25">
      <c r="G248" s="251"/>
      <c r="H248" s="251"/>
      <c r="I248" s="299"/>
      <c r="J248" s="299"/>
      <c r="K248" s="264"/>
      <c r="L248" s="251"/>
      <c r="M248" s="251"/>
      <c r="N248" s="251"/>
    </row>
    <row r="249" spans="7:14" s="41" customFormat="1" x14ac:dyDescent="0.25">
      <c r="G249" s="251"/>
      <c r="H249" s="251"/>
      <c r="I249" s="299"/>
      <c r="J249" s="299"/>
      <c r="K249" s="264"/>
      <c r="L249" s="251"/>
      <c r="M249" s="251"/>
      <c r="N249" s="251"/>
    </row>
    <row r="250" spans="7:14" s="41" customFormat="1" x14ac:dyDescent="0.25">
      <c r="G250" s="251"/>
      <c r="H250" s="251"/>
      <c r="I250" s="299"/>
      <c r="J250" s="299"/>
      <c r="K250" s="264"/>
      <c r="L250" s="251"/>
      <c r="M250" s="251"/>
      <c r="N250" s="251"/>
    </row>
    <row r="251" spans="7:14" s="41" customFormat="1" x14ac:dyDescent="0.25">
      <c r="G251" s="251"/>
      <c r="H251" s="251"/>
      <c r="I251" s="299"/>
      <c r="J251" s="299"/>
      <c r="K251" s="264"/>
      <c r="L251" s="251"/>
      <c r="M251" s="251"/>
      <c r="N251" s="251"/>
    </row>
    <row r="252" spans="7:14" s="41" customFormat="1" x14ac:dyDescent="0.25">
      <c r="G252" s="251"/>
      <c r="H252" s="251"/>
      <c r="I252" s="299"/>
      <c r="J252" s="299"/>
      <c r="K252" s="264"/>
      <c r="L252" s="251"/>
      <c r="M252" s="251"/>
      <c r="N252" s="251"/>
    </row>
    <row r="253" spans="7:14" s="41" customFormat="1" x14ac:dyDescent="0.25">
      <c r="G253" s="251"/>
      <c r="H253" s="251"/>
      <c r="I253" s="299"/>
      <c r="J253" s="299"/>
      <c r="K253" s="264"/>
      <c r="L253" s="251"/>
      <c r="M253" s="251"/>
      <c r="N253" s="251"/>
    </row>
    <row r="254" spans="7:14" s="41" customFormat="1" x14ac:dyDescent="0.25">
      <c r="G254" s="251"/>
      <c r="H254" s="251"/>
      <c r="I254" s="299"/>
      <c r="J254" s="299"/>
      <c r="K254" s="264"/>
      <c r="L254" s="251"/>
      <c r="M254" s="251"/>
      <c r="N254" s="251"/>
    </row>
    <row r="255" spans="7:14" s="41" customFormat="1" x14ac:dyDescent="0.25">
      <c r="G255" s="251"/>
      <c r="H255" s="251"/>
      <c r="I255" s="299"/>
      <c r="J255" s="299"/>
      <c r="K255" s="264"/>
      <c r="L255" s="251"/>
      <c r="M255" s="251"/>
      <c r="N255" s="251"/>
    </row>
    <row r="256" spans="7:14" s="41" customFormat="1" x14ac:dyDescent="0.25">
      <c r="G256" s="251"/>
      <c r="H256" s="251"/>
      <c r="I256" s="299"/>
      <c r="J256" s="299"/>
      <c r="K256" s="264"/>
      <c r="L256" s="251"/>
      <c r="M256" s="251"/>
      <c r="N256" s="251"/>
    </row>
    <row r="257" spans="7:14" s="41" customFormat="1" x14ac:dyDescent="0.25">
      <c r="G257" s="251"/>
      <c r="H257" s="251"/>
      <c r="I257" s="299"/>
      <c r="J257" s="299"/>
      <c r="K257" s="264"/>
      <c r="L257" s="251"/>
      <c r="M257" s="251"/>
      <c r="N257" s="251"/>
    </row>
    <row r="258" spans="7:14" s="41" customFormat="1" x14ac:dyDescent="0.25">
      <c r="G258" s="251"/>
      <c r="H258" s="251"/>
      <c r="I258" s="299"/>
      <c r="J258" s="299"/>
      <c r="K258" s="264"/>
      <c r="L258" s="251"/>
      <c r="M258" s="251"/>
      <c r="N258" s="251"/>
    </row>
    <row r="259" spans="7:14" s="41" customFormat="1" x14ac:dyDescent="0.25">
      <c r="G259" s="251"/>
      <c r="H259" s="251"/>
      <c r="I259" s="299"/>
      <c r="J259" s="299"/>
      <c r="K259" s="264"/>
      <c r="L259" s="251"/>
      <c r="M259" s="251"/>
      <c r="N259" s="251"/>
    </row>
    <row r="260" spans="7:14" s="41" customFormat="1" x14ac:dyDescent="0.25">
      <c r="G260" s="251"/>
      <c r="H260" s="251"/>
      <c r="I260" s="299"/>
      <c r="J260" s="299"/>
      <c r="K260" s="264"/>
      <c r="L260" s="251"/>
      <c r="M260" s="251"/>
      <c r="N260" s="251"/>
    </row>
    <row r="261" spans="7:14" s="41" customFormat="1" x14ac:dyDescent="0.25">
      <c r="G261" s="251"/>
      <c r="H261" s="251"/>
      <c r="I261" s="299"/>
      <c r="J261" s="299"/>
      <c r="K261" s="264"/>
      <c r="L261" s="251"/>
      <c r="M261" s="251"/>
      <c r="N261" s="251"/>
    </row>
    <row r="262" spans="7:14" s="41" customFormat="1" x14ac:dyDescent="0.25">
      <c r="G262" s="251"/>
      <c r="H262" s="251"/>
      <c r="I262" s="299"/>
      <c r="J262" s="299"/>
      <c r="K262" s="264"/>
      <c r="L262" s="251"/>
      <c r="M262" s="251"/>
      <c r="N262" s="251"/>
    </row>
    <row r="263" spans="7:14" s="41" customFormat="1" x14ac:dyDescent="0.25">
      <c r="G263" s="251"/>
      <c r="H263" s="251"/>
      <c r="I263" s="299"/>
      <c r="J263" s="299"/>
      <c r="K263" s="264"/>
      <c r="L263" s="251"/>
      <c r="M263" s="251"/>
      <c r="N263" s="251"/>
    </row>
    <row r="264" spans="7:14" s="41" customFormat="1" x14ac:dyDescent="0.25">
      <c r="G264" s="251"/>
      <c r="H264" s="251"/>
      <c r="I264" s="299"/>
      <c r="J264" s="299"/>
      <c r="K264" s="264"/>
      <c r="L264" s="251"/>
      <c r="M264" s="251"/>
      <c r="N264" s="251"/>
    </row>
    <row r="265" spans="7:14" s="41" customFormat="1" x14ac:dyDescent="0.25">
      <c r="G265" s="251"/>
      <c r="H265" s="251"/>
      <c r="I265" s="299"/>
      <c r="J265" s="299"/>
      <c r="K265" s="264"/>
      <c r="L265" s="251"/>
      <c r="M265" s="251"/>
      <c r="N265" s="251"/>
    </row>
    <row r="266" spans="7:14" s="41" customFormat="1" x14ac:dyDescent="0.25">
      <c r="G266" s="251"/>
      <c r="H266" s="251"/>
      <c r="I266" s="299"/>
      <c r="J266" s="299"/>
      <c r="K266" s="264"/>
      <c r="L266" s="251"/>
      <c r="M266" s="251"/>
      <c r="N266" s="251"/>
    </row>
    <row r="267" spans="7:14" s="41" customFormat="1" x14ac:dyDescent="0.25">
      <c r="G267" s="251"/>
      <c r="H267" s="251"/>
      <c r="I267" s="299"/>
      <c r="J267" s="299"/>
      <c r="K267" s="264"/>
      <c r="L267" s="251"/>
      <c r="M267" s="251"/>
      <c r="N267" s="251"/>
    </row>
    <row r="268" spans="7:14" s="41" customFormat="1" x14ac:dyDescent="0.25">
      <c r="G268" s="251"/>
      <c r="H268" s="251"/>
      <c r="I268" s="299"/>
      <c r="J268" s="299"/>
      <c r="K268" s="264"/>
      <c r="L268" s="251"/>
      <c r="M268" s="251"/>
      <c r="N268" s="251"/>
    </row>
    <row r="269" spans="7:14" s="41" customFormat="1" x14ac:dyDescent="0.25">
      <c r="G269" s="251"/>
      <c r="H269" s="251"/>
      <c r="I269" s="299"/>
      <c r="J269" s="299"/>
      <c r="K269" s="264"/>
      <c r="L269" s="251"/>
      <c r="M269" s="251"/>
      <c r="N269" s="251"/>
    </row>
    <row r="270" spans="7:14" s="41" customFormat="1" x14ac:dyDescent="0.25">
      <c r="G270" s="251"/>
      <c r="H270" s="251"/>
      <c r="I270" s="299"/>
      <c r="J270" s="299"/>
      <c r="K270" s="264"/>
      <c r="L270" s="251"/>
      <c r="M270" s="251"/>
      <c r="N270" s="251"/>
    </row>
    <row r="271" spans="7:14" s="41" customFormat="1" x14ac:dyDescent="0.25">
      <c r="G271" s="251"/>
      <c r="H271" s="251"/>
      <c r="I271" s="299"/>
      <c r="J271" s="299"/>
      <c r="K271" s="264"/>
      <c r="L271" s="251"/>
      <c r="M271" s="251"/>
      <c r="N271" s="251"/>
    </row>
    <row r="272" spans="7:14" s="41" customFormat="1" x14ac:dyDescent="0.25">
      <c r="G272" s="251"/>
      <c r="H272" s="251"/>
      <c r="I272" s="299"/>
      <c r="J272" s="299"/>
      <c r="K272" s="264"/>
      <c r="L272" s="251"/>
      <c r="M272" s="251"/>
      <c r="N272" s="251"/>
    </row>
    <row r="273" spans="7:14" s="41" customFormat="1" x14ac:dyDescent="0.25">
      <c r="G273" s="251"/>
      <c r="H273" s="251"/>
      <c r="I273" s="299"/>
      <c r="J273" s="299"/>
      <c r="K273" s="264"/>
      <c r="L273" s="251"/>
      <c r="M273" s="251"/>
      <c r="N273" s="251"/>
    </row>
    <row r="274" spans="7:14" s="41" customFormat="1" x14ac:dyDescent="0.25">
      <c r="G274" s="251"/>
      <c r="H274" s="251"/>
      <c r="I274" s="299"/>
      <c r="J274" s="299"/>
      <c r="K274" s="264"/>
      <c r="L274" s="251"/>
      <c r="M274" s="251"/>
      <c r="N274" s="251"/>
    </row>
    <row r="275" spans="7:14" s="41" customFormat="1" x14ac:dyDescent="0.25">
      <c r="G275" s="251"/>
      <c r="H275" s="251"/>
      <c r="I275" s="299"/>
      <c r="J275" s="299"/>
      <c r="K275" s="264"/>
      <c r="L275" s="251"/>
      <c r="M275" s="251"/>
      <c r="N275" s="251"/>
    </row>
    <row r="276" spans="7:14" s="41" customFormat="1" x14ac:dyDescent="0.25">
      <c r="G276" s="251"/>
      <c r="H276" s="251"/>
      <c r="I276" s="299"/>
      <c r="J276" s="299"/>
      <c r="K276" s="264"/>
      <c r="L276" s="251"/>
      <c r="M276" s="251"/>
      <c r="N276" s="251"/>
    </row>
    <row r="277" spans="7:14" s="41" customFormat="1" x14ac:dyDescent="0.25">
      <c r="G277" s="251"/>
      <c r="H277" s="251"/>
      <c r="I277" s="299"/>
      <c r="J277" s="299"/>
      <c r="K277" s="264"/>
      <c r="L277" s="251"/>
      <c r="M277" s="251"/>
      <c r="N277" s="251"/>
    </row>
    <row r="278" spans="7:14" s="41" customFormat="1" x14ac:dyDescent="0.25">
      <c r="G278" s="251"/>
      <c r="H278" s="251"/>
      <c r="I278" s="299"/>
      <c r="J278" s="299"/>
      <c r="K278" s="264"/>
      <c r="L278" s="251"/>
      <c r="M278" s="251"/>
      <c r="N278" s="251"/>
    </row>
    <row r="279" spans="7:14" s="41" customFormat="1" x14ac:dyDescent="0.25">
      <c r="G279" s="251"/>
      <c r="H279" s="251"/>
      <c r="I279" s="299"/>
      <c r="J279" s="299"/>
      <c r="K279" s="264"/>
      <c r="L279" s="251"/>
      <c r="M279" s="251"/>
      <c r="N279" s="251"/>
    </row>
    <row r="280" spans="7:14" s="41" customFormat="1" x14ac:dyDescent="0.25">
      <c r="G280" s="251"/>
      <c r="H280" s="251"/>
      <c r="I280" s="299"/>
      <c r="J280" s="299"/>
      <c r="K280" s="264"/>
      <c r="L280" s="251"/>
      <c r="M280" s="251"/>
      <c r="N280" s="251"/>
    </row>
    <row r="281" spans="7:14" s="41" customFormat="1" x14ac:dyDescent="0.25">
      <c r="G281" s="251"/>
      <c r="H281" s="251"/>
      <c r="I281" s="299"/>
      <c r="J281" s="299"/>
      <c r="K281" s="264"/>
      <c r="L281" s="251"/>
      <c r="M281" s="251"/>
      <c r="N281" s="251"/>
    </row>
    <row r="282" spans="7:14" s="41" customFormat="1" x14ac:dyDescent="0.25">
      <c r="G282" s="251"/>
      <c r="H282" s="251"/>
      <c r="I282" s="299"/>
      <c r="J282" s="299"/>
      <c r="K282" s="264"/>
      <c r="L282" s="251"/>
      <c r="M282" s="251"/>
      <c r="N282" s="251"/>
    </row>
    <row r="283" spans="7:14" s="41" customFormat="1" x14ac:dyDescent="0.25">
      <c r="G283" s="251"/>
      <c r="H283" s="251"/>
      <c r="I283" s="299"/>
      <c r="J283" s="299"/>
      <c r="K283" s="264"/>
      <c r="L283" s="251"/>
      <c r="M283" s="251"/>
      <c r="N283" s="251"/>
    </row>
    <row r="284" spans="7:14" s="41" customFormat="1" x14ac:dyDescent="0.25">
      <c r="G284" s="251"/>
      <c r="H284" s="251"/>
      <c r="I284" s="299"/>
      <c r="J284" s="299"/>
      <c r="K284" s="264"/>
      <c r="L284" s="251"/>
      <c r="M284" s="251"/>
      <c r="N284" s="251"/>
    </row>
    <row r="285" spans="7:14" s="41" customFormat="1" x14ac:dyDescent="0.25">
      <c r="G285" s="251"/>
      <c r="H285" s="251"/>
      <c r="I285" s="299"/>
      <c r="J285" s="299"/>
      <c r="K285" s="264"/>
      <c r="L285" s="251"/>
      <c r="M285" s="251"/>
      <c r="N285" s="251"/>
    </row>
    <row r="286" spans="7:14" s="41" customFormat="1" x14ac:dyDescent="0.25">
      <c r="G286" s="251"/>
      <c r="H286" s="251"/>
      <c r="I286" s="299"/>
      <c r="J286" s="299"/>
      <c r="K286" s="264"/>
      <c r="L286" s="251"/>
      <c r="M286" s="251"/>
      <c r="N286" s="251"/>
    </row>
    <row r="287" spans="7:14" s="41" customFormat="1" x14ac:dyDescent="0.25">
      <c r="G287" s="251"/>
      <c r="H287" s="251"/>
      <c r="I287" s="299"/>
      <c r="J287" s="299"/>
      <c r="K287" s="264"/>
      <c r="L287" s="251"/>
      <c r="M287" s="251"/>
      <c r="N287" s="251"/>
    </row>
    <row r="288" spans="7:14" s="41" customFormat="1" x14ac:dyDescent="0.25">
      <c r="G288" s="251"/>
      <c r="H288" s="251"/>
      <c r="I288" s="299"/>
      <c r="J288" s="299"/>
      <c r="K288" s="264"/>
      <c r="L288" s="251"/>
      <c r="M288" s="251"/>
      <c r="N288" s="251"/>
    </row>
    <row r="289" spans="7:14" s="41" customFormat="1" x14ac:dyDescent="0.25">
      <c r="G289" s="251"/>
      <c r="H289" s="251"/>
      <c r="I289" s="299"/>
      <c r="J289" s="299"/>
      <c r="K289" s="264"/>
      <c r="L289" s="251"/>
      <c r="M289" s="251"/>
      <c r="N289" s="251"/>
    </row>
    <row r="290" spans="7:14" s="41" customFormat="1" x14ac:dyDescent="0.25">
      <c r="G290" s="251"/>
      <c r="H290" s="251"/>
      <c r="I290" s="299"/>
      <c r="J290" s="299"/>
      <c r="K290" s="264"/>
      <c r="L290" s="251"/>
      <c r="M290" s="251"/>
      <c r="N290" s="251"/>
    </row>
    <row r="291" spans="7:14" s="41" customFormat="1" x14ac:dyDescent="0.25">
      <c r="G291" s="251"/>
      <c r="H291" s="251"/>
      <c r="I291" s="299"/>
      <c r="J291" s="299"/>
      <c r="K291" s="264"/>
      <c r="L291" s="251"/>
      <c r="M291" s="251"/>
      <c r="N291" s="251"/>
    </row>
    <row r="292" spans="7:14" s="41" customFormat="1" x14ac:dyDescent="0.25">
      <c r="G292" s="251"/>
      <c r="H292" s="251"/>
      <c r="I292" s="299"/>
      <c r="J292" s="299"/>
      <c r="K292" s="264"/>
      <c r="L292" s="251"/>
      <c r="M292" s="251"/>
      <c r="N292" s="251"/>
    </row>
    <row r="293" spans="7:14" s="41" customFormat="1" x14ac:dyDescent="0.25">
      <c r="G293" s="251"/>
      <c r="H293" s="251"/>
      <c r="I293" s="299"/>
      <c r="J293" s="299"/>
      <c r="K293" s="264"/>
      <c r="L293" s="251"/>
      <c r="M293" s="251"/>
      <c r="N293" s="251"/>
    </row>
    <row r="294" spans="7:14" s="41" customFormat="1" x14ac:dyDescent="0.25">
      <c r="G294" s="251"/>
      <c r="H294" s="251"/>
      <c r="I294" s="299"/>
      <c r="J294" s="299"/>
      <c r="K294" s="264"/>
      <c r="L294" s="251"/>
      <c r="M294" s="251"/>
      <c r="N294" s="251"/>
    </row>
    <row r="295" spans="7:14" s="41" customFormat="1" x14ac:dyDescent="0.25">
      <c r="G295" s="251"/>
      <c r="H295" s="251"/>
      <c r="I295" s="299"/>
      <c r="J295" s="299"/>
      <c r="K295" s="264"/>
      <c r="L295" s="251"/>
      <c r="M295" s="251"/>
      <c r="N295" s="251"/>
    </row>
    <row r="296" spans="7:14" s="41" customFormat="1" x14ac:dyDescent="0.25">
      <c r="G296" s="251"/>
      <c r="H296" s="251"/>
      <c r="I296" s="299"/>
      <c r="J296" s="299"/>
      <c r="K296" s="264"/>
      <c r="L296" s="251"/>
      <c r="M296" s="251"/>
      <c r="N296" s="251"/>
    </row>
    <row r="297" spans="7:14" s="41" customFormat="1" x14ac:dyDescent="0.25">
      <c r="G297" s="251"/>
      <c r="H297" s="251"/>
      <c r="I297" s="299"/>
      <c r="J297" s="299"/>
      <c r="K297" s="264"/>
      <c r="L297" s="251"/>
      <c r="M297" s="251"/>
      <c r="N297" s="251"/>
    </row>
    <row r="298" spans="7:14" s="41" customFormat="1" x14ac:dyDescent="0.25">
      <c r="G298" s="251"/>
      <c r="H298" s="251"/>
      <c r="I298" s="299"/>
      <c r="J298" s="299"/>
      <c r="K298" s="264"/>
      <c r="L298" s="251"/>
      <c r="M298" s="251"/>
      <c r="N298" s="251"/>
    </row>
    <row r="299" spans="7:14" s="41" customFormat="1" x14ac:dyDescent="0.25">
      <c r="G299" s="251"/>
      <c r="H299" s="251"/>
      <c r="I299" s="299"/>
      <c r="J299" s="299"/>
      <c r="K299" s="264"/>
      <c r="L299" s="251"/>
      <c r="M299" s="251"/>
      <c r="N299" s="251"/>
    </row>
    <row r="300" spans="7:14" s="41" customFormat="1" x14ac:dyDescent="0.25">
      <c r="G300" s="251"/>
      <c r="H300" s="251"/>
      <c r="I300" s="299"/>
      <c r="J300" s="299"/>
      <c r="K300" s="264"/>
      <c r="L300" s="251"/>
      <c r="M300" s="251"/>
      <c r="N300" s="251"/>
    </row>
    <row r="301" spans="7:14" s="41" customFormat="1" x14ac:dyDescent="0.25">
      <c r="G301" s="251"/>
      <c r="H301" s="251"/>
      <c r="I301" s="299"/>
      <c r="J301" s="299"/>
      <c r="K301" s="264"/>
      <c r="L301" s="251"/>
      <c r="M301" s="251"/>
      <c r="N301" s="251"/>
    </row>
    <row r="302" spans="7:14" s="41" customFormat="1" x14ac:dyDescent="0.25">
      <c r="G302" s="251"/>
      <c r="H302" s="251"/>
      <c r="I302" s="299"/>
      <c r="J302" s="299"/>
      <c r="K302" s="264"/>
      <c r="L302" s="251"/>
      <c r="M302" s="251"/>
      <c r="N302" s="251"/>
    </row>
    <row r="303" spans="7:14" s="41" customFormat="1" x14ac:dyDescent="0.25">
      <c r="G303" s="251"/>
      <c r="H303" s="251"/>
      <c r="I303" s="299"/>
      <c r="J303" s="299"/>
      <c r="K303" s="264"/>
      <c r="L303" s="251"/>
      <c r="M303" s="251"/>
      <c r="N303" s="251"/>
    </row>
    <row r="304" spans="7:14" s="41" customFormat="1" x14ac:dyDescent="0.25">
      <c r="G304" s="251"/>
      <c r="H304" s="251"/>
      <c r="I304" s="299"/>
      <c r="J304" s="299"/>
      <c r="K304" s="264"/>
      <c r="L304" s="251"/>
      <c r="M304" s="251"/>
      <c r="N304" s="251"/>
    </row>
    <row r="305" spans="7:14" s="41" customFormat="1" x14ac:dyDescent="0.25">
      <c r="G305" s="251"/>
      <c r="H305" s="251"/>
      <c r="I305" s="299"/>
      <c r="J305" s="299"/>
      <c r="K305" s="264"/>
      <c r="L305" s="251"/>
      <c r="M305" s="251"/>
      <c r="N305" s="251"/>
    </row>
    <row r="306" spans="7:14" s="41" customFormat="1" x14ac:dyDescent="0.25">
      <c r="G306" s="251"/>
      <c r="H306" s="251"/>
      <c r="I306" s="299"/>
      <c r="J306" s="299"/>
      <c r="K306" s="264"/>
      <c r="L306" s="251"/>
      <c r="M306" s="251"/>
      <c r="N306" s="251"/>
    </row>
    <row r="307" spans="7:14" s="41" customFormat="1" x14ac:dyDescent="0.25">
      <c r="G307" s="251"/>
      <c r="H307" s="251"/>
      <c r="I307" s="299"/>
      <c r="J307" s="299"/>
      <c r="K307" s="264"/>
      <c r="L307" s="251"/>
      <c r="M307" s="251"/>
      <c r="N307" s="251"/>
    </row>
    <row r="308" spans="7:14" s="41" customFormat="1" x14ac:dyDescent="0.25">
      <c r="G308" s="251"/>
      <c r="H308" s="251"/>
      <c r="I308" s="299"/>
      <c r="J308" s="299"/>
      <c r="K308" s="264"/>
      <c r="L308" s="251"/>
      <c r="M308" s="251"/>
      <c r="N308" s="251"/>
    </row>
    <row r="309" spans="7:14" s="41" customFormat="1" x14ac:dyDescent="0.25">
      <c r="G309" s="251"/>
      <c r="H309" s="251"/>
      <c r="I309" s="299"/>
      <c r="J309" s="299"/>
      <c r="K309" s="264"/>
      <c r="L309" s="251"/>
      <c r="M309" s="251"/>
      <c r="N309" s="251"/>
    </row>
    <row r="310" spans="7:14" s="41" customFormat="1" x14ac:dyDescent="0.25">
      <c r="G310" s="251"/>
      <c r="H310" s="251"/>
      <c r="I310" s="299"/>
      <c r="J310" s="299"/>
      <c r="K310" s="264"/>
      <c r="L310" s="251"/>
      <c r="M310" s="251"/>
      <c r="N310" s="251"/>
    </row>
    <row r="311" spans="7:14" s="41" customFormat="1" x14ac:dyDescent="0.25">
      <c r="G311" s="251"/>
      <c r="H311" s="251"/>
      <c r="I311" s="299"/>
      <c r="J311" s="299"/>
      <c r="K311" s="264"/>
      <c r="L311" s="251"/>
      <c r="M311" s="251"/>
      <c r="N311" s="251"/>
    </row>
    <row r="312" spans="7:14" s="41" customFormat="1" x14ac:dyDescent="0.25">
      <c r="G312" s="251"/>
      <c r="H312" s="251"/>
      <c r="I312" s="299"/>
      <c r="J312" s="299"/>
      <c r="K312" s="264"/>
      <c r="L312" s="251"/>
      <c r="M312" s="251"/>
      <c r="N312" s="251"/>
    </row>
    <row r="313" spans="7:14" s="41" customFormat="1" x14ac:dyDescent="0.25">
      <c r="G313" s="251"/>
      <c r="H313" s="251"/>
      <c r="I313" s="299"/>
      <c r="J313" s="299"/>
      <c r="K313" s="264"/>
      <c r="L313" s="251"/>
      <c r="M313" s="251"/>
      <c r="N313" s="251"/>
    </row>
    <row r="314" spans="7:14" s="41" customFormat="1" x14ac:dyDescent="0.25">
      <c r="G314" s="251"/>
      <c r="H314" s="251"/>
      <c r="I314" s="299"/>
      <c r="J314" s="299"/>
      <c r="K314" s="264"/>
      <c r="L314" s="251"/>
      <c r="M314" s="251"/>
      <c r="N314" s="251"/>
    </row>
    <row r="315" spans="7:14" s="41" customFormat="1" x14ac:dyDescent="0.25">
      <c r="G315" s="251"/>
      <c r="H315" s="251"/>
      <c r="I315" s="299"/>
      <c r="J315" s="299"/>
      <c r="K315" s="264"/>
      <c r="L315" s="251"/>
      <c r="M315" s="251"/>
      <c r="N315" s="251"/>
    </row>
    <row r="316" spans="7:14" s="41" customFormat="1" x14ac:dyDescent="0.25">
      <c r="G316" s="251"/>
      <c r="H316" s="251"/>
      <c r="I316" s="299"/>
      <c r="J316" s="299"/>
      <c r="K316" s="264"/>
      <c r="L316" s="251"/>
      <c r="M316" s="251"/>
      <c r="N316" s="251"/>
    </row>
    <row r="317" spans="7:14" s="41" customFormat="1" x14ac:dyDescent="0.25">
      <c r="G317" s="251"/>
      <c r="H317" s="251"/>
      <c r="I317" s="299"/>
      <c r="J317" s="299"/>
      <c r="K317" s="264"/>
      <c r="L317" s="251"/>
      <c r="M317" s="251"/>
      <c r="N317" s="251"/>
    </row>
    <row r="318" spans="7:14" s="41" customFormat="1" x14ac:dyDescent="0.25">
      <c r="G318" s="251"/>
      <c r="H318" s="251"/>
      <c r="I318" s="299"/>
      <c r="J318" s="299"/>
      <c r="K318" s="264"/>
      <c r="L318" s="251"/>
      <c r="M318" s="251"/>
      <c r="N318" s="251"/>
    </row>
    <row r="319" spans="7:14" s="41" customFormat="1" x14ac:dyDescent="0.25">
      <c r="G319" s="251"/>
      <c r="H319" s="251"/>
      <c r="I319" s="299"/>
      <c r="J319" s="299"/>
      <c r="K319" s="264"/>
      <c r="L319" s="251"/>
      <c r="M319" s="251"/>
      <c r="N319" s="251"/>
    </row>
    <row r="320" spans="7:14" s="41" customFormat="1" x14ac:dyDescent="0.25">
      <c r="G320" s="251"/>
      <c r="H320" s="251"/>
      <c r="I320" s="299"/>
      <c r="J320" s="299"/>
      <c r="K320" s="264"/>
      <c r="L320" s="251"/>
      <c r="M320" s="251"/>
      <c r="N320" s="251"/>
    </row>
    <row r="321" spans="7:14" s="41" customFormat="1" x14ac:dyDescent="0.25">
      <c r="G321" s="251"/>
      <c r="H321" s="251"/>
      <c r="I321" s="299"/>
      <c r="J321" s="299"/>
      <c r="K321" s="264"/>
      <c r="L321" s="251"/>
      <c r="M321" s="251"/>
      <c r="N321" s="251"/>
    </row>
    <row r="322" spans="7:14" s="41" customFormat="1" x14ac:dyDescent="0.25">
      <c r="G322" s="251"/>
      <c r="H322" s="251"/>
      <c r="I322" s="299"/>
      <c r="J322" s="299"/>
      <c r="K322" s="264"/>
      <c r="L322" s="251"/>
      <c r="M322" s="251"/>
      <c r="N322" s="251"/>
    </row>
    <row r="323" spans="7:14" s="41" customFormat="1" x14ac:dyDescent="0.25">
      <c r="G323" s="251"/>
      <c r="H323" s="251"/>
      <c r="I323" s="299"/>
      <c r="J323" s="299"/>
      <c r="K323" s="264"/>
      <c r="L323" s="251"/>
      <c r="M323" s="251"/>
      <c r="N323" s="251"/>
    </row>
    <row r="324" spans="7:14" s="41" customFormat="1" x14ac:dyDescent="0.25">
      <c r="G324" s="251"/>
      <c r="H324" s="251"/>
      <c r="I324" s="299"/>
      <c r="J324" s="299"/>
      <c r="K324" s="264"/>
      <c r="L324" s="251"/>
      <c r="M324" s="251"/>
      <c r="N324" s="251"/>
    </row>
    <row r="325" spans="7:14" s="41" customFormat="1" x14ac:dyDescent="0.25">
      <c r="G325" s="251"/>
      <c r="H325" s="251"/>
      <c r="I325" s="299"/>
      <c r="J325" s="299"/>
      <c r="K325" s="264"/>
      <c r="L325" s="251"/>
      <c r="M325" s="251"/>
      <c r="N325" s="251"/>
    </row>
    <row r="326" spans="7:14" s="41" customFormat="1" x14ac:dyDescent="0.25">
      <c r="G326" s="251"/>
      <c r="H326" s="251"/>
      <c r="I326" s="299"/>
      <c r="J326" s="299"/>
      <c r="K326" s="264"/>
      <c r="L326" s="251"/>
      <c r="M326" s="251"/>
      <c r="N326" s="251"/>
    </row>
    <row r="327" spans="7:14" s="41" customFormat="1" x14ac:dyDescent="0.25">
      <c r="G327" s="251"/>
      <c r="H327" s="251"/>
      <c r="I327" s="299"/>
      <c r="J327" s="299"/>
      <c r="K327" s="264"/>
      <c r="L327" s="251"/>
      <c r="M327" s="251"/>
      <c r="N327" s="251"/>
    </row>
    <row r="328" spans="7:14" s="41" customFormat="1" x14ac:dyDescent="0.25">
      <c r="G328" s="251"/>
      <c r="H328" s="251"/>
      <c r="I328" s="299"/>
      <c r="J328" s="299"/>
      <c r="K328" s="264"/>
      <c r="L328" s="251"/>
      <c r="M328" s="251"/>
      <c r="N328" s="251"/>
    </row>
    <row r="329" spans="7:14" s="41" customFormat="1" x14ac:dyDescent="0.25">
      <c r="G329" s="251"/>
      <c r="H329" s="251"/>
      <c r="I329" s="299"/>
      <c r="J329" s="299"/>
      <c r="K329" s="264"/>
      <c r="L329" s="251"/>
      <c r="M329" s="251"/>
      <c r="N329" s="251"/>
    </row>
    <row r="330" spans="7:14" s="41" customFormat="1" x14ac:dyDescent="0.25">
      <c r="G330" s="251"/>
      <c r="H330" s="251"/>
      <c r="I330" s="299"/>
      <c r="J330" s="299"/>
      <c r="K330" s="264"/>
      <c r="L330" s="251"/>
      <c r="M330" s="251"/>
      <c r="N330" s="251"/>
    </row>
    <row r="331" spans="7:14" s="41" customFormat="1" x14ac:dyDescent="0.25">
      <c r="G331" s="251"/>
      <c r="H331" s="251"/>
      <c r="I331" s="299"/>
      <c r="J331" s="299"/>
      <c r="K331" s="264"/>
      <c r="L331" s="251"/>
      <c r="M331" s="251"/>
      <c r="N331" s="251"/>
    </row>
    <row r="332" spans="7:14" s="41" customFormat="1" x14ac:dyDescent="0.25">
      <c r="G332" s="251"/>
      <c r="H332" s="251"/>
      <c r="I332" s="299"/>
      <c r="J332" s="299"/>
      <c r="K332" s="264"/>
      <c r="L332" s="251"/>
      <c r="M332" s="251"/>
      <c r="N332" s="251"/>
    </row>
    <row r="333" spans="7:14" s="41" customFormat="1" x14ac:dyDescent="0.25">
      <c r="G333" s="251"/>
      <c r="H333" s="251"/>
      <c r="I333" s="299"/>
      <c r="J333" s="299"/>
      <c r="K333" s="264"/>
      <c r="L333" s="251"/>
      <c r="M333" s="251"/>
      <c r="N333" s="251"/>
    </row>
    <row r="334" spans="7:14" s="41" customFormat="1" x14ac:dyDescent="0.25">
      <c r="G334" s="251"/>
      <c r="H334" s="251"/>
      <c r="I334" s="299"/>
      <c r="J334" s="299"/>
      <c r="K334" s="264"/>
      <c r="L334" s="251"/>
      <c r="M334" s="251"/>
      <c r="N334" s="251"/>
    </row>
    <row r="335" spans="7:14" s="41" customFormat="1" x14ac:dyDescent="0.25">
      <c r="G335" s="251"/>
      <c r="H335" s="251"/>
      <c r="I335" s="299"/>
      <c r="J335" s="299"/>
      <c r="K335" s="264"/>
      <c r="L335" s="251"/>
      <c r="M335" s="251"/>
      <c r="N335" s="251"/>
    </row>
    <row r="336" spans="7:14" s="41" customFormat="1" x14ac:dyDescent="0.25">
      <c r="G336" s="251"/>
      <c r="H336" s="251"/>
      <c r="I336" s="299"/>
      <c r="J336" s="299"/>
      <c r="K336" s="264"/>
      <c r="L336" s="251"/>
      <c r="M336" s="251"/>
      <c r="N336" s="251"/>
    </row>
    <row r="337" spans="7:14" s="41" customFormat="1" x14ac:dyDescent="0.25">
      <c r="G337" s="251"/>
      <c r="H337" s="251"/>
      <c r="I337" s="299"/>
      <c r="J337" s="299"/>
      <c r="K337" s="264"/>
      <c r="L337" s="251"/>
      <c r="M337" s="251"/>
      <c r="N337" s="251"/>
    </row>
    <row r="338" spans="7:14" s="41" customFormat="1" x14ac:dyDescent="0.25">
      <c r="G338" s="251"/>
      <c r="H338" s="251"/>
      <c r="I338" s="299"/>
      <c r="J338" s="299"/>
      <c r="K338" s="264"/>
      <c r="L338" s="251"/>
      <c r="M338" s="251"/>
      <c r="N338" s="251"/>
    </row>
    <row r="339" spans="7:14" s="41" customFormat="1" x14ac:dyDescent="0.25">
      <c r="G339" s="251"/>
      <c r="H339" s="251"/>
      <c r="I339" s="299"/>
      <c r="J339" s="299"/>
      <c r="K339" s="264"/>
      <c r="L339" s="251"/>
      <c r="M339" s="251"/>
      <c r="N339" s="251"/>
    </row>
    <row r="340" spans="7:14" s="41" customFormat="1" x14ac:dyDescent="0.25">
      <c r="G340" s="251"/>
      <c r="H340" s="251"/>
      <c r="I340" s="299"/>
      <c r="J340" s="299"/>
      <c r="K340" s="264"/>
      <c r="L340" s="251"/>
      <c r="M340" s="251"/>
      <c r="N340" s="251"/>
    </row>
    <row r="341" spans="7:14" s="41" customFormat="1" x14ac:dyDescent="0.25">
      <c r="G341" s="251"/>
      <c r="H341" s="251"/>
      <c r="I341" s="299"/>
      <c r="J341" s="299"/>
      <c r="K341" s="264"/>
      <c r="L341" s="251"/>
      <c r="M341" s="251"/>
      <c r="N341" s="251"/>
    </row>
    <row r="342" spans="7:14" s="41" customFormat="1" x14ac:dyDescent="0.25">
      <c r="G342" s="251"/>
      <c r="H342" s="251"/>
      <c r="I342" s="299"/>
      <c r="J342" s="299"/>
      <c r="K342" s="264"/>
      <c r="L342" s="251"/>
      <c r="M342" s="251"/>
      <c r="N342" s="251"/>
    </row>
    <row r="343" spans="7:14" s="41" customFormat="1" x14ac:dyDescent="0.25">
      <c r="G343" s="251"/>
      <c r="H343" s="251"/>
      <c r="I343" s="299"/>
      <c r="J343" s="299"/>
      <c r="K343" s="264"/>
      <c r="L343" s="251"/>
      <c r="M343" s="251"/>
      <c r="N343" s="251"/>
    </row>
    <row r="344" spans="7:14" s="41" customFormat="1" x14ac:dyDescent="0.25">
      <c r="G344" s="251"/>
      <c r="H344" s="251"/>
      <c r="I344" s="299"/>
      <c r="J344" s="299"/>
      <c r="K344" s="264"/>
      <c r="L344" s="251"/>
      <c r="M344" s="251"/>
      <c r="N344" s="251"/>
    </row>
    <row r="345" spans="7:14" s="41" customFormat="1" x14ac:dyDescent="0.25">
      <c r="G345" s="251"/>
      <c r="H345" s="251"/>
      <c r="I345" s="299"/>
      <c r="J345" s="299"/>
      <c r="K345" s="264"/>
      <c r="L345" s="251"/>
      <c r="M345" s="251"/>
      <c r="N345" s="251"/>
    </row>
    <row r="346" spans="7:14" s="41" customFormat="1" x14ac:dyDescent="0.25">
      <c r="G346" s="251"/>
      <c r="H346" s="251"/>
      <c r="I346" s="299"/>
      <c r="J346" s="299"/>
      <c r="K346" s="264"/>
      <c r="L346" s="251"/>
      <c r="M346" s="251"/>
      <c r="N346" s="251"/>
    </row>
    <row r="347" spans="7:14" s="41" customFormat="1" x14ac:dyDescent="0.25">
      <c r="G347" s="251"/>
      <c r="H347" s="251"/>
      <c r="I347" s="299"/>
      <c r="J347" s="299"/>
      <c r="K347" s="264"/>
      <c r="L347" s="251"/>
      <c r="M347" s="251"/>
      <c r="N347" s="251"/>
    </row>
    <row r="348" spans="7:14" s="41" customFormat="1" x14ac:dyDescent="0.25">
      <c r="G348" s="251"/>
      <c r="H348" s="251"/>
      <c r="I348" s="299"/>
      <c r="J348" s="299"/>
      <c r="K348" s="264"/>
      <c r="L348" s="251"/>
      <c r="M348" s="251"/>
      <c r="N348" s="251"/>
    </row>
    <row r="349" spans="7:14" s="41" customFormat="1" x14ac:dyDescent="0.25">
      <c r="G349" s="251"/>
      <c r="H349" s="251"/>
      <c r="I349" s="299"/>
      <c r="J349" s="299"/>
      <c r="K349" s="264"/>
      <c r="L349" s="251"/>
      <c r="M349" s="251"/>
      <c r="N349" s="251"/>
    </row>
    <row r="350" spans="7:14" s="41" customFormat="1" x14ac:dyDescent="0.25">
      <c r="G350" s="251"/>
      <c r="H350" s="251"/>
      <c r="I350" s="299"/>
      <c r="J350" s="299"/>
      <c r="K350" s="264"/>
      <c r="L350" s="251"/>
      <c r="M350" s="251"/>
      <c r="N350" s="251"/>
    </row>
    <row r="351" spans="7:14" s="41" customFormat="1" x14ac:dyDescent="0.25">
      <c r="G351" s="251"/>
      <c r="H351" s="251"/>
      <c r="I351" s="299"/>
      <c r="J351" s="299"/>
      <c r="K351" s="264"/>
      <c r="L351" s="251"/>
      <c r="M351" s="251"/>
      <c r="N351" s="251"/>
    </row>
    <row r="352" spans="7:14" s="41" customFormat="1" x14ac:dyDescent="0.25">
      <c r="G352" s="251"/>
      <c r="H352" s="251"/>
      <c r="I352" s="299"/>
      <c r="J352" s="299"/>
      <c r="K352" s="264"/>
      <c r="L352" s="251"/>
      <c r="M352" s="251"/>
      <c r="N352" s="251"/>
    </row>
    <row r="353" spans="7:14" s="41" customFormat="1" x14ac:dyDescent="0.25">
      <c r="G353" s="251"/>
      <c r="H353" s="251"/>
      <c r="I353" s="299"/>
      <c r="J353" s="299"/>
      <c r="K353" s="264"/>
      <c r="L353" s="251"/>
      <c r="M353" s="251"/>
      <c r="N353" s="251"/>
    </row>
    <row r="354" spans="7:14" s="41" customFormat="1" x14ac:dyDescent="0.25">
      <c r="G354" s="251"/>
      <c r="H354" s="251"/>
      <c r="I354" s="299"/>
      <c r="J354" s="299"/>
      <c r="K354" s="264"/>
      <c r="L354" s="251"/>
      <c r="M354" s="251"/>
      <c r="N354" s="251"/>
    </row>
    <row r="355" spans="7:14" s="41" customFormat="1" x14ac:dyDescent="0.25">
      <c r="G355" s="251"/>
      <c r="H355" s="251"/>
      <c r="I355" s="299"/>
      <c r="J355" s="299"/>
      <c r="K355" s="264"/>
      <c r="L355" s="251"/>
      <c r="M355" s="251"/>
      <c r="N355" s="251"/>
    </row>
    <row r="356" spans="7:14" s="41" customFormat="1" x14ac:dyDescent="0.25">
      <c r="G356" s="251"/>
      <c r="H356" s="251"/>
      <c r="I356" s="299"/>
      <c r="J356" s="299"/>
      <c r="K356" s="264"/>
      <c r="L356" s="251"/>
      <c r="M356" s="251"/>
      <c r="N356" s="251"/>
    </row>
    <row r="357" spans="7:14" s="41" customFormat="1" x14ac:dyDescent="0.25">
      <c r="G357" s="251"/>
      <c r="H357" s="251"/>
      <c r="I357" s="299"/>
      <c r="J357" s="299"/>
      <c r="K357" s="264"/>
      <c r="L357" s="251"/>
      <c r="M357" s="251"/>
      <c r="N357" s="251"/>
    </row>
    <row r="358" spans="7:14" s="41" customFormat="1" x14ac:dyDescent="0.25">
      <c r="G358" s="251"/>
      <c r="H358" s="251"/>
      <c r="I358" s="299"/>
      <c r="J358" s="299"/>
      <c r="K358" s="264"/>
      <c r="L358" s="251"/>
      <c r="M358" s="251"/>
      <c r="N358" s="251"/>
    </row>
    <row r="359" spans="7:14" s="41" customFormat="1" x14ac:dyDescent="0.25">
      <c r="G359" s="251"/>
      <c r="H359" s="251"/>
      <c r="I359" s="299"/>
      <c r="J359" s="299"/>
      <c r="K359" s="264"/>
      <c r="L359" s="251"/>
      <c r="M359" s="251"/>
      <c r="N359" s="251"/>
    </row>
    <row r="360" spans="7:14" s="41" customFormat="1" x14ac:dyDescent="0.25">
      <c r="G360" s="251"/>
      <c r="H360" s="251"/>
      <c r="I360" s="299"/>
      <c r="J360" s="299"/>
      <c r="K360" s="264"/>
      <c r="L360" s="251"/>
      <c r="M360" s="251"/>
      <c r="N360" s="251"/>
    </row>
    <row r="361" spans="7:14" s="41" customFormat="1" x14ac:dyDescent="0.25">
      <c r="G361" s="251"/>
      <c r="H361" s="251"/>
      <c r="I361" s="299"/>
      <c r="J361" s="299"/>
      <c r="K361" s="264"/>
      <c r="L361" s="251"/>
      <c r="M361" s="251"/>
      <c r="N361" s="251"/>
    </row>
    <row r="362" spans="7:14" s="41" customFormat="1" x14ac:dyDescent="0.25">
      <c r="G362" s="251"/>
      <c r="H362" s="251"/>
      <c r="I362" s="299"/>
      <c r="J362" s="299"/>
      <c r="K362" s="264"/>
      <c r="L362" s="251"/>
      <c r="M362" s="251"/>
      <c r="N362" s="251"/>
    </row>
    <row r="363" spans="7:14" s="41" customFormat="1" x14ac:dyDescent="0.25">
      <c r="G363" s="251"/>
      <c r="H363" s="251"/>
      <c r="I363" s="299"/>
      <c r="J363" s="299"/>
      <c r="K363" s="264"/>
      <c r="L363" s="251"/>
      <c r="M363" s="251"/>
      <c r="N363" s="251"/>
    </row>
    <row r="364" spans="7:14" s="41" customFormat="1" x14ac:dyDescent="0.25">
      <c r="G364" s="251"/>
      <c r="H364" s="251"/>
      <c r="I364" s="299"/>
      <c r="J364" s="299"/>
      <c r="K364" s="264"/>
      <c r="L364" s="251"/>
      <c r="M364" s="251"/>
      <c r="N364" s="251"/>
    </row>
    <row r="365" spans="7:14" s="41" customFormat="1" x14ac:dyDescent="0.25">
      <c r="G365" s="251"/>
      <c r="H365" s="251"/>
      <c r="I365" s="299"/>
      <c r="J365" s="299"/>
      <c r="K365" s="264"/>
      <c r="L365" s="251"/>
      <c r="M365" s="251"/>
      <c r="N365" s="251"/>
    </row>
    <row r="366" spans="7:14" s="41" customFormat="1" x14ac:dyDescent="0.25">
      <c r="G366" s="251"/>
      <c r="H366" s="251"/>
      <c r="I366" s="299"/>
      <c r="J366" s="299"/>
      <c r="K366" s="264"/>
      <c r="L366" s="251"/>
      <c r="M366" s="251"/>
      <c r="N366" s="251"/>
    </row>
    <row r="367" spans="7:14" s="41" customFormat="1" x14ac:dyDescent="0.25">
      <c r="G367" s="251"/>
      <c r="H367" s="251"/>
      <c r="I367" s="299"/>
      <c r="J367" s="299"/>
      <c r="K367" s="264"/>
      <c r="L367" s="251"/>
      <c r="M367" s="251"/>
      <c r="N367" s="251"/>
    </row>
    <row r="368" spans="7:14" s="41" customFormat="1" x14ac:dyDescent="0.25">
      <c r="G368" s="251"/>
      <c r="H368" s="251"/>
      <c r="I368" s="299"/>
      <c r="J368" s="299"/>
      <c r="K368" s="264"/>
      <c r="L368" s="251"/>
      <c r="M368" s="251"/>
      <c r="N368" s="251"/>
    </row>
    <row r="369" spans="2:14" s="41" customFormat="1" x14ac:dyDescent="0.25">
      <c r="G369" s="251"/>
      <c r="H369" s="251"/>
      <c r="I369" s="299"/>
      <c r="J369" s="299"/>
      <c r="K369" s="264"/>
      <c r="L369" s="251"/>
      <c r="M369" s="251"/>
      <c r="N369" s="251"/>
    </row>
    <row r="370" spans="2:14" s="41" customFormat="1" x14ac:dyDescent="0.25">
      <c r="G370" s="251"/>
      <c r="H370" s="251"/>
      <c r="I370" s="299"/>
      <c r="J370" s="299"/>
      <c r="K370" s="264"/>
      <c r="L370" s="251"/>
      <c r="M370" s="251"/>
      <c r="N370" s="251"/>
    </row>
    <row r="371" spans="2:14" s="41" customFormat="1" x14ac:dyDescent="0.25">
      <c r="G371" s="251"/>
      <c r="H371" s="251"/>
      <c r="I371" s="299"/>
      <c r="J371" s="299"/>
      <c r="K371" s="264"/>
      <c r="L371" s="251"/>
      <c r="M371" s="251"/>
      <c r="N371" s="251"/>
    </row>
    <row r="372" spans="2:14" s="41" customFormat="1" x14ac:dyDescent="0.25">
      <c r="G372" s="251"/>
      <c r="H372" s="251"/>
      <c r="I372" s="299"/>
      <c r="J372" s="299"/>
      <c r="K372" s="264"/>
      <c r="L372" s="251"/>
      <c r="M372" s="251"/>
      <c r="N372" s="251"/>
    </row>
    <row r="373" spans="2:14" s="41" customFormat="1" x14ac:dyDescent="0.25">
      <c r="G373" s="251"/>
      <c r="H373" s="251"/>
      <c r="I373" s="299"/>
      <c r="J373" s="299"/>
      <c r="K373" s="264"/>
      <c r="L373" s="251"/>
      <c r="M373" s="251"/>
      <c r="N373" s="251"/>
    </row>
    <row r="374" spans="2:14" s="41" customFormat="1" x14ac:dyDescent="0.25">
      <c r="G374" s="251"/>
      <c r="H374" s="251"/>
      <c r="I374" s="299"/>
      <c r="J374" s="299"/>
      <c r="K374" s="264"/>
      <c r="L374" s="251"/>
      <c r="M374" s="251"/>
      <c r="N374" s="251"/>
    </row>
    <row r="375" spans="2:14" s="41" customFormat="1" x14ac:dyDescent="0.25">
      <c r="G375" s="251"/>
      <c r="H375" s="251"/>
      <c r="I375" s="299"/>
      <c r="J375" s="299"/>
      <c r="K375" s="264"/>
      <c r="L375" s="251"/>
      <c r="M375" s="251"/>
      <c r="N375" s="251"/>
    </row>
    <row r="376" spans="2:14" s="41" customFormat="1" x14ac:dyDescent="0.25">
      <c r="G376" s="251"/>
      <c r="H376" s="251"/>
      <c r="I376" s="299"/>
      <c r="J376" s="299"/>
      <c r="K376" s="264"/>
      <c r="L376" s="251"/>
      <c r="M376" s="251"/>
      <c r="N376" s="251"/>
    </row>
    <row r="377" spans="2:14" s="41" customFormat="1" x14ac:dyDescent="0.25">
      <c r="G377" s="251"/>
      <c r="H377" s="251"/>
      <c r="I377" s="299"/>
      <c r="J377" s="299"/>
      <c r="K377" s="264"/>
      <c r="L377" s="251"/>
      <c r="M377" s="251"/>
      <c r="N377" s="251"/>
    </row>
    <row r="378" spans="2:14" s="41" customFormat="1" x14ac:dyDescent="0.25">
      <c r="B378"/>
      <c r="C378"/>
      <c r="D378"/>
      <c r="E378"/>
      <c r="F378"/>
      <c r="G378" s="251"/>
      <c r="H378" s="251"/>
      <c r="I378" s="299"/>
      <c r="J378" s="299"/>
      <c r="K378" s="264"/>
      <c r="L378" s="251"/>
      <c r="M378" s="251"/>
      <c r="N378" s="251"/>
    </row>
  </sheetData>
  <mergeCells count="5">
    <mergeCell ref="H6:N6"/>
    <mergeCell ref="J5:K5"/>
    <mergeCell ref="G2:P2"/>
    <mergeCell ref="G3:P3"/>
    <mergeCell ref="G4:P4"/>
  </mergeCells>
  <dataValidations count="1">
    <dataValidation type="list" allowBlank="1" showInputMessage="1" showErrorMessage="1" sqref="N8:N214">
      <formula1>$S$2:$S$4</formula1>
    </dataValidation>
  </dataValidations>
  <pageMargins left="0.7" right="0.7" top="0.75" bottom="0.75" header="0.3" footer="0.3"/>
  <pageSetup orientation="landscape"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PPNE2!$D$9:$D$92</xm:f>
          </x14:formula1>
          <xm:sqref>G11:G214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tabSelected="1" workbookViewId="0">
      <selection activeCell="F30" sqref="F30"/>
    </sheetView>
  </sheetViews>
  <sheetFormatPr baseColWidth="10" defaultColWidth="11.42578125" defaultRowHeight="15" x14ac:dyDescent="0.25"/>
  <cols>
    <col min="1" max="1" width="5.85546875" style="306" customWidth="1"/>
    <col min="2" max="2" width="5.7109375" style="306" customWidth="1"/>
    <col min="3" max="3" width="5.5703125" style="306" customWidth="1"/>
    <col min="4" max="4" width="5.7109375" style="306" customWidth="1"/>
    <col min="5" max="5" width="46.42578125" style="306" customWidth="1"/>
    <col min="6" max="6" width="13.7109375" style="306" customWidth="1"/>
    <col min="7" max="7" width="11.42578125" style="306"/>
    <col min="8" max="50" width="11.42578125" style="41"/>
  </cols>
  <sheetData>
    <row r="1" spans="1:7" ht="12.75" x14ac:dyDescent="0.2">
      <c r="A1" s="449">
        <f>+[4]PPNE1!B1</f>
        <v>0</v>
      </c>
      <c r="B1" s="450"/>
      <c r="C1" s="450"/>
      <c r="D1" s="450"/>
      <c r="E1" s="450"/>
      <c r="F1" s="450"/>
      <c r="G1" s="450"/>
    </row>
    <row r="2" spans="1:7" ht="15.75" x14ac:dyDescent="0.25">
      <c r="A2" s="451" t="str">
        <f>+[4]PPNE1!B2</f>
        <v>Servicio Nacional de Salud</v>
      </c>
      <c r="B2" s="452"/>
      <c r="C2" s="452"/>
      <c r="D2" s="452"/>
      <c r="E2" s="452"/>
      <c r="F2" s="452"/>
      <c r="G2" s="452"/>
    </row>
    <row r="3" spans="1:7" x14ac:dyDescent="0.25">
      <c r="A3" s="453" t="str">
        <f>+[4]PPNE1!B3</f>
        <v>Dirección de Planificación y Desarrollo</v>
      </c>
      <c r="B3" s="454"/>
      <c r="C3" s="454"/>
      <c r="D3" s="454"/>
      <c r="E3" s="454"/>
      <c r="F3" s="454"/>
      <c r="G3" s="454"/>
    </row>
    <row r="4" spans="1:7" ht="12.75" x14ac:dyDescent="0.2">
      <c r="A4" s="455" t="s">
        <v>54</v>
      </c>
      <c r="B4" s="456"/>
      <c r="C4" s="456"/>
      <c r="D4" s="456"/>
      <c r="E4" s="456"/>
      <c r="F4" s="456"/>
      <c r="G4" s="456"/>
    </row>
    <row r="5" spans="1:7" ht="12.75" x14ac:dyDescent="0.2">
      <c r="A5" s="455">
        <f>+[4]PPNE1!C5</f>
        <v>2023</v>
      </c>
      <c r="B5" s="456"/>
      <c r="C5" s="456"/>
      <c r="D5" s="456"/>
      <c r="E5" s="456"/>
      <c r="F5" s="456"/>
      <c r="G5" s="456"/>
    </row>
    <row r="6" spans="1:7" ht="12.75" x14ac:dyDescent="0.2">
      <c r="A6" s="15" t="s">
        <v>222</v>
      </c>
      <c r="B6" s="5"/>
      <c r="C6" s="5"/>
      <c r="D6" s="5"/>
      <c r="E6" s="457" t="str">
        <f>+[4]PPNE1!B6</f>
        <v>Cibao Central</v>
      </c>
      <c r="F6" s="457"/>
      <c r="G6" s="457"/>
    </row>
    <row r="7" spans="1:7" ht="12.75" x14ac:dyDescent="0.2">
      <c r="A7" s="17" t="s">
        <v>931</v>
      </c>
      <c r="B7" s="18"/>
      <c r="C7" s="18"/>
      <c r="D7" s="16"/>
      <c r="E7" s="448">
        <f>+[4]PPNE1!B7</f>
        <v>0</v>
      </c>
      <c r="F7" s="448"/>
      <c r="G7" s="448"/>
    </row>
    <row r="8" spans="1:7" ht="48" customHeight="1" x14ac:dyDescent="0.2">
      <c r="A8" s="339" t="s">
        <v>1011</v>
      </c>
      <c r="B8" s="339" t="s">
        <v>1012</v>
      </c>
      <c r="C8" s="339" t="s">
        <v>4</v>
      </c>
      <c r="D8" s="339" t="s">
        <v>27</v>
      </c>
      <c r="E8" s="338" t="s">
        <v>230</v>
      </c>
      <c r="F8" s="337" t="s">
        <v>238</v>
      </c>
      <c r="G8" s="337" t="s">
        <v>26</v>
      </c>
    </row>
    <row r="9" spans="1:7" ht="12.75" x14ac:dyDescent="0.2">
      <c r="A9" s="336">
        <v>3</v>
      </c>
      <c r="B9" s="335"/>
      <c r="C9" s="335"/>
      <c r="D9" s="335"/>
      <c r="E9" s="334" t="s">
        <v>231</v>
      </c>
      <c r="F9" s="333">
        <f>+F10</f>
        <v>15000000</v>
      </c>
      <c r="G9" s="332">
        <f>G10</f>
        <v>2.0336005308075169</v>
      </c>
    </row>
    <row r="10" spans="1:7" ht="12.75" x14ac:dyDescent="0.2">
      <c r="A10" s="319"/>
      <c r="B10" s="319">
        <v>31</v>
      </c>
      <c r="C10" s="322"/>
      <c r="D10" s="322"/>
      <c r="E10" s="328" t="s">
        <v>1013</v>
      </c>
      <c r="F10" s="320">
        <f>SUM(F11:F11)</f>
        <v>15000000</v>
      </c>
      <c r="G10" s="331">
        <f>G11</f>
        <v>2.0336005308075169</v>
      </c>
    </row>
    <row r="11" spans="1:7" ht="12.75" x14ac:dyDescent="0.2">
      <c r="A11" s="316"/>
      <c r="B11" s="316"/>
      <c r="C11" s="316">
        <v>312</v>
      </c>
      <c r="D11" s="315"/>
      <c r="E11" s="327" t="s">
        <v>1014</v>
      </c>
      <c r="F11" s="313">
        <f>+[5]PPNE3!$F$11</f>
        <v>15000000</v>
      </c>
      <c r="G11" s="312">
        <f>IFERROR(F11/$F$31*100,"0.00")</f>
        <v>2.0336005308075169</v>
      </c>
    </row>
    <row r="12" spans="1:7" ht="12.75" x14ac:dyDescent="0.2">
      <c r="A12" s="326">
        <v>4</v>
      </c>
      <c r="B12" s="325"/>
      <c r="C12" s="325"/>
      <c r="D12" s="325"/>
      <c r="E12" s="324" t="s">
        <v>1015</v>
      </c>
      <c r="F12" s="323">
        <f>+F13+F19</f>
        <v>387801471</v>
      </c>
      <c r="G12" s="323">
        <f>G13+G19</f>
        <v>52.575551818235731</v>
      </c>
    </row>
    <row r="13" spans="1:7" ht="12.75" x14ac:dyDescent="0.2">
      <c r="A13" s="319"/>
      <c r="B13" s="319">
        <v>41</v>
      </c>
      <c r="C13" s="1"/>
      <c r="D13" s="322"/>
      <c r="E13" s="321" t="s">
        <v>263</v>
      </c>
      <c r="F13" s="320">
        <f>SUM(F15:F18)</f>
        <v>347801471</v>
      </c>
      <c r="G13" s="329">
        <f>SUM(G15:G18)</f>
        <v>47.152617069415683</v>
      </c>
    </row>
    <row r="14" spans="1:7" ht="24" x14ac:dyDescent="0.2">
      <c r="A14" s="319"/>
      <c r="B14" s="319"/>
      <c r="C14" s="319">
        <v>413</v>
      </c>
      <c r="D14" s="322"/>
      <c r="E14" s="321" t="s">
        <v>1016</v>
      </c>
      <c r="F14" s="320">
        <f>SUM(F16:F19)</f>
        <v>387801471</v>
      </c>
      <c r="G14" s="329">
        <f>SUM(G16:G19)</f>
        <v>52.575551818235731</v>
      </c>
    </row>
    <row r="15" spans="1:7" ht="12.75" x14ac:dyDescent="0.2">
      <c r="A15" s="316"/>
      <c r="B15" s="316"/>
      <c r="C15" s="316">
        <v>413</v>
      </c>
      <c r="D15" s="315" t="s">
        <v>1017</v>
      </c>
      <c r="E15" s="327" t="s">
        <v>292</v>
      </c>
      <c r="F15" s="313">
        <v>0</v>
      </c>
      <c r="G15" s="312">
        <f>IFERROR(F15/$F$31*100,"0.00")</f>
        <v>0</v>
      </c>
    </row>
    <row r="16" spans="1:7" ht="12.75" x14ac:dyDescent="0.2">
      <c r="A16" s="316"/>
      <c r="B16" s="316"/>
      <c r="C16" s="316">
        <v>413</v>
      </c>
      <c r="D16" s="315" t="s">
        <v>1018</v>
      </c>
      <c r="E16" s="327" t="s">
        <v>232</v>
      </c>
      <c r="F16" s="313">
        <f>+[5]PPNE3!$F$15</f>
        <v>337801471</v>
      </c>
      <c r="G16" s="312">
        <f>IFERROR(F16/$F$31*100,"0.00")</f>
        <v>45.796883382210673</v>
      </c>
    </row>
    <row r="17" spans="1:7" ht="12.75" x14ac:dyDescent="0.2">
      <c r="A17" s="316"/>
      <c r="B17" s="316"/>
      <c r="C17" s="316">
        <v>413</v>
      </c>
      <c r="D17" s="315" t="s">
        <v>1019</v>
      </c>
      <c r="E17" s="327" t="s">
        <v>1020</v>
      </c>
      <c r="F17" s="313">
        <f>+[5]PPNE3!$F$17</f>
        <v>10000000</v>
      </c>
      <c r="G17" s="312">
        <f>IFERROR(F17/$F$31*100,"0.00")</f>
        <v>1.3557336872050114</v>
      </c>
    </row>
    <row r="18" spans="1:7" ht="24" x14ac:dyDescent="0.2">
      <c r="A18" s="316"/>
      <c r="B18" s="316"/>
      <c r="C18" s="316">
        <v>414</v>
      </c>
      <c r="D18" s="315"/>
      <c r="E18" s="330" t="s">
        <v>1021</v>
      </c>
      <c r="F18" s="313">
        <v>0</v>
      </c>
      <c r="G18" s="312">
        <f>IFERROR(F18/$F$31*100,"0.00")</f>
        <v>0</v>
      </c>
    </row>
    <row r="19" spans="1:7" ht="12.75" x14ac:dyDescent="0.2">
      <c r="A19" s="319"/>
      <c r="B19" s="319">
        <v>42</v>
      </c>
      <c r="C19" s="319"/>
      <c r="D19" s="322"/>
      <c r="E19" s="328" t="s">
        <v>1022</v>
      </c>
      <c r="F19" s="320">
        <f>SUM(F21:F22)</f>
        <v>40000000</v>
      </c>
      <c r="G19" s="329">
        <f>G21+G22</f>
        <v>5.4229347488200457</v>
      </c>
    </row>
    <row r="20" spans="1:7" ht="24" x14ac:dyDescent="0.2">
      <c r="A20" s="319"/>
      <c r="B20" s="319"/>
      <c r="C20" s="319">
        <v>423</v>
      </c>
      <c r="D20" s="322"/>
      <c r="E20" s="328" t="s">
        <v>1023</v>
      </c>
      <c r="F20" s="320">
        <f>+F21+F22</f>
        <v>40000000</v>
      </c>
      <c r="G20" s="312">
        <f>+G21+G22</f>
        <v>5.4229347488200457</v>
      </c>
    </row>
    <row r="21" spans="1:7" ht="12.75" x14ac:dyDescent="0.2">
      <c r="A21" s="316"/>
      <c r="B21" s="316"/>
      <c r="C21" s="316">
        <v>423</v>
      </c>
      <c r="D21" s="315" t="s">
        <v>1017</v>
      </c>
      <c r="E21" s="327" t="s">
        <v>293</v>
      </c>
      <c r="F21" s="313">
        <f>+[5]PPNE3!$F$20</f>
        <v>40000000</v>
      </c>
      <c r="G21" s="312">
        <f>IFERROR(F21/$F$31*100,"0.00")</f>
        <v>5.4229347488200457</v>
      </c>
    </row>
    <row r="22" spans="1:7" ht="12.75" x14ac:dyDescent="0.2">
      <c r="A22" s="316"/>
      <c r="B22" s="316"/>
      <c r="C22" s="316">
        <v>423</v>
      </c>
      <c r="D22" s="315" t="s">
        <v>1018</v>
      </c>
      <c r="E22" s="327" t="s">
        <v>294</v>
      </c>
      <c r="F22" s="313">
        <v>0</v>
      </c>
      <c r="G22" s="312">
        <f>IFERROR(F22/$F$31*100,"0.00")</f>
        <v>0</v>
      </c>
    </row>
    <row r="23" spans="1:7" ht="12.75" x14ac:dyDescent="0.2">
      <c r="A23" s="326">
        <v>5</v>
      </c>
      <c r="B23" s="325"/>
      <c r="C23" s="325"/>
      <c r="D23" s="325"/>
      <c r="E23" s="324" t="s">
        <v>1024</v>
      </c>
      <c r="F23" s="323">
        <f>+F24</f>
        <v>334806519.00399995</v>
      </c>
      <c r="G23" s="323">
        <f>G24</f>
        <v>45.390847650956758</v>
      </c>
    </row>
    <row r="24" spans="1:7" ht="12.75" x14ac:dyDescent="0.2">
      <c r="A24" s="319"/>
      <c r="B24" s="319">
        <v>51</v>
      </c>
      <c r="C24" s="319"/>
      <c r="D24" s="322"/>
      <c r="E24" s="321" t="s">
        <v>1025</v>
      </c>
      <c r="F24" s="320">
        <f>F25</f>
        <v>334806519.00399995</v>
      </c>
      <c r="G24" s="312">
        <f>G25</f>
        <v>45.390847650956758</v>
      </c>
    </row>
    <row r="25" spans="1:7" ht="12.75" x14ac:dyDescent="0.2">
      <c r="A25" s="319"/>
      <c r="B25" s="319"/>
      <c r="C25" s="319">
        <v>512</v>
      </c>
      <c r="D25" s="322"/>
      <c r="E25" s="321" t="s">
        <v>1026</v>
      </c>
      <c r="F25" s="320">
        <f>F26</f>
        <v>334806519.00399995</v>
      </c>
      <c r="G25" s="312">
        <f>G26</f>
        <v>45.390847650956758</v>
      </c>
    </row>
    <row r="26" spans="1:7" ht="12.75" x14ac:dyDescent="0.2">
      <c r="A26" s="319"/>
      <c r="B26" s="319"/>
      <c r="C26" s="316">
        <v>512</v>
      </c>
      <c r="D26" s="318" t="s">
        <v>1027</v>
      </c>
      <c r="E26" s="314" t="s">
        <v>1028</v>
      </c>
      <c r="F26" s="317">
        <f>+F27+F28+F29+F30</f>
        <v>334806519.00399995</v>
      </c>
      <c r="G26" s="312">
        <f>+G27+G28+G29+G30</f>
        <v>45.390847650956758</v>
      </c>
    </row>
    <row r="27" spans="1:7" ht="24" x14ac:dyDescent="0.2">
      <c r="A27" s="315"/>
      <c r="B27" s="316"/>
      <c r="C27" s="316">
        <v>513</v>
      </c>
      <c r="D27" s="315"/>
      <c r="E27" s="314" t="s">
        <v>233</v>
      </c>
      <c r="F27" s="313">
        <f>+[5]PPNE3!$F$24</f>
        <v>160233176.44</v>
      </c>
      <c r="G27" s="312">
        <f>IFERROR(F27/$F$31*100,"0.00")</f>
        <v>21.723351510757237</v>
      </c>
    </row>
    <row r="28" spans="1:7" ht="24" x14ac:dyDescent="0.2">
      <c r="A28" s="315"/>
      <c r="B28" s="315"/>
      <c r="C28" s="316">
        <v>512</v>
      </c>
      <c r="D28" s="315"/>
      <c r="E28" s="314" t="s">
        <v>234</v>
      </c>
      <c r="F28" s="313">
        <f>+[5]PPNE3!$F$25</f>
        <v>19771494.561000001</v>
      </c>
      <c r="G28" s="312">
        <f>IFERROR(F28/$F$31*100,"0.00")</f>
        <v>2.6804881222738359</v>
      </c>
    </row>
    <row r="29" spans="1:7" ht="24" x14ac:dyDescent="0.2">
      <c r="A29" s="315"/>
      <c r="B29" s="315"/>
      <c r="C29" s="316">
        <v>512</v>
      </c>
      <c r="D29" s="315"/>
      <c r="E29" s="314" t="s">
        <v>235</v>
      </c>
      <c r="F29" s="313">
        <f>+[5]PPNE3!$F$26+[5]PPNE3!$F$29</f>
        <v>151801848.00299999</v>
      </c>
      <c r="G29" s="312">
        <f>IFERROR(F29/$F$31*100,"0.00")</f>
        <v>20.580287911764188</v>
      </c>
    </row>
    <row r="30" spans="1:7" ht="12.75" x14ac:dyDescent="0.2">
      <c r="A30" s="315"/>
      <c r="B30" s="315"/>
      <c r="C30" s="316">
        <v>512</v>
      </c>
      <c r="D30" s="315"/>
      <c r="E30" s="314" t="s">
        <v>236</v>
      </c>
      <c r="F30" s="313">
        <f>+[5]PPNE3!$F$27</f>
        <v>3000000</v>
      </c>
      <c r="G30" s="312">
        <f>IFERROR(F30/$F$31*100,"0.00")</f>
        <v>0.40672010616150339</v>
      </c>
    </row>
    <row r="31" spans="1:7" s="41" customFormat="1" ht="12.75" x14ac:dyDescent="0.2">
      <c r="A31" s="311"/>
      <c r="B31" s="311"/>
      <c r="C31" s="311"/>
      <c r="D31" s="311"/>
      <c r="E31" s="310" t="s">
        <v>237</v>
      </c>
      <c r="F31" s="309">
        <f>+F23+F12+F9</f>
        <v>737607990.00399995</v>
      </c>
      <c r="G31" s="309">
        <f>+G23+G12+G9</f>
        <v>100</v>
      </c>
    </row>
    <row r="32" spans="1:7" s="41" customFormat="1" x14ac:dyDescent="0.25">
      <c r="A32" s="308"/>
      <c r="B32" s="308"/>
      <c r="C32" s="308"/>
      <c r="D32" s="308"/>
      <c r="E32" s="308"/>
      <c r="F32" s="308"/>
      <c r="G32" s="308"/>
    </row>
    <row r="33" spans="1:7" s="41" customFormat="1" x14ac:dyDescent="0.25">
      <c r="A33" s="308"/>
      <c r="B33" s="308"/>
      <c r="C33" s="308"/>
      <c r="D33" s="308"/>
      <c r="E33" s="308"/>
      <c r="F33" s="308"/>
      <c r="G33" s="308"/>
    </row>
    <row r="34" spans="1:7" s="41" customFormat="1" x14ac:dyDescent="0.25">
      <c r="A34" s="308"/>
      <c r="B34" s="308"/>
      <c r="C34" s="308"/>
      <c r="D34" s="308"/>
      <c r="E34" s="308"/>
      <c r="F34" s="308"/>
      <c r="G34" s="308"/>
    </row>
    <row r="35" spans="1:7" s="41" customFormat="1" x14ac:dyDescent="0.25">
      <c r="A35" s="308"/>
      <c r="B35" s="308"/>
      <c r="C35" s="308"/>
      <c r="D35" s="308"/>
      <c r="E35" s="308"/>
      <c r="F35" s="308"/>
      <c r="G35" s="308"/>
    </row>
    <row r="36" spans="1:7" s="41" customFormat="1" x14ac:dyDescent="0.25">
      <c r="A36" s="308"/>
      <c r="B36" s="308"/>
      <c r="C36" s="308"/>
      <c r="D36" s="308"/>
      <c r="E36" s="308"/>
      <c r="F36" s="308"/>
      <c r="G36" s="308"/>
    </row>
    <row r="37" spans="1:7" s="41" customFormat="1" x14ac:dyDescent="0.25">
      <c r="A37" s="308"/>
      <c r="B37" s="308"/>
      <c r="C37" s="308"/>
      <c r="D37" s="308"/>
      <c r="E37" s="308"/>
      <c r="F37" s="308"/>
      <c r="G37" s="308"/>
    </row>
    <row r="38" spans="1:7" s="41" customFormat="1" x14ac:dyDescent="0.25">
      <c r="A38" s="308"/>
      <c r="B38" s="308"/>
      <c r="C38" s="308"/>
      <c r="D38" s="308"/>
      <c r="E38" s="308"/>
      <c r="F38" s="308"/>
      <c r="G38" s="308"/>
    </row>
    <row r="39" spans="1:7" s="41" customFormat="1" x14ac:dyDescent="0.25">
      <c r="A39" s="307"/>
      <c r="B39" s="307"/>
      <c r="C39" s="307"/>
      <c r="D39" s="307"/>
      <c r="E39" s="307"/>
      <c r="F39" s="307"/>
      <c r="G39" s="307"/>
    </row>
    <row r="40" spans="1:7" s="41" customFormat="1" x14ac:dyDescent="0.25">
      <c r="A40" s="307"/>
      <c r="B40" s="307"/>
      <c r="C40" s="307"/>
      <c r="D40" s="307"/>
      <c r="E40" s="307"/>
      <c r="F40" s="307"/>
      <c r="G40" s="307"/>
    </row>
    <row r="41" spans="1:7" s="41" customFormat="1" x14ac:dyDescent="0.25">
      <c r="A41" s="307"/>
      <c r="B41" s="307"/>
      <c r="C41" s="307"/>
      <c r="D41" s="307"/>
      <c r="E41" s="307"/>
      <c r="F41" s="307"/>
      <c r="G41" s="307"/>
    </row>
    <row r="42" spans="1:7" s="41" customFormat="1" x14ac:dyDescent="0.25">
      <c r="A42" s="307"/>
      <c r="B42" s="307"/>
      <c r="C42" s="307"/>
      <c r="D42" s="307"/>
      <c r="E42" s="307"/>
      <c r="F42" s="307"/>
      <c r="G42" s="307"/>
    </row>
    <row r="43" spans="1:7" s="41" customFormat="1" x14ac:dyDescent="0.25">
      <c r="A43" s="307"/>
      <c r="B43" s="307"/>
      <c r="C43" s="307"/>
      <c r="D43" s="307"/>
      <c r="E43" s="307"/>
      <c r="F43" s="307"/>
      <c r="G43" s="307"/>
    </row>
    <row r="44" spans="1:7" s="41" customFormat="1" x14ac:dyDescent="0.25">
      <c r="A44" s="307"/>
      <c r="B44" s="307"/>
      <c r="C44" s="307"/>
      <c r="D44" s="307"/>
      <c r="E44" s="307"/>
      <c r="F44" s="307"/>
      <c r="G44" s="307"/>
    </row>
    <row r="45" spans="1:7" s="41" customFormat="1" x14ac:dyDescent="0.25">
      <c r="A45" s="307"/>
      <c r="B45" s="307"/>
      <c r="C45" s="307"/>
      <c r="D45" s="307"/>
      <c r="E45" s="307"/>
      <c r="F45" s="307"/>
      <c r="G45" s="307"/>
    </row>
    <row r="46" spans="1:7" s="41" customFormat="1" x14ac:dyDescent="0.25">
      <c r="A46" s="307"/>
      <c r="B46" s="307"/>
      <c r="C46" s="307"/>
      <c r="D46" s="307"/>
      <c r="E46" s="307"/>
      <c r="F46" s="307"/>
      <c r="G46" s="307"/>
    </row>
    <row r="47" spans="1:7" s="41" customFormat="1" x14ac:dyDescent="0.25">
      <c r="A47" s="307"/>
      <c r="B47" s="307"/>
      <c r="C47" s="307"/>
      <c r="D47" s="307"/>
      <c r="E47" s="307"/>
      <c r="F47" s="307"/>
      <c r="G47" s="307"/>
    </row>
    <row r="48" spans="1:7" s="41" customFormat="1" x14ac:dyDescent="0.25">
      <c r="A48" s="307"/>
      <c r="B48" s="307"/>
      <c r="C48" s="307"/>
      <c r="D48" s="307"/>
      <c r="E48" s="307"/>
      <c r="F48" s="307"/>
      <c r="G48" s="307"/>
    </row>
    <row r="49" spans="1:7" s="41" customFormat="1" x14ac:dyDescent="0.25">
      <c r="A49" s="307"/>
      <c r="B49" s="307"/>
      <c r="C49" s="307"/>
      <c r="D49" s="307"/>
      <c r="E49" s="307"/>
      <c r="F49" s="307"/>
      <c r="G49" s="307"/>
    </row>
    <row r="50" spans="1:7" s="41" customFormat="1" x14ac:dyDescent="0.25">
      <c r="A50" s="307"/>
      <c r="B50" s="307"/>
      <c r="C50" s="307"/>
      <c r="D50" s="307"/>
      <c r="E50" s="307"/>
      <c r="F50" s="307"/>
      <c r="G50" s="307"/>
    </row>
    <row r="51" spans="1:7" s="41" customFormat="1" x14ac:dyDescent="0.25">
      <c r="A51" s="307"/>
      <c r="B51" s="307"/>
      <c r="C51" s="307"/>
      <c r="D51" s="307"/>
      <c r="E51" s="307"/>
      <c r="F51" s="307"/>
      <c r="G51" s="307"/>
    </row>
    <row r="52" spans="1:7" s="41" customFormat="1" x14ac:dyDescent="0.25">
      <c r="A52" s="307"/>
      <c r="B52" s="307"/>
      <c r="C52" s="307"/>
      <c r="D52" s="307"/>
      <c r="E52" s="307"/>
      <c r="F52" s="307"/>
      <c r="G52" s="307"/>
    </row>
    <row r="53" spans="1:7" s="41" customFormat="1" x14ac:dyDescent="0.25">
      <c r="A53" s="307"/>
      <c r="B53" s="307"/>
      <c r="C53" s="307"/>
      <c r="D53" s="307"/>
      <c r="E53" s="307"/>
      <c r="F53" s="307"/>
      <c r="G53" s="307"/>
    </row>
    <row r="54" spans="1:7" s="41" customFormat="1" x14ac:dyDescent="0.25">
      <c r="A54" s="307"/>
      <c r="B54" s="307"/>
      <c r="C54" s="307"/>
      <c r="D54" s="307"/>
      <c r="E54" s="307"/>
      <c r="F54" s="307"/>
      <c r="G54" s="307"/>
    </row>
    <row r="55" spans="1:7" s="41" customFormat="1" x14ac:dyDescent="0.25">
      <c r="A55" s="307"/>
      <c r="B55" s="307"/>
      <c r="C55" s="307"/>
      <c r="D55" s="307"/>
      <c r="E55" s="307"/>
      <c r="F55" s="307"/>
      <c r="G55" s="307"/>
    </row>
    <row r="56" spans="1:7" s="41" customFormat="1" x14ac:dyDescent="0.25">
      <c r="A56" s="307"/>
      <c r="B56" s="307"/>
      <c r="C56" s="307"/>
      <c r="D56" s="307"/>
      <c r="E56" s="307"/>
      <c r="F56" s="307"/>
      <c r="G56" s="307"/>
    </row>
    <row r="57" spans="1:7" s="41" customFormat="1" x14ac:dyDescent="0.25">
      <c r="A57" s="307"/>
      <c r="B57" s="307"/>
      <c r="C57" s="307"/>
      <c r="D57" s="307"/>
      <c r="E57" s="307"/>
      <c r="F57" s="307"/>
      <c r="G57" s="307"/>
    </row>
    <row r="58" spans="1:7" s="41" customFormat="1" x14ac:dyDescent="0.25">
      <c r="A58" s="307"/>
      <c r="B58" s="307"/>
      <c r="C58" s="307"/>
      <c r="D58" s="307"/>
      <c r="E58" s="307"/>
      <c r="F58" s="307"/>
      <c r="G58" s="307"/>
    </row>
    <row r="59" spans="1:7" s="41" customFormat="1" x14ac:dyDescent="0.25">
      <c r="A59" s="307"/>
      <c r="B59" s="307"/>
      <c r="C59" s="307"/>
      <c r="D59" s="307"/>
      <c r="E59" s="307"/>
      <c r="F59" s="307"/>
      <c r="G59" s="307"/>
    </row>
    <row r="60" spans="1:7" s="41" customFormat="1" x14ac:dyDescent="0.25">
      <c r="A60" s="307"/>
      <c r="B60" s="307"/>
      <c r="C60" s="307"/>
      <c r="D60" s="307"/>
      <c r="E60" s="307"/>
      <c r="F60" s="307"/>
      <c r="G60" s="307"/>
    </row>
    <row r="61" spans="1:7" s="41" customFormat="1" x14ac:dyDescent="0.25">
      <c r="A61" s="307"/>
      <c r="B61" s="307"/>
      <c r="C61" s="307"/>
      <c r="D61" s="307"/>
      <c r="E61" s="307"/>
      <c r="F61" s="307"/>
      <c r="G61" s="307"/>
    </row>
    <row r="62" spans="1:7" s="41" customFormat="1" x14ac:dyDescent="0.25">
      <c r="A62" s="307"/>
      <c r="B62" s="307"/>
      <c r="C62" s="307"/>
      <c r="D62" s="307"/>
      <c r="E62" s="307"/>
      <c r="F62" s="307"/>
      <c r="G62" s="307"/>
    </row>
    <row r="63" spans="1:7" s="41" customFormat="1" x14ac:dyDescent="0.25">
      <c r="A63" s="307"/>
      <c r="B63" s="307"/>
      <c r="C63" s="307"/>
      <c r="D63" s="307"/>
      <c r="E63" s="307"/>
      <c r="F63" s="307"/>
      <c r="G63" s="307"/>
    </row>
    <row r="64" spans="1:7" s="41" customFormat="1" x14ac:dyDescent="0.25">
      <c r="A64" s="307"/>
      <c r="B64" s="307"/>
      <c r="C64" s="307"/>
      <c r="D64" s="307"/>
      <c r="E64" s="307"/>
      <c r="F64" s="307"/>
      <c r="G64" s="307"/>
    </row>
    <row r="65" spans="1:7" s="41" customFormat="1" x14ac:dyDescent="0.25">
      <c r="A65" s="307"/>
      <c r="B65" s="307"/>
      <c r="C65" s="307"/>
      <c r="D65" s="307"/>
      <c r="E65" s="307"/>
      <c r="F65" s="307"/>
      <c r="G65" s="307"/>
    </row>
    <row r="66" spans="1:7" s="41" customFormat="1" x14ac:dyDescent="0.25">
      <c r="A66" s="307"/>
      <c r="B66" s="307"/>
      <c r="C66" s="307"/>
      <c r="D66" s="307"/>
      <c r="E66" s="307"/>
      <c r="F66" s="307"/>
      <c r="G66" s="307"/>
    </row>
    <row r="67" spans="1:7" s="41" customFormat="1" x14ac:dyDescent="0.25">
      <c r="A67" s="307"/>
      <c r="B67" s="307"/>
      <c r="C67" s="307"/>
      <c r="D67" s="307"/>
      <c r="E67" s="307"/>
      <c r="F67" s="307"/>
      <c r="G67" s="307"/>
    </row>
    <row r="68" spans="1:7" s="41" customFormat="1" x14ac:dyDescent="0.25">
      <c r="A68" s="307"/>
      <c r="B68" s="307"/>
      <c r="C68" s="307"/>
      <c r="D68" s="307"/>
      <c r="E68" s="307"/>
      <c r="F68" s="307"/>
      <c r="G68" s="307"/>
    </row>
    <row r="69" spans="1:7" s="41" customFormat="1" x14ac:dyDescent="0.25">
      <c r="A69" s="307"/>
      <c r="B69" s="307"/>
      <c r="C69" s="307"/>
      <c r="D69" s="307"/>
      <c r="E69" s="307"/>
      <c r="F69" s="307"/>
      <c r="G69" s="307"/>
    </row>
    <row r="70" spans="1:7" s="41" customFormat="1" x14ac:dyDescent="0.25">
      <c r="A70" s="307"/>
      <c r="B70" s="307"/>
      <c r="C70" s="307"/>
      <c r="D70" s="307"/>
      <c r="E70" s="307"/>
      <c r="F70" s="307"/>
      <c r="G70" s="307"/>
    </row>
    <row r="71" spans="1:7" s="41" customFormat="1" x14ac:dyDescent="0.25">
      <c r="A71" s="307"/>
      <c r="B71" s="307"/>
      <c r="C71" s="307"/>
      <c r="D71" s="307"/>
      <c r="E71" s="307"/>
      <c r="F71" s="307"/>
      <c r="G71" s="307"/>
    </row>
    <row r="72" spans="1:7" s="41" customFormat="1" x14ac:dyDescent="0.25">
      <c r="A72" s="307"/>
      <c r="B72" s="307"/>
      <c r="C72" s="307"/>
      <c r="D72" s="307"/>
      <c r="E72" s="307"/>
      <c r="F72" s="307"/>
      <c r="G72" s="307"/>
    </row>
    <row r="73" spans="1:7" s="41" customFormat="1" x14ac:dyDescent="0.25">
      <c r="A73" s="307"/>
      <c r="B73" s="307"/>
      <c r="C73" s="307"/>
      <c r="D73" s="307"/>
      <c r="E73" s="307"/>
      <c r="F73" s="307"/>
      <c r="G73" s="307"/>
    </row>
    <row r="74" spans="1:7" s="41" customFormat="1" x14ac:dyDescent="0.25">
      <c r="A74" s="307"/>
      <c r="B74" s="307"/>
      <c r="C74" s="307"/>
      <c r="D74" s="307"/>
      <c r="E74" s="307"/>
      <c r="F74" s="307"/>
      <c r="G74" s="307"/>
    </row>
    <row r="75" spans="1:7" s="41" customFormat="1" x14ac:dyDescent="0.25">
      <c r="A75" s="307"/>
      <c r="B75" s="307"/>
      <c r="C75" s="307"/>
      <c r="D75" s="307"/>
      <c r="E75" s="307"/>
      <c r="F75" s="307"/>
      <c r="G75" s="307"/>
    </row>
    <row r="76" spans="1:7" s="41" customFormat="1" x14ac:dyDescent="0.25">
      <c r="A76" s="307"/>
      <c r="B76" s="307"/>
      <c r="C76" s="307"/>
      <c r="D76" s="307"/>
      <c r="E76" s="307"/>
      <c r="F76" s="307"/>
      <c r="G76" s="307"/>
    </row>
    <row r="77" spans="1:7" s="41" customFormat="1" x14ac:dyDescent="0.25">
      <c r="A77" s="307"/>
      <c r="B77" s="307"/>
      <c r="C77" s="307"/>
      <c r="D77" s="307"/>
      <c r="E77" s="307"/>
      <c r="F77" s="307"/>
      <c r="G77" s="307"/>
    </row>
    <row r="78" spans="1:7" s="41" customFormat="1" x14ac:dyDescent="0.25">
      <c r="A78" s="307"/>
      <c r="B78" s="307"/>
      <c r="C78" s="307"/>
      <c r="D78" s="307"/>
      <c r="E78" s="307"/>
      <c r="F78" s="307"/>
      <c r="G78" s="307"/>
    </row>
    <row r="79" spans="1:7" s="41" customFormat="1" x14ac:dyDescent="0.25">
      <c r="A79" s="307"/>
      <c r="B79" s="307"/>
      <c r="C79" s="307"/>
      <c r="D79" s="307"/>
      <c r="E79" s="307"/>
      <c r="F79" s="307"/>
      <c r="G79" s="307"/>
    </row>
    <row r="80" spans="1:7" s="41" customFormat="1" x14ac:dyDescent="0.25">
      <c r="A80" s="307"/>
      <c r="B80" s="307"/>
      <c r="C80" s="307"/>
      <c r="D80" s="307"/>
      <c r="E80" s="307"/>
      <c r="F80" s="307"/>
      <c r="G80" s="307"/>
    </row>
    <row r="81" spans="1:7" s="41" customFormat="1" x14ac:dyDescent="0.25">
      <c r="A81" s="307"/>
      <c r="B81" s="307"/>
      <c r="C81" s="307"/>
      <c r="D81" s="307"/>
      <c r="E81" s="307"/>
      <c r="F81" s="307"/>
      <c r="G81" s="307"/>
    </row>
    <row r="82" spans="1:7" s="41" customFormat="1" x14ac:dyDescent="0.25">
      <c r="A82" s="307"/>
      <c r="B82" s="307"/>
      <c r="C82" s="307"/>
      <c r="D82" s="307"/>
      <c r="E82" s="307"/>
      <c r="F82" s="307"/>
      <c r="G82" s="307"/>
    </row>
    <row r="83" spans="1:7" s="41" customFormat="1" x14ac:dyDescent="0.25">
      <c r="A83" s="307"/>
      <c r="B83" s="307"/>
      <c r="C83" s="307"/>
      <c r="D83" s="307"/>
      <c r="E83" s="307"/>
      <c r="F83" s="307"/>
      <c r="G83" s="307"/>
    </row>
    <row r="84" spans="1:7" s="41" customFormat="1" x14ac:dyDescent="0.25">
      <c r="A84" s="307"/>
      <c r="B84" s="307"/>
      <c r="C84" s="307"/>
      <c r="D84" s="307"/>
      <c r="E84" s="307"/>
      <c r="F84" s="307"/>
      <c r="G84" s="307"/>
    </row>
    <row r="85" spans="1:7" s="41" customFormat="1" x14ac:dyDescent="0.25">
      <c r="A85" s="307"/>
      <c r="B85" s="307"/>
      <c r="C85" s="307"/>
      <c r="D85" s="307"/>
      <c r="E85" s="307"/>
      <c r="F85" s="307"/>
      <c r="G85" s="307"/>
    </row>
    <row r="86" spans="1:7" s="41" customFormat="1" x14ac:dyDescent="0.25">
      <c r="A86" s="307"/>
      <c r="B86" s="307"/>
      <c r="C86" s="307"/>
      <c r="D86" s="307"/>
      <c r="E86" s="307"/>
      <c r="F86" s="307"/>
      <c r="G86" s="307"/>
    </row>
    <row r="87" spans="1:7" s="41" customFormat="1" x14ac:dyDescent="0.25">
      <c r="A87" s="307"/>
      <c r="B87" s="307"/>
      <c r="C87" s="307"/>
      <c r="D87" s="307"/>
      <c r="E87" s="307"/>
      <c r="F87" s="307"/>
      <c r="G87" s="307"/>
    </row>
    <row r="88" spans="1:7" s="41" customFormat="1" x14ac:dyDescent="0.25">
      <c r="A88" s="307"/>
      <c r="B88" s="307"/>
      <c r="C88" s="307"/>
      <c r="D88" s="307"/>
      <c r="E88" s="307"/>
      <c r="F88" s="307"/>
      <c r="G88" s="307"/>
    </row>
    <row r="89" spans="1:7" s="41" customFormat="1" x14ac:dyDescent="0.25">
      <c r="A89" s="307"/>
      <c r="B89" s="307"/>
      <c r="C89" s="307"/>
      <c r="D89" s="307"/>
      <c r="E89" s="307"/>
      <c r="F89" s="307"/>
      <c r="G89" s="307"/>
    </row>
    <row r="90" spans="1:7" s="41" customFormat="1" x14ac:dyDescent="0.25">
      <c r="A90" s="307"/>
      <c r="B90" s="307"/>
      <c r="C90" s="307"/>
      <c r="D90" s="307"/>
      <c r="E90" s="307"/>
      <c r="F90" s="307"/>
      <c r="G90" s="307"/>
    </row>
    <row r="91" spans="1:7" s="41" customFormat="1" x14ac:dyDescent="0.25">
      <c r="A91" s="307"/>
      <c r="B91" s="307"/>
      <c r="C91" s="307"/>
      <c r="D91" s="307"/>
      <c r="E91" s="307"/>
      <c r="F91" s="307"/>
      <c r="G91" s="307"/>
    </row>
    <row r="92" spans="1:7" s="41" customFormat="1" x14ac:dyDescent="0.25">
      <c r="A92" s="307"/>
      <c r="B92" s="307"/>
      <c r="C92" s="307"/>
      <c r="D92" s="307"/>
      <c r="E92" s="307"/>
      <c r="F92" s="307"/>
      <c r="G92" s="307"/>
    </row>
    <row r="93" spans="1:7" s="41" customFormat="1" x14ac:dyDescent="0.25">
      <c r="A93" s="307"/>
      <c r="B93" s="307"/>
      <c r="C93" s="307"/>
      <c r="D93" s="307"/>
      <c r="E93" s="307"/>
      <c r="F93" s="307"/>
      <c r="G93" s="307"/>
    </row>
    <row r="94" spans="1:7" s="41" customFormat="1" x14ac:dyDescent="0.25">
      <c r="A94" s="307"/>
      <c r="B94" s="307"/>
      <c r="C94" s="307"/>
      <c r="D94" s="307"/>
      <c r="E94" s="307"/>
      <c r="F94" s="307"/>
      <c r="G94" s="307"/>
    </row>
    <row r="95" spans="1:7" s="41" customFormat="1" x14ac:dyDescent="0.25">
      <c r="A95" s="307"/>
      <c r="B95" s="307"/>
      <c r="C95" s="307"/>
      <c r="D95" s="307"/>
      <c r="E95" s="307"/>
      <c r="F95" s="307"/>
      <c r="G95" s="307"/>
    </row>
    <row r="96" spans="1:7" s="41" customFormat="1" x14ac:dyDescent="0.25">
      <c r="A96" s="307"/>
      <c r="B96" s="307"/>
      <c r="C96" s="307"/>
      <c r="D96" s="307"/>
      <c r="E96" s="307"/>
      <c r="F96" s="307"/>
      <c r="G96" s="307"/>
    </row>
    <row r="97" spans="1:7" s="41" customFormat="1" x14ac:dyDescent="0.25">
      <c r="A97" s="307"/>
      <c r="B97" s="307"/>
      <c r="C97" s="307"/>
      <c r="D97" s="307"/>
      <c r="E97" s="307"/>
      <c r="F97" s="307"/>
      <c r="G97" s="307"/>
    </row>
    <row r="98" spans="1:7" s="41" customFormat="1" x14ac:dyDescent="0.25">
      <c r="A98" s="307"/>
      <c r="B98" s="307"/>
      <c r="C98" s="307"/>
      <c r="D98" s="307"/>
      <c r="E98" s="307"/>
      <c r="F98" s="307"/>
      <c r="G98" s="307"/>
    </row>
    <row r="99" spans="1:7" s="41" customFormat="1" x14ac:dyDescent="0.25">
      <c r="A99" s="307"/>
      <c r="B99" s="307"/>
      <c r="C99" s="307"/>
      <c r="D99" s="307"/>
      <c r="E99" s="307"/>
      <c r="F99" s="307"/>
      <c r="G99" s="307"/>
    </row>
    <row r="100" spans="1:7" s="41" customFormat="1" x14ac:dyDescent="0.25">
      <c r="A100" s="307"/>
      <c r="B100" s="307"/>
      <c r="C100" s="307"/>
      <c r="D100" s="307"/>
      <c r="E100" s="307"/>
      <c r="F100" s="307"/>
      <c r="G100" s="307"/>
    </row>
    <row r="101" spans="1:7" s="41" customFormat="1" x14ac:dyDescent="0.25">
      <c r="A101" s="307"/>
      <c r="B101" s="307"/>
      <c r="C101" s="307"/>
      <c r="D101" s="307"/>
      <c r="E101" s="307"/>
      <c r="F101" s="307"/>
      <c r="G101" s="307"/>
    </row>
    <row r="102" spans="1:7" s="41" customFormat="1" x14ac:dyDescent="0.25">
      <c r="A102" s="307"/>
      <c r="B102" s="307"/>
      <c r="C102" s="307"/>
      <c r="D102" s="307"/>
      <c r="E102" s="307"/>
      <c r="F102" s="307"/>
      <c r="G102" s="307"/>
    </row>
    <row r="103" spans="1:7" s="41" customFormat="1" x14ac:dyDescent="0.25">
      <c r="A103" s="307"/>
      <c r="B103" s="307"/>
      <c r="C103" s="307"/>
      <c r="D103" s="307"/>
      <c r="E103" s="307"/>
      <c r="F103" s="307"/>
      <c r="G103" s="307"/>
    </row>
    <row r="104" spans="1:7" s="41" customFormat="1" x14ac:dyDescent="0.25">
      <c r="A104" s="307"/>
      <c r="B104" s="307"/>
      <c r="C104" s="307"/>
      <c r="D104" s="307"/>
      <c r="E104" s="307"/>
      <c r="F104" s="307"/>
      <c r="G104" s="307"/>
    </row>
    <row r="105" spans="1:7" s="41" customFormat="1" x14ac:dyDescent="0.25">
      <c r="A105" s="307"/>
      <c r="B105" s="307"/>
      <c r="C105" s="307"/>
      <c r="D105" s="307"/>
      <c r="E105" s="307"/>
      <c r="F105" s="307"/>
      <c r="G105" s="307"/>
    </row>
    <row r="106" spans="1:7" s="41" customFormat="1" x14ac:dyDescent="0.25">
      <c r="A106" s="307"/>
      <c r="B106" s="307"/>
      <c r="C106" s="307"/>
      <c r="D106" s="307"/>
      <c r="E106" s="307"/>
      <c r="F106" s="307"/>
      <c r="G106" s="307"/>
    </row>
    <row r="107" spans="1:7" s="41" customFormat="1" x14ac:dyDescent="0.25">
      <c r="A107" s="307"/>
      <c r="B107" s="307"/>
      <c r="C107" s="307"/>
      <c r="D107" s="307"/>
      <c r="E107" s="307"/>
      <c r="F107" s="307"/>
      <c r="G107" s="307"/>
    </row>
    <row r="108" spans="1:7" s="41" customFormat="1" x14ac:dyDescent="0.25">
      <c r="A108" s="307"/>
      <c r="B108" s="307"/>
      <c r="C108" s="307"/>
      <c r="D108" s="307"/>
      <c r="E108" s="307"/>
      <c r="F108" s="307"/>
      <c r="G108" s="307"/>
    </row>
    <row r="109" spans="1:7" s="41" customFormat="1" x14ac:dyDescent="0.25">
      <c r="A109" s="307"/>
      <c r="B109" s="307"/>
      <c r="C109" s="307"/>
      <c r="D109" s="307"/>
      <c r="E109" s="307"/>
      <c r="F109" s="307"/>
      <c r="G109" s="307"/>
    </row>
    <row r="110" spans="1:7" s="41" customFormat="1" x14ac:dyDescent="0.25">
      <c r="A110" s="307"/>
      <c r="B110" s="307"/>
      <c r="C110" s="307"/>
      <c r="D110" s="307"/>
      <c r="E110" s="307"/>
      <c r="F110" s="307"/>
      <c r="G110" s="307"/>
    </row>
    <row r="111" spans="1:7" s="41" customFormat="1" x14ac:dyDescent="0.25">
      <c r="A111" s="307"/>
      <c r="B111" s="307"/>
      <c r="C111" s="307"/>
      <c r="D111" s="307"/>
      <c r="E111" s="307"/>
      <c r="F111" s="307"/>
      <c r="G111" s="307"/>
    </row>
    <row r="112" spans="1:7" s="41" customFormat="1" x14ac:dyDescent="0.25">
      <c r="A112" s="307"/>
      <c r="B112" s="307"/>
      <c r="C112" s="307"/>
      <c r="D112" s="307"/>
      <c r="E112" s="307"/>
      <c r="F112" s="307"/>
      <c r="G112" s="307"/>
    </row>
    <row r="113" spans="1:7" s="41" customFormat="1" x14ac:dyDescent="0.25">
      <c r="A113" s="307"/>
      <c r="B113" s="307"/>
      <c r="C113" s="307"/>
      <c r="D113" s="307"/>
      <c r="E113" s="307"/>
      <c r="F113" s="307"/>
      <c r="G113" s="307"/>
    </row>
    <row r="114" spans="1:7" s="41" customFormat="1" x14ac:dyDescent="0.25">
      <c r="A114" s="307"/>
      <c r="B114" s="307"/>
      <c r="C114" s="307"/>
      <c r="D114" s="307"/>
      <c r="E114" s="307"/>
      <c r="F114" s="307"/>
      <c r="G114" s="307"/>
    </row>
    <row r="115" spans="1:7" s="41" customFormat="1" x14ac:dyDescent="0.25">
      <c r="A115" s="307"/>
      <c r="B115" s="307"/>
      <c r="C115" s="307"/>
      <c r="D115" s="307"/>
      <c r="E115" s="307"/>
      <c r="F115" s="307"/>
      <c r="G115" s="307"/>
    </row>
    <row r="116" spans="1:7" s="41" customFormat="1" x14ac:dyDescent="0.25">
      <c r="A116" s="307"/>
      <c r="B116" s="307"/>
      <c r="C116" s="307"/>
      <c r="D116" s="307"/>
      <c r="E116" s="307"/>
      <c r="F116" s="307"/>
      <c r="G116" s="307"/>
    </row>
    <row r="117" spans="1:7" s="41" customFormat="1" x14ac:dyDescent="0.25">
      <c r="A117" s="307"/>
      <c r="B117" s="307"/>
      <c r="C117" s="307"/>
      <c r="D117" s="307"/>
      <c r="E117" s="307"/>
      <c r="F117" s="307"/>
      <c r="G117" s="307"/>
    </row>
    <row r="118" spans="1:7" s="41" customFormat="1" x14ac:dyDescent="0.25">
      <c r="A118" s="307"/>
      <c r="B118" s="307"/>
      <c r="C118" s="307"/>
      <c r="D118" s="307"/>
      <c r="E118" s="307"/>
      <c r="F118" s="307"/>
      <c r="G118" s="307"/>
    </row>
    <row r="119" spans="1:7" s="41" customFormat="1" x14ac:dyDescent="0.25">
      <c r="A119" s="307"/>
      <c r="B119" s="307"/>
      <c r="C119" s="307"/>
      <c r="D119" s="307"/>
      <c r="E119" s="307"/>
      <c r="F119" s="307"/>
      <c r="G119" s="307"/>
    </row>
    <row r="120" spans="1:7" s="41" customFormat="1" x14ac:dyDescent="0.25">
      <c r="A120" s="307"/>
      <c r="B120" s="307"/>
      <c r="C120" s="307"/>
      <c r="D120" s="307"/>
      <c r="E120" s="307"/>
      <c r="F120" s="307"/>
      <c r="G120" s="307"/>
    </row>
    <row r="121" spans="1:7" s="41" customFormat="1" x14ac:dyDescent="0.25">
      <c r="A121" s="307"/>
      <c r="B121" s="307"/>
      <c r="C121" s="307"/>
      <c r="D121" s="307"/>
      <c r="E121" s="307"/>
      <c r="F121" s="307"/>
      <c r="G121" s="307"/>
    </row>
    <row r="122" spans="1:7" s="41" customFormat="1" x14ac:dyDescent="0.25">
      <c r="A122" s="307"/>
      <c r="B122" s="307"/>
      <c r="C122" s="307"/>
      <c r="D122" s="307"/>
      <c r="E122" s="307"/>
      <c r="F122" s="307"/>
      <c r="G122" s="307"/>
    </row>
    <row r="123" spans="1:7" s="41" customFormat="1" x14ac:dyDescent="0.25">
      <c r="A123" s="307"/>
      <c r="B123" s="307"/>
      <c r="C123" s="307"/>
      <c r="D123" s="307"/>
      <c r="E123" s="307"/>
      <c r="F123" s="307"/>
      <c r="G123" s="307"/>
    </row>
    <row r="124" spans="1:7" s="41" customFormat="1" x14ac:dyDescent="0.25">
      <c r="A124" s="307"/>
      <c r="B124" s="307"/>
      <c r="C124" s="307"/>
      <c r="D124" s="307"/>
      <c r="E124" s="307"/>
      <c r="F124" s="307"/>
      <c r="G124" s="307"/>
    </row>
    <row r="125" spans="1:7" s="41" customFormat="1" x14ac:dyDescent="0.25">
      <c r="A125" s="307"/>
      <c r="B125" s="307"/>
      <c r="C125" s="307"/>
      <c r="D125" s="307"/>
      <c r="E125" s="307"/>
      <c r="F125" s="307"/>
      <c r="G125" s="307"/>
    </row>
    <row r="126" spans="1:7" s="41" customFormat="1" x14ac:dyDescent="0.25">
      <c r="A126" s="307"/>
      <c r="B126" s="307"/>
      <c r="C126" s="307"/>
      <c r="D126" s="307"/>
      <c r="E126" s="307"/>
      <c r="F126" s="307"/>
      <c r="G126" s="307"/>
    </row>
    <row r="127" spans="1:7" s="41" customFormat="1" x14ac:dyDescent="0.25">
      <c r="A127" s="307"/>
      <c r="B127" s="307"/>
      <c r="C127" s="307"/>
      <c r="D127" s="307"/>
      <c r="E127" s="307"/>
      <c r="F127" s="307"/>
      <c r="G127" s="307"/>
    </row>
    <row r="128" spans="1:7" s="41" customFormat="1" x14ac:dyDescent="0.25">
      <c r="A128" s="307"/>
      <c r="B128" s="307"/>
      <c r="C128" s="307"/>
      <c r="D128" s="307"/>
      <c r="E128" s="307"/>
      <c r="F128" s="307"/>
      <c r="G128" s="307"/>
    </row>
    <row r="129" spans="1:7" s="41" customFormat="1" x14ac:dyDescent="0.25">
      <c r="A129" s="307"/>
      <c r="B129" s="307"/>
      <c r="C129" s="307"/>
      <c r="D129" s="307"/>
      <c r="E129" s="307"/>
      <c r="F129" s="307"/>
      <c r="G129" s="307"/>
    </row>
    <row r="130" spans="1:7" s="41" customFormat="1" x14ac:dyDescent="0.25">
      <c r="A130" s="307"/>
      <c r="B130" s="307"/>
      <c r="C130" s="307"/>
      <c r="D130" s="307"/>
      <c r="E130" s="307"/>
      <c r="F130" s="307"/>
      <c r="G130" s="307"/>
    </row>
    <row r="131" spans="1:7" s="41" customFormat="1" x14ac:dyDescent="0.25">
      <c r="A131" s="307"/>
      <c r="B131" s="307"/>
      <c r="C131" s="307"/>
      <c r="D131" s="307"/>
      <c r="E131" s="307"/>
      <c r="F131" s="307"/>
      <c r="G131" s="307"/>
    </row>
    <row r="132" spans="1:7" s="41" customFormat="1" x14ac:dyDescent="0.25">
      <c r="A132" s="307"/>
      <c r="B132" s="307"/>
      <c r="C132" s="307"/>
      <c r="D132" s="307"/>
      <c r="E132" s="307"/>
      <c r="F132" s="307"/>
      <c r="G132" s="307"/>
    </row>
    <row r="133" spans="1:7" s="41" customFormat="1" x14ac:dyDescent="0.25">
      <c r="A133" s="307"/>
      <c r="B133" s="307"/>
      <c r="C133" s="307"/>
      <c r="D133" s="307"/>
      <c r="E133" s="307"/>
      <c r="F133" s="307"/>
      <c r="G133" s="307"/>
    </row>
    <row r="134" spans="1:7" s="41" customFormat="1" x14ac:dyDescent="0.25">
      <c r="A134" s="307"/>
      <c r="B134" s="307"/>
      <c r="C134" s="307"/>
      <c r="D134" s="307"/>
      <c r="E134" s="307"/>
      <c r="F134" s="307"/>
      <c r="G134" s="307"/>
    </row>
    <row r="135" spans="1:7" s="41" customFormat="1" x14ac:dyDescent="0.25">
      <c r="A135" s="307"/>
      <c r="B135" s="307"/>
      <c r="C135" s="307"/>
      <c r="D135" s="307"/>
      <c r="E135" s="307"/>
      <c r="F135" s="307"/>
      <c r="G135" s="307"/>
    </row>
    <row r="136" spans="1:7" s="41" customFormat="1" x14ac:dyDescent="0.25">
      <c r="A136" s="307"/>
      <c r="B136" s="307"/>
      <c r="C136" s="307"/>
      <c r="D136" s="307"/>
      <c r="E136" s="307"/>
      <c r="F136" s="307"/>
      <c r="G136" s="307"/>
    </row>
    <row r="137" spans="1:7" s="41" customFormat="1" x14ac:dyDescent="0.25">
      <c r="A137" s="307"/>
      <c r="B137" s="307"/>
      <c r="C137" s="307"/>
      <c r="D137" s="307"/>
      <c r="E137" s="307"/>
      <c r="F137" s="307"/>
      <c r="G137" s="307"/>
    </row>
    <row r="138" spans="1:7" s="41" customFormat="1" x14ac:dyDescent="0.25">
      <c r="A138" s="307"/>
      <c r="B138" s="307"/>
      <c r="C138" s="307"/>
      <c r="D138" s="307"/>
      <c r="E138" s="307"/>
      <c r="F138" s="307"/>
      <c r="G138" s="307"/>
    </row>
    <row r="139" spans="1:7" s="41" customFormat="1" x14ac:dyDescent="0.25">
      <c r="A139" s="307"/>
      <c r="B139" s="307"/>
      <c r="C139" s="307"/>
      <c r="D139" s="307"/>
      <c r="E139" s="307"/>
      <c r="F139" s="307"/>
      <c r="G139" s="307"/>
    </row>
    <row r="140" spans="1:7" s="41" customFormat="1" x14ac:dyDescent="0.25">
      <c r="A140" s="307"/>
      <c r="B140" s="307"/>
      <c r="C140" s="307"/>
      <c r="D140" s="307"/>
      <c r="E140" s="307"/>
      <c r="F140" s="307"/>
      <c r="G140" s="307"/>
    </row>
    <row r="141" spans="1:7" s="41" customFormat="1" x14ac:dyDescent="0.25">
      <c r="A141" s="307"/>
      <c r="B141" s="307"/>
      <c r="C141" s="307"/>
      <c r="D141" s="307"/>
      <c r="E141" s="307"/>
      <c r="F141" s="307"/>
      <c r="G141" s="307"/>
    </row>
    <row r="142" spans="1:7" s="41" customFormat="1" x14ac:dyDescent="0.25">
      <c r="A142" s="307"/>
      <c r="B142" s="307"/>
      <c r="C142" s="307"/>
      <c r="D142" s="307"/>
      <c r="E142" s="307"/>
      <c r="F142" s="307"/>
      <c r="G142" s="307"/>
    </row>
    <row r="143" spans="1:7" s="41" customFormat="1" x14ac:dyDescent="0.25">
      <c r="A143" s="307"/>
      <c r="B143" s="307"/>
      <c r="C143" s="307"/>
      <c r="D143" s="307"/>
      <c r="E143" s="307"/>
      <c r="F143" s="307"/>
      <c r="G143" s="307"/>
    </row>
    <row r="144" spans="1:7" s="41" customFormat="1" x14ac:dyDescent="0.25">
      <c r="A144" s="307"/>
      <c r="B144" s="307"/>
      <c r="C144" s="307"/>
      <c r="D144" s="307"/>
      <c r="E144" s="307"/>
      <c r="F144" s="307"/>
      <c r="G144" s="307"/>
    </row>
    <row r="145" spans="1:7" s="41" customFormat="1" x14ac:dyDescent="0.25">
      <c r="A145" s="307"/>
      <c r="B145" s="307"/>
      <c r="C145" s="307"/>
      <c r="D145" s="307"/>
      <c r="E145" s="307"/>
      <c r="F145" s="307"/>
      <c r="G145" s="307"/>
    </row>
    <row r="146" spans="1:7" s="41" customFormat="1" x14ac:dyDescent="0.25">
      <c r="A146" s="307"/>
      <c r="B146" s="307"/>
      <c r="C146" s="307"/>
      <c r="D146" s="307"/>
      <c r="E146" s="307"/>
      <c r="F146" s="307"/>
      <c r="G146" s="307"/>
    </row>
    <row r="147" spans="1:7" s="41" customFormat="1" x14ac:dyDescent="0.25">
      <c r="A147" s="307"/>
      <c r="B147" s="307"/>
      <c r="C147" s="307"/>
      <c r="D147" s="307"/>
      <c r="E147" s="307"/>
      <c r="F147" s="307"/>
      <c r="G147" s="307"/>
    </row>
    <row r="148" spans="1:7" s="41" customFormat="1" x14ac:dyDescent="0.25">
      <c r="A148" s="307"/>
      <c r="B148" s="307"/>
      <c r="C148" s="307"/>
      <c r="D148" s="307"/>
      <c r="E148" s="307"/>
      <c r="F148" s="307"/>
      <c r="G148" s="307"/>
    </row>
    <row r="149" spans="1:7" s="41" customFormat="1" x14ac:dyDescent="0.25">
      <c r="A149" s="307"/>
      <c r="B149" s="307"/>
      <c r="C149" s="307"/>
      <c r="D149" s="307"/>
      <c r="E149" s="307"/>
      <c r="F149" s="307"/>
      <c r="G149" s="307"/>
    </row>
    <row r="150" spans="1:7" s="41" customFormat="1" x14ac:dyDescent="0.25">
      <c r="A150" s="307"/>
      <c r="B150" s="307"/>
      <c r="C150" s="307"/>
      <c r="D150" s="307"/>
      <c r="E150" s="307"/>
      <c r="F150" s="307"/>
      <c r="G150" s="307"/>
    </row>
    <row r="151" spans="1:7" s="41" customFormat="1" x14ac:dyDescent="0.25">
      <c r="A151" s="307"/>
      <c r="B151" s="307"/>
      <c r="C151" s="307"/>
      <c r="D151" s="307"/>
      <c r="E151" s="307"/>
      <c r="F151" s="307"/>
      <c r="G151" s="307"/>
    </row>
    <row r="152" spans="1:7" s="41" customFormat="1" x14ac:dyDescent="0.25">
      <c r="A152" s="307"/>
      <c r="B152" s="307"/>
      <c r="C152" s="307"/>
      <c r="D152" s="307"/>
      <c r="E152" s="307"/>
      <c r="F152" s="307"/>
      <c r="G152" s="307"/>
    </row>
    <row r="153" spans="1:7" s="41" customFormat="1" x14ac:dyDescent="0.25">
      <c r="A153" s="307"/>
      <c r="B153" s="307"/>
      <c r="C153" s="307"/>
      <c r="D153" s="307"/>
      <c r="E153" s="307"/>
      <c r="F153" s="307"/>
      <c r="G153" s="307"/>
    </row>
    <row r="154" spans="1:7" s="41" customFormat="1" x14ac:dyDescent="0.25">
      <c r="A154" s="307"/>
      <c r="B154" s="307"/>
      <c r="C154" s="307"/>
      <c r="D154" s="307"/>
      <c r="E154" s="307"/>
      <c r="F154" s="307"/>
      <c r="G154" s="307"/>
    </row>
    <row r="155" spans="1:7" s="41" customFormat="1" x14ac:dyDescent="0.25">
      <c r="A155" s="307"/>
      <c r="B155" s="307"/>
      <c r="C155" s="307"/>
      <c r="D155" s="307"/>
      <c r="E155" s="307"/>
      <c r="F155" s="307"/>
      <c r="G155" s="307"/>
    </row>
    <row r="156" spans="1:7" s="41" customFormat="1" x14ac:dyDescent="0.25">
      <c r="A156" s="307"/>
      <c r="B156" s="307"/>
      <c r="C156" s="307"/>
      <c r="D156" s="307"/>
      <c r="E156" s="307"/>
      <c r="F156" s="307"/>
      <c r="G156" s="307"/>
    </row>
    <row r="157" spans="1:7" s="41" customFormat="1" x14ac:dyDescent="0.25">
      <c r="A157" s="307"/>
      <c r="B157" s="307"/>
      <c r="C157" s="307"/>
      <c r="D157" s="307"/>
      <c r="E157" s="307"/>
      <c r="F157" s="307"/>
      <c r="G157" s="307"/>
    </row>
    <row r="158" spans="1:7" s="41" customFormat="1" x14ac:dyDescent="0.25">
      <c r="A158" s="307"/>
      <c r="B158" s="307"/>
      <c r="C158" s="307"/>
      <c r="D158" s="307"/>
      <c r="E158" s="307"/>
      <c r="F158" s="307"/>
      <c r="G158" s="307"/>
    </row>
    <row r="159" spans="1:7" s="41" customFormat="1" x14ac:dyDescent="0.25">
      <c r="A159" s="307"/>
      <c r="B159" s="307"/>
      <c r="C159" s="307"/>
      <c r="D159" s="307"/>
      <c r="E159" s="307"/>
      <c r="F159" s="307"/>
      <c r="G159" s="307"/>
    </row>
    <row r="160" spans="1:7" s="41" customFormat="1" x14ac:dyDescent="0.25">
      <c r="A160" s="307"/>
      <c r="B160" s="307"/>
      <c r="C160" s="307"/>
      <c r="D160" s="307"/>
      <c r="E160" s="307"/>
      <c r="F160" s="307"/>
      <c r="G160" s="307"/>
    </row>
    <row r="161" spans="1:7" s="41" customFormat="1" x14ac:dyDescent="0.25">
      <c r="A161" s="307"/>
      <c r="B161" s="307"/>
      <c r="C161" s="307"/>
      <c r="D161" s="307"/>
      <c r="E161" s="307"/>
      <c r="F161" s="307"/>
      <c r="G161" s="307"/>
    </row>
    <row r="162" spans="1:7" s="41" customFormat="1" x14ac:dyDescent="0.25">
      <c r="A162" s="307"/>
      <c r="B162" s="307"/>
      <c r="C162" s="307"/>
      <c r="D162" s="307"/>
      <c r="E162" s="307"/>
      <c r="F162" s="307"/>
      <c r="G162" s="307"/>
    </row>
    <row r="163" spans="1:7" s="41" customFormat="1" x14ac:dyDescent="0.25">
      <c r="A163" s="307"/>
      <c r="B163" s="307"/>
      <c r="C163" s="307"/>
      <c r="D163" s="307"/>
      <c r="E163" s="307"/>
      <c r="F163" s="307"/>
      <c r="G163" s="307"/>
    </row>
    <row r="164" spans="1:7" s="41" customFormat="1" x14ac:dyDescent="0.25">
      <c r="A164" s="307"/>
      <c r="B164" s="307"/>
      <c r="C164" s="307"/>
      <c r="D164" s="307"/>
      <c r="E164" s="307"/>
      <c r="F164" s="307"/>
      <c r="G164" s="307"/>
    </row>
    <row r="165" spans="1:7" s="41" customFormat="1" x14ac:dyDescent="0.25">
      <c r="A165" s="307"/>
      <c r="B165" s="307"/>
      <c r="C165" s="307"/>
      <c r="D165" s="307"/>
      <c r="E165" s="307"/>
      <c r="F165" s="307"/>
      <c r="G165" s="307"/>
    </row>
    <row r="166" spans="1:7" s="41" customFormat="1" x14ac:dyDescent="0.25">
      <c r="A166" s="307"/>
      <c r="B166" s="307"/>
      <c r="C166" s="307"/>
      <c r="D166" s="307"/>
      <c r="E166" s="307"/>
      <c r="F166" s="307"/>
      <c r="G166" s="307"/>
    </row>
    <row r="167" spans="1:7" s="41" customFormat="1" x14ac:dyDescent="0.25">
      <c r="A167" s="307"/>
      <c r="B167" s="307"/>
      <c r="C167" s="307"/>
      <c r="D167" s="307"/>
      <c r="E167" s="307"/>
      <c r="F167" s="307"/>
      <c r="G167" s="307"/>
    </row>
    <row r="168" spans="1:7" s="41" customFormat="1" x14ac:dyDescent="0.25">
      <c r="A168" s="307"/>
      <c r="B168" s="307"/>
      <c r="C168" s="307"/>
      <c r="D168" s="307"/>
      <c r="E168" s="307"/>
      <c r="F168" s="307"/>
      <c r="G168" s="307"/>
    </row>
    <row r="169" spans="1:7" s="41" customFormat="1" x14ac:dyDescent="0.25">
      <c r="A169" s="307"/>
      <c r="B169" s="307"/>
      <c r="C169" s="307"/>
      <c r="D169" s="307"/>
      <c r="E169" s="307"/>
      <c r="F169" s="307"/>
      <c r="G169" s="307"/>
    </row>
    <row r="170" spans="1:7" s="41" customFormat="1" x14ac:dyDescent="0.25">
      <c r="A170" s="307"/>
      <c r="B170" s="307"/>
      <c r="C170" s="307"/>
      <c r="D170" s="307"/>
      <c r="E170" s="307"/>
      <c r="F170" s="307"/>
      <c r="G170" s="307"/>
    </row>
    <row r="171" spans="1:7" s="41" customFormat="1" x14ac:dyDescent="0.25">
      <c r="A171" s="307"/>
      <c r="B171" s="307"/>
      <c r="C171" s="307"/>
      <c r="D171" s="307"/>
      <c r="E171" s="307"/>
      <c r="F171" s="307"/>
      <c r="G171" s="307"/>
    </row>
    <row r="172" spans="1:7" s="41" customFormat="1" x14ac:dyDescent="0.25">
      <c r="A172" s="307"/>
      <c r="B172" s="307"/>
      <c r="C172" s="307"/>
      <c r="D172" s="307"/>
      <c r="E172" s="307"/>
      <c r="F172" s="307"/>
      <c r="G172" s="307"/>
    </row>
    <row r="173" spans="1:7" s="41" customFormat="1" x14ac:dyDescent="0.25">
      <c r="A173" s="307"/>
      <c r="B173" s="307"/>
      <c r="C173" s="307"/>
      <c r="D173" s="307"/>
      <c r="E173" s="307"/>
      <c r="F173" s="307"/>
      <c r="G173" s="307"/>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88"/>
  <sheetViews>
    <sheetView showGridLines="0" zoomScale="80" zoomScaleNormal="80" workbookViewId="0">
      <selection activeCell="M37" sqref="M37"/>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46"/>
    <col min="45" max="16384" width="11.42578125" style="1"/>
  </cols>
  <sheetData>
    <row r="1" spans="1:15" ht="15.75" customHeight="1" x14ac:dyDescent="0.2">
      <c r="A1" s="469">
        <f>+[4]PPNE1!B1</f>
        <v>0</v>
      </c>
      <c r="B1" s="470"/>
      <c r="C1" s="470"/>
      <c r="D1" s="470"/>
      <c r="E1" s="470"/>
      <c r="F1" s="470"/>
      <c r="G1" s="470"/>
      <c r="H1" s="470"/>
      <c r="I1" s="470"/>
      <c r="J1" s="470"/>
      <c r="K1" s="470"/>
      <c r="L1" s="470"/>
      <c r="M1" s="470"/>
      <c r="N1" s="470"/>
      <c r="O1" s="471"/>
    </row>
    <row r="2" spans="1:15" ht="15.75" customHeight="1" x14ac:dyDescent="0.25">
      <c r="A2" s="472" t="s">
        <v>278</v>
      </c>
      <c r="B2" s="452"/>
      <c r="C2" s="452"/>
      <c r="D2" s="452"/>
      <c r="E2" s="452"/>
      <c r="F2" s="452"/>
      <c r="G2" s="452"/>
      <c r="H2" s="452"/>
      <c r="I2" s="452"/>
      <c r="J2" s="452"/>
      <c r="K2" s="452"/>
      <c r="L2" s="452"/>
      <c r="M2" s="452"/>
      <c r="N2" s="452"/>
      <c r="O2" s="473"/>
    </row>
    <row r="3" spans="1:15" ht="15.75" customHeight="1" x14ac:dyDescent="0.25">
      <c r="A3" s="474" t="s">
        <v>279</v>
      </c>
      <c r="B3" s="454"/>
      <c r="C3" s="454"/>
      <c r="D3" s="454"/>
      <c r="E3" s="454"/>
      <c r="F3" s="454"/>
      <c r="G3" s="454"/>
      <c r="H3" s="454"/>
      <c r="I3" s="454"/>
      <c r="J3" s="454"/>
      <c r="K3" s="454"/>
      <c r="L3" s="454"/>
      <c r="M3" s="454"/>
      <c r="N3" s="454"/>
      <c r="O3" s="475"/>
    </row>
    <row r="4" spans="1:15" ht="15.75" customHeight="1" x14ac:dyDescent="0.2">
      <c r="A4" s="455" t="s">
        <v>61</v>
      </c>
      <c r="B4" s="456"/>
      <c r="C4" s="456"/>
      <c r="D4" s="456"/>
      <c r="E4" s="456"/>
      <c r="F4" s="456"/>
      <c r="G4" s="456"/>
      <c r="H4" s="456"/>
      <c r="I4" s="456"/>
      <c r="J4" s="456"/>
      <c r="K4" s="456"/>
      <c r="L4" s="456"/>
      <c r="M4" s="456"/>
      <c r="N4" s="456"/>
      <c r="O4" s="476"/>
    </row>
    <row r="5" spans="1:15" ht="15.75" customHeight="1" x14ac:dyDescent="0.2">
      <c r="A5" s="455">
        <f>+[4]PPNE1!C5</f>
        <v>2023</v>
      </c>
      <c r="B5" s="456"/>
      <c r="C5" s="456"/>
      <c r="D5" s="456"/>
      <c r="E5" s="456"/>
      <c r="F5" s="456"/>
      <c r="G5" s="456"/>
      <c r="H5" s="456"/>
      <c r="I5" s="456"/>
      <c r="J5" s="456"/>
      <c r="K5" s="456"/>
      <c r="L5" s="456"/>
      <c r="M5" s="456"/>
      <c r="N5" s="456"/>
      <c r="O5" s="476"/>
    </row>
    <row r="6" spans="1:15" ht="15.75" customHeight="1" x14ac:dyDescent="0.2">
      <c r="A6" s="15" t="s">
        <v>222</v>
      </c>
      <c r="B6" s="5"/>
      <c r="C6" s="5"/>
      <c r="D6" s="5"/>
      <c r="E6" s="5"/>
      <c r="F6" s="457" t="str">
        <f>+[4]PPNE1!B6</f>
        <v>Cibao Central</v>
      </c>
      <c r="G6" s="457"/>
      <c r="H6" s="457"/>
      <c r="I6" s="457"/>
      <c r="J6" s="457"/>
      <c r="K6" s="457"/>
      <c r="L6" s="457"/>
      <c r="M6" s="457"/>
      <c r="N6" s="457"/>
      <c r="O6" s="458"/>
    </row>
    <row r="7" spans="1:15" ht="15.75" customHeight="1" x14ac:dyDescent="0.2">
      <c r="A7" s="17" t="s">
        <v>221</v>
      </c>
      <c r="B7" s="18"/>
      <c r="C7" s="18"/>
      <c r="D7" s="16"/>
      <c r="E7" s="18"/>
      <c r="F7" s="459">
        <f>+[4]PPNE1!B7</f>
        <v>0</v>
      </c>
      <c r="G7" s="459"/>
      <c r="H7" s="459"/>
      <c r="I7" s="459"/>
      <c r="J7" s="459"/>
      <c r="K7" s="459"/>
      <c r="L7" s="459"/>
      <c r="M7" s="459"/>
      <c r="N7" s="459"/>
      <c r="O7" s="460"/>
    </row>
    <row r="8" spans="1:15" ht="15.75" customHeight="1" x14ac:dyDescent="0.2">
      <c r="A8" s="21" t="s">
        <v>54</v>
      </c>
      <c r="B8" s="22"/>
      <c r="C8" s="22"/>
      <c r="D8" s="22"/>
      <c r="E8" s="22"/>
      <c r="F8" s="22"/>
      <c r="G8" s="22"/>
      <c r="H8" s="22"/>
      <c r="I8" s="22"/>
      <c r="J8" s="22"/>
      <c r="K8" s="22"/>
      <c r="L8" s="22"/>
      <c r="M8" s="22"/>
      <c r="N8" s="22"/>
      <c r="O8" s="23"/>
    </row>
    <row r="9" spans="1:15" ht="13.5" x14ac:dyDescent="0.25">
      <c r="A9" s="34" t="s">
        <v>220</v>
      </c>
      <c r="B9" s="3"/>
      <c r="C9" s="3"/>
      <c r="D9" s="3"/>
      <c r="E9" s="35"/>
      <c r="F9" s="36"/>
      <c r="G9" s="44">
        <f>+'PPNE3 '!F16</f>
        <v>337801471</v>
      </c>
      <c r="H9" s="33"/>
      <c r="I9" s="33"/>
      <c r="J9" s="33"/>
      <c r="K9" s="33"/>
      <c r="L9" s="33"/>
      <c r="M9" s="33"/>
      <c r="N9" s="33"/>
      <c r="O9" s="37"/>
    </row>
    <row r="10" spans="1:15" ht="13.5" x14ac:dyDescent="0.25">
      <c r="A10" s="34" t="s">
        <v>48</v>
      </c>
      <c r="B10" s="3"/>
      <c r="C10" s="3"/>
      <c r="D10" s="3"/>
      <c r="E10" s="35"/>
      <c r="F10" s="36"/>
      <c r="G10" s="44">
        <f>+'PPNE3 '!F25</f>
        <v>334806519.00399995</v>
      </c>
      <c r="H10" s="33"/>
      <c r="I10" s="33"/>
      <c r="J10" s="33"/>
      <c r="K10" s="33"/>
      <c r="L10" s="33"/>
      <c r="M10" s="33"/>
      <c r="N10" s="33"/>
      <c r="O10" s="37"/>
    </row>
    <row r="11" spans="1:15" ht="13.5" x14ac:dyDescent="0.25">
      <c r="A11" s="34" t="s">
        <v>295</v>
      </c>
      <c r="B11" s="3"/>
      <c r="C11" s="3"/>
      <c r="D11" s="3"/>
      <c r="E11" s="35"/>
      <c r="F11" s="36"/>
      <c r="G11" s="44">
        <f>+'PPNE3 '!F15</f>
        <v>0</v>
      </c>
      <c r="H11" s="33"/>
      <c r="I11" s="33"/>
      <c r="J11" s="33"/>
      <c r="K11" s="33"/>
      <c r="L11" s="33"/>
      <c r="M11" s="33"/>
      <c r="N11" s="33"/>
      <c r="O11" s="37"/>
    </row>
    <row r="12" spans="1:15" ht="13.5" x14ac:dyDescent="0.25">
      <c r="A12" s="34" t="s">
        <v>49</v>
      </c>
      <c r="B12" s="3"/>
      <c r="C12" s="3"/>
      <c r="D12" s="3"/>
      <c r="E12" s="35"/>
      <c r="F12" s="36"/>
      <c r="G12" s="44">
        <f>+'PPNE3 '!F9+'PPNE3 '!F17+'PPNE3 '!F21+'PPNE3 '!F22</f>
        <v>65000000</v>
      </c>
      <c r="H12" s="33"/>
      <c r="I12" s="33"/>
      <c r="J12" s="33"/>
      <c r="K12" s="33"/>
      <c r="L12" s="33"/>
      <c r="M12" s="33"/>
      <c r="N12" s="33"/>
      <c r="O12" s="37"/>
    </row>
    <row r="13" spans="1:15" ht="13.5" x14ac:dyDescent="0.25">
      <c r="A13" s="379" t="s">
        <v>60</v>
      </c>
      <c r="B13" s="3"/>
      <c r="C13" s="3"/>
      <c r="D13" s="3"/>
      <c r="E13" s="35"/>
      <c r="F13" s="36"/>
      <c r="G13" s="45">
        <f>+'PPNE3 '!F18</f>
        <v>0</v>
      </c>
      <c r="H13" s="33"/>
      <c r="I13" s="33"/>
      <c r="J13" s="33"/>
      <c r="K13" s="33"/>
      <c r="L13" s="33"/>
      <c r="M13" s="33"/>
      <c r="N13" s="33"/>
      <c r="O13" s="37"/>
    </row>
    <row r="14" spans="1:15" ht="14.25" thickBot="1" x14ac:dyDescent="0.3">
      <c r="A14" s="26" t="s">
        <v>71</v>
      </c>
      <c r="B14" s="27"/>
      <c r="C14" s="27"/>
      <c r="D14" s="27"/>
      <c r="E14" s="28"/>
      <c r="F14" s="29"/>
      <c r="G14" s="30">
        <f>SUM(G9:G13)</f>
        <v>737607990.00399995</v>
      </c>
      <c r="H14" s="31"/>
      <c r="I14" s="31"/>
      <c r="J14" s="31"/>
      <c r="K14" s="31"/>
      <c r="L14" s="31"/>
      <c r="M14" s="31"/>
      <c r="N14" s="31"/>
      <c r="O14" s="32"/>
    </row>
    <row r="15" spans="1:15" ht="15.75" customHeight="1" thickTop="1" x14ac:dyDescent="0.2">
      <c r="A15" s="24" t="s">
        <v>56</v>
      </c>
      <c r="B15" s="19"/>
      <c r="C15" s="19"/>
      <c r="D15" s="19"/>
      <c r="E15" s="19"/>
      <c r="F15" s="19"/>
      <c r="G15" s="19"/>
      <c r="H15" s="19"/>
      <c r="I15" s="19"/>
      <c r="J15" s="19"/>
      <c r="K15" s="19"/>
      <c r="L15" s="19"/>
      <c r="M15" s="19"/>
      <c r="N15" s="19"/>
      <c r="O15" s="25"/>
    </row>
    <row r="16" spans="1:15" ht="19.5" customHeight="1" x14ac:dyDescent="0.2">
      <c r="A16" s="468" t="s">
        <v>72</v>
      </c>
      <c r="B16" s="468" t="s">
        <v>57</v>
      </c>
      <c r="C16" s="468" t="s">
        <v>4</v>
      </c>
      <c r="D16" s="468" t="s">
        <v>58</v>
      </c>
      <c r="E16" s="468" t="s">
        <v>27</v>
      </c>
      <c r="F16" s="462" t="s">
        <v>62</v>
      </c>
      <c r="G16" s="461" t="s">
        <v>63</v>
      </c>
      <c r="H16" s="461" t="s">
        <v>64</v>
      </c>
      <c r="I16" s="466" t="s">
        <v>65</v>
      </c>
      <c r="J16" s="467" t="s">
        <v>69</v>
      </c>
      <c r="K16" s="467"/>
      <c r="L16" s="461" t="s">
        <v>70</v>
      </c>
      <c r="M16" s="461"/>
      <c r="N16" s="464" t="s">
        <v>239</v>
      </c>
      <c r="O16" s="464" t="s">
        <v>26</v>
      </c>
    </row>
    <row r="17" spans="1:15" ht="44.25" customHeight="1" x14ac:dyDescent="0.2">
      <c r="A17" s="468"/>
      <c r="B17" s="468"/>
      <c r="C17" s="468"/>
      <c r="D17" s="468"/>
      <c r="E17" s="468"/>
      <c r="F17" s="463"/>
      <c r="G17" s="461"/>
      <c r="H17" s="461"/>
      <c r="I17" s="466"/>
      <c r="J17" s="20" t="s">
        <v>66</v>
      </c>
      <c r="K17" s="20" t="s">
        <v>67</v>
      </c>
      <c r="L17" s="20" t="s">
        <v>47</v>
      </c>
      <c r="M17" s="20" t="s">
        <v>68</v>
      </c>
      <c r="N17" s="465"/>
      <c r="O17" s="465"/>
    </row>
    <row r="18" spans="1:15" ht="12.75" x14ac:dyDescent="0.2">
      <c r="A18" s="378">
        <v>2</v>
      </c>
      <c r="B18" s="377"/>
      <c r="C18" s="377"/>
      <c r="D18" s="377"/>
      <c r="E18" s="377"/>
      <c r="F18" s="376" t="s">
        <v>10</v>
      </c>
      <c r="G18" s="375">
        <f t="shared" ref="G18:O18" si="0">+G19+G67+G171+G255+G272+G325</f>
        <v>31100928.388601154</v>
      </c>
      <c r="H18" s="375">
        <f t="shared" si="0"/>
        <v>27563085.262370609</v>
      </c>
      <c r="I18" s="375">
        <f t="shared" si="0"/>
        <v>389457946.01171947</v>
      </c>
      <c r="J18" s="375">
        <f t="shared" si="0"/>
        <v>51512275.737762138</v>
      </c>
      <c r="K18" s="375">
        <f t="shared" si="0"/>
        <v>27201357.823218364</v>
      </c>
      <c r="L18" s="375">
        <f t="shared" si="0"/>
        <v>15000000</v>
      </c>
      <c r="M18" s="375">
        <f t="shared" si="0"/>
        <v>210802396.80615276</v>
      </c>
      <c r="N18" s="375">
        <f t="shared" si="0"/>
        <v>737637990.02982438</v>
      </c>
      <c r="O18" s="375">
        <f t="shared" si="0"/>
        <v>121.10791500821504</v>
      </c>
    </row>
    <row r="19" spans="1:15" ht="12.75" x14ac:dyDescent="0.2">
      <c r="A19" s="357">
        <v>2</v>
      </c>
      <c r="B19" s="356">
        <v>1</v>
      </c>
      <c r="C19" s="355"/>
      <c r="D19" s="355"/>
      <c r="E19" s="355"/>
      <c r="F19" s="276" t="s">
        <v>240</v>
      </c>
      <c r="G19" s="354">
        <f t="shared" ref="G19:O19" si="1">+G20+G42+G54+G58</f>
        <v>23738697.469201155</v>
      </c>
      <c r="H19" s="354">
        <f t="shared" si="1"/>
        <v>15593334.642344637</v>
      </c>
      <c r="I19" s="354">
        <f t="shared" si="1"/>
        <v>182660049.25998011</v>
      </c>
      <c r="J19" s="354">
        <f t="shared" si="1"/>
        <v>21387863.995435473</v>
      </c>
      <c r="K19" s="354">
        <f t="shared" si="1"/>
        <v>16275000.157318365</v>
      </c>
      <c r="L19" s="354">
        <f t="shared" si="1"/>
        <v>15000000</v>
      </c>
      <c r="M19" s="354">
        <f t="shared" si="1"/>
        <v>124158844.49496518</v>
      </c>
      <c r="N19" s="354">
        <f t="shared" si="1"/>
        <v>398813790.01924491</v>
      </c>
      <c r="O19" s="354">
        <f t="shared" si="1"/>
        <v>54.066330016858259</v>
      </c>
    </row>
    <row r="20" spans="1:15" ht="12.75" x14ac:dyDescent="0.2">
      <c r="A20" s="352">
        <v>2</v>
      </c>
      <c r="B20" s="351">
        <v>1</v>
      </c>
      <c r="C20" s="351">
        <v>1</v>
      </c>
      <c r="D20" s="351"/>
      <c r="E20" s="351"/>
      <c r="F20" s="277" t="s">
        <v>73</v>
      </c>
      <c r="G20" s="350">
        <f t="shared" ref="G20:O20" si="2">+G21+G26+G33+G35+G37</f>
        <v>18895053.273112655</v>
      </c>
      <c r="H20" s="350">
        <f t="shared" si="2"/>
        <v>11805627.903999995</v>
      </c>
      <c r="I20" s="350">
        <f t="shared" si="2"/>
        <v>149183142.59</v>
      </c>
      <c r="J20" s="350">
        <f t="shared" si="2"/>
        <v>16637879.717999998</v>
      </c>
      <c r="K20" s="350">
        <f t="shared" si="2"/>
        <v>12294389.171570718</v>
      </c>
      <c r="L20" s="350">
        <f t="shared" si="2"/>
        <v>15000000</v>
      </c>
      <c r="M20" s="350">
        <f t="shared" si="2"/>
        <v>100244998.34326223</v>
      </c>
      <c r="N20" s="350">
        <f t="shared" si="2"/>
        <v>324061090.99994558</v>
      </c>
      <c r="O20" s="350">
        <f t="shared" si="2"/>
        <v>43.932266962937071</v>
      </c>
    </row>
    <row r="21" spans="1:15" ht="12.75" x14ac:dyDescent="0.2">
      <c r="A21" s="349">
        <v>2</v>
      </c>
      <c r="B21" s="348">
        <v>1</v>
      </c>
      <c r="C21" s="348">
        <v>1</v>
      </c>
      <c r="D21" s="348">
        <v>1</v>
      </c>
      <c r="E21" s="348"/>
      <c r="F21" s="278" t="s">
        <v>74</v>
      </c>
      <c r="G21" s="363">
        <f t="shared" ref="G21:O21" si="3">SUM(G22:G25)</f>
        <v>4543678.28</v>
      </c>
      <c r="H21" s="363">
        <f t="shared" si="3"/>
        <v>0</v>
      </c>
      <c r="I21" s="363">
        <f t="shared" si="3"/>
        <v>5154843.43</v>
      </c>
      <c r="J21" s="363">
        <f t="shared" si="3"/>
        <v>0</v>
      </c>
      <c r="K21" s="363">
        <f t="shared" si="3"/>
        <v>0</v>
      </c>
      <c r="L21" s="363">
        <f t="shared" si="3"/>
        <v>0</v>
      </c>
      <c r="M21" s="363">
        <f t="shared" si="3"/>
        <v>11901478.289999999</v>
      </c>
      <c r="N21" s="363">
        <f t="shared" si="3"/>
        <v>21600000</v>
      </c>
      <c r="O21" s="345">
        <f t="shared" si="3"/>
        <v>2.9282656658080564</v>
      </c>
    </row>
    <row r="22" spans="1:15" ht="12.75" x14ac:dyDescent="0.2">
      <c r="A22" s="365">
        <v>2</v>
      </c>
      <c r="B22" s="361">
        <v>1</v>
      </c>
      <c r="C22" s="361">
        <v>1</v>
      </c>
      <c r="D22" s="361">
        <v>1</v>
      </c>
      <c r="E22" s="361" t="s">
        <v>210</v>
      </c>
      <c r="F22" s="367" t="s">
        <v>241</v>
      </c>
      <c r="G22" s="360">
        <f>+[5]PPNE4!$G$22</f>
        <v>4543678.28</v>
      </c>
      <c r="H22" s="360">
        <v>0</v>
      </c>
      <c r="I22" s="360">
        <f>+[5]PPNE4!$I$22</f>
        <v>5154843.43</v>
      </c>
      <c r="J22" s="360">
        <v>0</v>
      </c>
      <c r="K22" s="360">
        <f>+[5]PPNE4!$K$22</f>
        <v>0</v>
      </c>
      <c r="L22" s="360">
        <v>0</v>
      </c>
      <c r="M22" s="360">
        <f>+[5]PPNE4!$M$22</f>
        <v>11901478.289999999</v>
      </c>
      <c r="N22" s="359">
        <f>SUBTOTAL(9,G22:M22)</f>
        <v>21600000</v>
      </c>
      <c r="O22" s="358">
        <f>IFERROR(N22/$N$18*100,"0.00")</f>
        <v>2.9282656658080564</v>
      </c>
    </row>
    <row r="23" spans="1:15" ht="12.75" x14ac:dyDescent="0.2">
      <c r="A23" s="365">
        <v>2</v>
      </c>
      <c r="B23" s="361">
        <v>1</v>
      </c>
      <c r="C23" s="361">
        <v>1</v>
      </c>
      <c r="D23" s="361">
        <v>1</v>
      </c>
      <c r="E23" s="361" t="s">
        <v>211</v>
      </c>
      <c r="F23" s="279" t="s">
        <v>75</v>
      </c>
      <c r="G23" s="360"/>
      <c r="H23" s="360"/>
      <c r="I23" s="360"/>
      <c r="J23" s="360"/>
      <c r="K23" s="360"/>
      <c r="L23" s="360"/>
      <c r="M23" s="360"/>
      <c r="N23" s="359">
        <f>SUBTOTAL(9,G23:M23)</f>
        <v>0</v>
      </c>
      <c r="O23" s="358">
        <f>IFERROR(N23/$N$18*100,"0.00")</f>
        <v>0</v>
      </c>
    </row>
    <row r="24" spans="1:15" ht="12.75" x14ac:dyDescent="0.2">
      <c r="A24" s="365">
        <v>2</v>
      </c>
      <c r="B24" s="361">
        <v>1</v>
      </c>
      <c r="C24" s="361">
        <v>1</v>
      </c>
      <c r="D24" s="361">
        <v>1</v>
      </c>
      <c r="E24" s="361" t="s">
        <v>216</v>
      </c>
      <c r="F24" s="279" t="s">
        <v>76</v>
      </c>
      <c r="G24" s="360"/>
      <c r="H24" s="360"/>
      <c r="I24" s="360"/>
      <c r="J24" s="360"/>
      <c r="K24" s="360"/>
      <c r="L24" s="360"/>
      <c r="M24" s="360"/>
      <c r="N24" s="359">
        <f>SUBTOTAL(9,G24:M24)</f>
        <v>0</v>
      </c>
      <c r="O24" s="358">
        <f>IFERROR(N24/$N$18*100,"0.00")</f>
        <v>0</v>
      </c>
    </row>
    <row r="25" spans="1:15" ht="12.75" x14ac:dyDescent="0.2">
      <c r="A25" s="365">
        <v>2</v>
      </c>
      <c r="B25" s="361">
        <v>1</v>
      </c>
      <c r="C25" s="361">
        <v>1</v>
      </c>
      <c r="D25" s="361">
        <v>1</v>
      </c>
      <c r="E25" s="361" t="s">
        <v>242</v>
      </c>
      <c r="F25" s="279" t="s">
        <v>243</v>
      </c>
      <c r="G25" s="360"/>
      <c r="H25" s="360"/>
      <c r="I25" s="360"/>
      <c r="J25" s="360"/>
      <c r="K25" s="360"/>
      <c r="L25" s="360"/>
      <c r="M25" s="360"/>
      <c r="N25" s="359">
        <f>SUBTOTAL(9,G25:M25)</f>
        <v>0</v>
      </c>
      <c r="O25" s="358">
        <f>IFERROR(N25/$N$18*100,"0.00")</f>
        <v>0</v>
      </c>
    </row>
    <row r="26" spans="1:15" ht="12.75" x14ac:dyDescent="0.2">
      <c r="A26" s="349">
        <v>2</v>
      </c>
      <c r="B26" s="348">
        <v>1</v>
      </c>
      <c r="C26" s="348">
        <v>1</v>
      </c>
      <c r="D26" s="348">
        <v>2</v>
      </c>
      <c r="E26" s="348"/>
      <c r="F26" s="278" t="s">
        <v>77</v>
      </c>
      <c r="G26" s="363">
        <f t="shared" ref="G26:O26" si="4">SUM(G27:G32)</f>
        <v>13215371.243112653</v>
      </c>
      <c r="H26" s="363">
        <f t="shared" si="4"/>
        <v>10215222.653999995</v>
      </c>
      <c r="I26" s="363">
        <f t="shared" si="4"/>
        <v>127122663.16</v>
      </c>
      <c r="J26" s="363">
        <f t="shared" si="4"/>
        <v>12365872.217999998</v>
      </c>
      <c r="K26" s="363">
        <f t="shared" si="4"/>
        <v>8022381.6715707183</v>
      </c>
      <c r="L26" s="363">
        <f t="shared" si="4"/>
        <v>0</v>
      </c>
      <c r="M26" s="363">
        <f t="shared" si="4"/>
        <v>83799505.053262219</v>
      </c>
      <c r="N26" s="363">
        <f t="shared" si="4"/>
        <v>254741015.99994558</v>
      </c>
      <c r="O26" s="345">
        <f t="shared" si="4"/>
        <v>34.534693093782472</v>
      </c>
    </row>
    <row r="27" spans="1:15" ht="12.75" x14ac:dyDescent="0.2">
      <c r="A27" s="365">
        <v>2</v>
      </c>
      <c r="B27" s="361">
        <v>1</v>
      </c>
      <c r="C27" s="361">
        <v>1</v>
      </c>
      <c r="D27" s="361">
        <v>2</v>
      </c>
      <c r="E27" s="361" t="s">
        <v>212</v>
      </c>
      <c r="F27" s="279" t="s">
        <v>41</v>
      </c>
      <c r="G27" s="360"/>
      <c r="H27" s="360"/>
      <c r="I27" s="360"/>
      <c r="J27" s="360"/>
      <c r="K27" s="360"/>
      <c r="L27" s="360"/>
      <c r="M27" s="360"/>
      <c r="N27" s="364">
        <f t="shared" ref="N27:N32" si="5">SUBTOTAL(9,G27:M27)</f>
        <v>0</v>
      </c>
      <c r="O27" s="358">
        <f t="shared" ref="O27:O32" si="6">IFERROR(N27/$N$18*100,"0.00")</f>
        <v>0</v>
      </c>
    </row>
    <row r="28" spans="1:15" ht="12.75" x14ac:dyDescent="0.2">
      <c r="A28" s="365">
        <v>2</v>
      </c>
      <c r="B28" s="361">
        <v>1</v>
      </c>
      <c r="C28" s="361">
        <v>1</v>
      </c>
      <c r="D28" s="361">
        <v>2</v>
      </c>
      <c r="E28" s="361" t="s">
        <v>216</v>
      </c>
      <c r="F28" s="279" t="s">
        <v>78</v>
      </c>
      <c r="G28" s="360"/>
      <c r="H28" s="360"/>
      <c r="I28" s="360"/>
      <c r="J28" s="360"/>
      <c r="K28" s="360"/>
      <c r="L28" s="360"/>
      <c r="M28" s="360"/>
      <c r="N28" s="364">
        <f t="shared" si="5"/>
        <v>0</v>
      </c>
      <c r="O28" s="358">
        <f t="shared" si="6"/>
        <v>0</v>
      </c>
    </row>
    <row r="29" spans="1:15" ht="12.75" x14ac:dyDescent="0.2">
      <c r="A29" s="365">
        <v>2</v>
      </c>
      <c r="B29" s="361">
        <v>1</v>
      </c>
      <c r="C29" s="361">
        <v>1</v>
      </c>
      <c r="D29" s="361">
        <v>2</v>
      </c>
      <c r="E29" s="361" t="s">
        <v>242</v>
      </c>
      <c r="F29" s="279" t="s">
        <v>79</v>
      </c>
      <c r="G29" s="360"/>
      <c r="H29" s="360"/>
      <c r="I29" s="360"/>
      <c r="J29" s="360"/>
      <c r="K29" s="360"/>
      <c r="L29" s="360"/>
      <c r="M29" s="360"/>
      <c r="N29" s="364">
        <f t="shared" si="5"/>
        <v>0</v>
      </c>
      <c r="O29" s="358">
        <f t="shared" si="6"/>
        <v>0</v>
      </c>
    </row>
    <row r="30" spans="1:15" ht="12.75" x14ac:dyDescent="0.2">
      <c r="A30" s="365">
        <v>2</v>
      </c>
      <c r="B30" s="361">
        <v>1</v>
      </c>
      <c r="C30" s="361">
        <v>1</v>
      </c>
      <c r="D30" s="361">
        <v>2</v>
      </c>
      <c r="E30" s="361" t="s">
        <v>248</v>
      </c>
      <c r="F30" s="279" t="s">
        <v>1029</v>
      </c>
      <c r="G30" s="360">
        <f>+[5]PPNE4!$G$29</f>
        <v>13215371.243112653</v>
      </c>
      <c r="H30" s="360">
        <f>+[5]PPNE4!$H$29</f>
        <v>10215222.653999995</v>
      </c>
      <c r="I30" s="360">
        <f>+[5]PPNE4!$I$29</f>
        <v>127122663.16</v>
      </c>
      <c r="J30" s="360">
        <f>+[5]PPNE4!$J$29</f>
        <v>12365872.217999998</v>
      </c>
      <c r="K30" s="360">
        <f>+[5]PPNE4!$K$29</f>
        <v>8022381.6715707183</v>
      </c>
      <c r="L30" s="360">
        <v>0</v>
      </c>
      <c r="M30" s="360">
        <f>+[5]PPNE4!$M$29</f>
        <v>83799505.053262219</v>
      </c>
      <c r="N30" s="364">
        <f t="shared" si="5"/>
        <v>254741015.99994558</v>
      </c>
      <c r="O30" s="358">
        <f t="shared" si="6"/>
        <v>34.534693093782472</v>
      </c>
    </row>
    <row r="31" spans="1:15" ht="12.75" x14ac:dyDescent="0.2">
      <c r="A31" s="365">
        <v>2</v>
      </c>
      <c r="B31" s="361">
        <v>1</v>
      </c>
      <c r="C31" s="361">
        <v>1</v>
      </c>
      <c r="D31" s="361">
        <v>2</v>
      </c>
      <c r="E31" s="361" t="s">
        <v>249</v>
      </c>
      <c r="F31" s="279" t="s">
        <v>1030</v>
      </c>
      <c r="G31" s="360"/>
      <c r="H31" s="360"/>
      <c r="I31" s="360"/>
      <c r="J31" s="360"/>
      <c r="K31" s="360"/>
      <c r="L31" s="360"/>
      <c r="M31" s="360"/>
      <c r="N31" s="364">
        <f t="shared" si="5"/>
        <v>0</v>
      </c>
      <c r="O31" s="358">
        <f t="shared" si="6"/>
        <v>0</v>
      </c>
    </row>
    <row r="32" spans="1:15" ht="12.75" x14ac:dyDescent="0.2">
      <c r="A32" s="365">
        <v>2</v>
      </c>
      <c r="B32" s="361">
        <v>1</v>
      </c>
      <c r="C32" s="361">
        <v>1</v>
      </c>
      <c r="D32" s="361">
        <v>2</v>
      </c>
      <c r="E32" s="361" t="s">
        <v>1031</v>
      </c>
      <c r="F32" s="279" t="s">
        <v>1032</v>
      </c>
      <c r="G32" s="360"/>
      <c r="H32" s="360"/>
      <c r="I32" s="360"/>
      <c r="J32" s="360"/>
      <c r="K32" s="360"/>
      <c r="L32" s="360"/>
      <c r="M32" s="360"/>
      <c r="N32" s="364">
        <f t="shared" si="5"/>
        <v>0</v>
      </c>
      <c r="O32" s="358">
        <f t="shared" si="6"/>
        <v>0</v>
      </c>
    </row>
    <row r="33" spans="1:15" ht="12.75" x14ac:dyDescent="0.2">
      <c r="A33" s="349">
        <v>2</v>
      </c>
      <c r="B33" s="348">
        <v>1</v>
      </c>
      <c r="C33" s="348">
        <v>1</v>
      </c>
      <c r="D33" s="348">
        <v>3</v>
      </c>
      <c r="E33" s="348"/>
      <c r="F33" s="278" t="s">
        <v>80</v>
      </c>
      <c r="G33" s="363">
        <f t="shared" ref="G33:O33" si="7">G34</f>
        <v>0</v>
      </c>
      <c r="H33" s="363">
        <f t="shared" si="7"/>
        <v>0</v>
      </c>
      <c r="I33" s="363">
        <f t="shared" si="7"/>
        <v>0</v>
      </c>
      <c r="J33" s="363">
        <f t="shared" si="7"/>
        <v>0</v>
      </c>
      <c r="K33" s="363">
        <f t="shared" si="7"/>
        <v>0</v>
      </c>
      <c r="L33" s="363">
        <f t="shared" si="7"/>
        <v>0</v>
      </c>
      <c r="M33" s="363">
        <f t="shared" si="7"/>
        <v>0</v>
      </c>
      <c r="N33" s="363">
        <f t="shared" si="7"/>
        <v>0</v>
      </c>
      <c r="O33" s="345">
        <f t="shared" si="7"/>
        <v>0</v>
      </c>
    </row>
    <row r="34" spans="1:15" ht="12.75" x14ac:dyDescent="0.2">
      <c r="A34" s="365">
        <v>2</v>
      </c>
      <c r="B34" s="361">
        <v>1</v>
      </c>
      <c r="C34" s="361">
        <v>1</v>
      </c>
      <c r="D34" s="361">
        <v>3</v>
      </c>
      <c r="E34" s="361" t="s">
        <v>210</v>
      </c>
      <c r="F34" s="279" t="s">
        <v>80</v>
      </c>
      <c r="G34" s="360"/>
      <c r="H34" s="360"/>
      <c r="I34" s="360"/>
      <c r="J34" s="360"/>
      <c r="K34" s="360"/>
      <c r="L34" s="360"/>
      <c r="M34" s="360"/>
      <c r="N34" s="364">
        <f>SUBTOTAL(9,G34:M34)</f>
        <v>0</v>
      </c>
      <c r="O34" s="358">
        <f>IFERROR(N34/$N$18*100,"0.00")</f>
        <v>0</v>
      </c>
    </row>
    <row r="35" spans="1:15" ht="12.75" x14ac:dyDescent="0.2">
      <c r="A35" s="349">
        <v>2</v>
      </c>
      <c r="B35" s="348">
        <v>1</v>
      </c>
      <c r="C35" s="348">
        <v>1</v>
      </c>
      <c r="D35" s="348">
        <v>4</v>
      </c>
      <c r="E35" s="348"/>
      <c r="F35" s="278" t="s">
        <v>245</v>
      </c>
      <c r="G35" s="363">
        <f t="shared" ref="G35:O35" si="8">G36</f>
        <v>1136003.75</v>
      </c>
      <c r="H35" s="363">
        <f t="shared" si="8"/>
        <v>1590405.25</v>
      </c>
      <c r="I35" s="363">
        <f t="shared" si="8"/>
        <v>10905636</v>
      </c>
      <c r="J35" s="363">
        <f t="shared" si="8"/>
        <v>2272007.5</v>
      </c>
      <c r="K35" s="363">
        <f t="shared" si="8"/>
        <v>2272007.5</v>
      </c>
      <c r="L35" s="363">
        <f t="shared" si="8"/>
        <v>0</v>
      </c>
      <c r="M35" s="363">
        <f t="shared" si="8"/>
        <v>4544015</v>
      </c>
      <c r="N35" s="363">
        <f t="shared" si="8"/>
        <v>22720075</v>
      </c>
      <c r="O35" s="345">
        <f t="shared" si="8"/>
        <v>3.0801118308835171</v>
      </c>
    </row>
    <row r="36" spans="1:15" ht="12.75" x14ac:dyDescent="0.2">
      <c r="A36" s="365">
        <v>2</v>
      </c>
      <c r="B36" s="361">
        <v>1</v>
      </c>
      <c r="C36" s="361">
        <v>1</v>
      </c>
      <c r="D36" s="361">
        <v>4</v>
      </c>
      <c r="E36" s="361" t="s">
        <v>210</v>
      </c>
      <c r="F36" s="279" t="s">
        <v>245</v>
      </c>
      <c r="G36" s="360">
        <f>+[5]PPNE4!$G$39</f>
        <v>1136003.75</v>
      </c>
      <c r="H36" s="360">
        <f>+[5]PPNE4!$H$39</f>
        <v>1590405.25</v>
      </c>
      <c r="I36" s="360">
        <f>+[5]PPNE4!$I$39</f>
        <v>10905636</v>
      </c>
      <c r="J36" s="360">
        <f>+[5]PPNE4!$J$39</f>
        <v>2272007.5</v>
      </c>
      <c r="K36" s="360">
        <f>+[5]PPNE4!$K$39</f>
        <v>2272007.5</v>
      </c>
      <c r="L36" s="360">
        <v>0</v>
      </c>
      <c r="M36" s="360">
        <f>+[5]PPNE4!$M$39</f>
        <v>4544015</v>
      </c>
      <c r="N36" s="364">
        <f>SUBTOTAL(9,G36:M36)</f>
        <v>22720075</v>
      </c>
      <c r="O36" s="372">
        <f>IFERROR(N36/$N$18*100,"0.00")</f>
        <v>3.0801118308835171</v>
      </c>
    </row>
    <row r="37" spans="1:15" ht="12.75" x14ac:dyDescent="0.2">
      <c r="A37" s="349">
        <v>2</v>
      </c>
      <c r="B37" s="348">
        <v>1</v>
      </c>
      <c r="C37" s="348">
        <v>1</v>
      </c>
      <c r="D37" s="348">
        <v>5</v>
      </c>
      <c r="E37" s="348"/>
      <c r="F37" s="278" t="s">
        <v>246</v>
      </c>
      <c r="G37" s="363">
        <f t="shared" ref="G37:O37" si="9">SUM(G38:G41)</f>
        <v>0</v>
      </c>
      <c r="H37" s="363">
        <f t="shared" si="9"/>
        <v>0</v>
      </c>
      <c r="I37" s="363">
        <f t="shared" si="9"/>
        <v>6000000</v>
      </c>
      <c r="J37" s="363">
        <f t="shared" si="9"/>
        <v>2000000</v>
      </c>
      <c r="K37" s="363">
        <f t="shared" si="9"/>
        <v>2000000</v>
      </c>
      <c r="L37" s="363">
        <f t="shared" si="9"/>
        <v>15000000</v>
      </c>
      <c r="M37" s="363">
        <f t="shared" si="9"/>
        <v>0</v>
      </c>
      <c r="N37" s="363">
        <f t="shared" si="9"/>
        <v>25000000</v>
      </c>
      <c r="O37" s="345">
        <f t="shared" si="9"/>
        <v>3.3891963724630285</v>
      </c>
    </row>
    <row r="38" spans="1:15" ht="12.75" x14ac:dyDescent="0.2">
      <c r="A38" s="365">
        <v>2</v>
      </c>
      <c r="B38" s="361">
        <v>1</v>
      </c>
      <c r="C38" s="361">
        <v>1</v>
      </c>
      <c r="D38" s="361">
        <v>5</v>
      </c>
      <c r="E38" s="361" t="s">
        <v>210</v>
      </c>
      <c r="F38" s="280" t="s">
        <v>246</v>
      </c>
      <c r="G38" s="360"/>
      <c r="H38" s="360"/>
      <c r="I38" s="360"/>
      <c r="J38" s="360"/>
      <c r="K38" s="360"/>
      <c r="L38" s="360"/>
      <c r="M38" s="360"/>
      <c r="N38" s="364">
        <f>SUBTOTAL(9,G38:M38)</f>
        <v>0</v>
      </c>
      <c r="O38" s="372">
        <f>IFERROR(N38/$N$18*100,"0.00")</f>
        <v>0</v>
      </c>
    </row>
    <row r="39" spans="1:15" ht="12.75" x14ac:dyDescent="0.2">
      <c r="A39" s="365">
        <v>2</v>
      </c>
      <c r="B39" s="361">
        <v>1</v>
      </c>
      <c r="C39" s="361">
        <v>1</v>
      </c>
      <c r="D39" s="361">
        <v>5</v>
      </c>
      <c r="E39" s="361" t="s">
        <v>211</v>
      </c>
      <c r="F39" s="279" t="s">
        <v>81</v>
      </c>
      <c r="G39" s="360"/>
      <c r="H39" s="360"/>
      <c r="I39" s="360">
        <v>6000000</v>
      </c>
      <c r="J39" s="360">
        <v>2000000</v>
      </c>
      <c r="K39" s="360">
        <v>2000000</v>
      </c>
      <c r="L39" s="360">
        <v>15000000</v>
      </c>
      <c r="M39" s="360"/>
      <c r="N39" s="364">
        <f>SUBTOTAL(9,G39:M39)</f>
        <v>25000000</v>
      </c>
      <c r="O39" s="372">
        <f>IFERROR(N39/$N$18*100,"0.00")</f>
        <v>3.3891963724630285</v>
      </c>
    </row>
    <row r="40" spans="1:15" ht="12.75" x14ac:dyDescent="0.2">
      <c r="A40" s="365">
        <v>2</v>
      </c>
      <c r="B40" s="361">
        <v>1</v>
      </c>
      <c r="C40" s="361">
        <v>1</v>
      </c>
      <c r="D40" s="361">
        <v>5</v>
      </c>
      <c r="E40" s="361" t="s">
        <v>212</v>
      </c>
      <c r="F40" s="279" t="s">
        <v>247</v>
      </c>
      <c r="G40" s="360"/>
      <c r="H40" s="360"/>
      <c r="I40" s="360"/>
      <c r="J40" s="360"/>
      <c r="K40" s="360"/>
      <c r="L40" s="360"/>
      <c r="M40" s="360"/>
      <c r="N40" s="364">
        <f>SUBTOTAL(9,G40:M40)</f>
        <v>0</v>
      </c>
      <c r="O40" s="372">
        <f>IFERROR(N40/$N$18*100,"0.00")</f>
        <v>0</v>
      </c>
    </row>
    <row r="41" spans="1:15" ht="12.75" x14ac:dyDescent="0.2">
      <c r="A41" s="365">
        <v>2</v>
      </c>
      <c r="B41" s="361">
        <v>1</v>
      </c>
      <c r="C41" s="361">
        <v>1</v>
      </c>
      <c r="D41" s="361">
        <v>5</v>
      </c>
      <c r="E41" s="361" t="s">
        <v>213</v>
      </c>
      <c r="F41" s="279" t="s">
        <v>214</v>
      </c>
      <c r="G41" s="360"/>
      <c r="H41" s="360"/>
      <c r="I41" s="360"/>
      <c r="J41" s="360"/>
      <c r="K41" s="360"/>
      <c r="L41" s="360"/>
      <c r="M41" s="360"/>
      <c r="N41" s="364">
        <f>SUBTOTAL(9,G41:M41)</f>
        <v>0</v>
      </c>
      <c r="O41" s="372">
        <f>IFERROR(N41/$N$18*100,"0.00")</f>
        <v>0</v>
      </c>
    </row>
    <row r="42" spans="1:15" ht="12.75" x14ac:dyDescent="0.2">
      <c r="A42" s="352">
        <v>2</v>
      </c>
      <c r="B42" s="351">
        <v>1</v>
      </c>
      <c r="C42" s="351">
        <v>2</v>
      </c>
      <c r="D42" s="351"/>
      <c r="E42" s="351"/>
      <c r="F42" s="277" t="s">
        <v>28</v>
      </c>
      <c r="G42" s="350">
        <f t="shared" ref="G42:O42" si="10">+G43+G45</f>
        <v>423200</v>
      </c>
      <c r="H42" s="350">
        <f t="shared" si="10"/>
        <v>524400</v>
      </c>
      <c r="I42" s="350">
        <f t="shared" si="10"/>
        <v>11242299.369999999</v>
      </c>
      <c r="J42" s="350">
        <f t="shared" si="10"/>
        <v>924540.94</v>
      </c>
      <c r="K42" s="350">
        <f t="shared" si="10"/>
        <v>623347.56000000006</v>
      </c>
      <c r="L42" s="350">
        <f t="shared" si="10"/>
        <v>0</v>
      </c>
      <c r="M42" s="350">
        <f t="shared" si="10"/>
        <v>6772812.1299999999</v>
      </c>
      <c r="N42" s="350">
        <f t="shared" si="10"/>
        <v>20510600</v>
      </c>
      <c r="O42" s="350">
        <f t="shared" si="10"/>
        <v>2.7805780446816075</v>
      </c>
    </row>
    <row r="43" spans="1:15" ht="12.75" x14ac:dyDescent="0.2">
      <c r="A43" s="349">
        <v>2</v>
      </c>
      <c r="B43" s="348">
        <v>1</v>
      </c>
      <c r="C43" s="348">
        <v>2</v>
      </c>
      <c r="D43" s="348">
        <v>1</v>
      </c>
      <c r="E43" s="348"/>
      <c r="F43" s="278" t="s">
        <v>82</v>
      </c>
      <c r="G43" s="363">
        <f t="shared" ref="G43:O43" si="11">G44</f>
        <v>0</v>
      </c>
      <c r="H43" s="363">
        <f t="shared" si="11"/>
        <v>0</v>
      </c>
      <c r="I43" s="363">
        <f t="shared" si="11"/>
        <v>0</v>
      </c>
      <c r="J43" s="363">
        <f t="shared" si="11"/>
        <v>0</v>
      </c>
      <c r="K43" s="363">
        <f t="shared" si="11"/>
        <v>0</v>
      </c>
      <c r="L43" s="363">
        <f t="shared" si="11"/>
        <v>0</v>
      </c>
      <c r="M43" s="363">
        <f t="shared" si="11"/>
        <v>0</v>
      </c>
      <c r="N43" s="363">
        <f t="shared" si="11"/>
        <v>0</v>
      </c>
      <c r="O43" s="345">
        <f t="shared" si="11"/>
        <v>0</v>
      </c>
    </row>
    <row r="44" spans="1:15" ht="12.75" x14ac:dyDescent="0.2">
      <c r="A44" s="365">
        <v>2</v>
      </c>
      <c r="B44" s="361">
        <v>1</v>
      </c>
      <c r="C44" s="361">
        <v>2</v>
      </c>
      <c r="D44" s="361">
        <v>1</v>
      </c>
      <c r="E44" s="361" t="s">
        <v>210</v>
      </c>
      <c r="F44" s="279" t="s">
        <v>82</v>
      </c>
      <c r="G44" s="360"/>
      <c r="H44" s="360"/>
      <c r="I44" s="360"/>
      <c r="J44" s="360"/>
      <c r="K44" s="360"/>
      <c r="L44" s="360"/>
      <c r="M44" s="360"/>
      <c r="N44" s="359">
        <f>SUBTOTAL(9,G44:M44)</f>
        <v>0</v>
      </c>
      <c r="O44" s="358">
        <f>IFERROR(N44/$N$18*100,"0.00")</f>
        <v>0</v>
      </c>
    </row>
    <row r="45" spans="1:15" ht="12.75" x14ac:dyDescent="0.2">
      <c r="A45" s="349">
        <v>2</v>
      </c>
      <c r="B45" s="348">
        <v>1</v>
      </c>
      <c r="C45" s="348">
        <v>2</v>
      </c>
      <c r="D45" s="348">
        <v>2</v>
      </c>
      <c r="E45" s="348"/>
      <c r="F45" s="278" t="s">
        <v>83</v>
      </c>
      <c r="G45" s="363">
        <f t="shared" ref="G45:O45" si="12">SUM(G46:G53)</f>
        <v>423200</v>
      </c>
      <c r="H45" s="363">
        <f t="shared" si="12"/>
        <v>524400</v>
      </c>
      <c r="I45" s="363">
        <f t="shared" si="12"/>
        <v>11242299.369999999</v>
      </c>
      <c r="J45" s="363">
        <f t="shared" si="12"/>
        <v>924540.94</v>
      </c>
      <c r="K45" s="363">
        <f t="shared" si="12"/>
        <v>623347.56000000006</v>
      </c>
      <c r="L45" s="363">
        <f t="shared" si="12"/>
        <v>0</v>
      </c>
      <c r="M45" s="363">
        <f t="shared" si="12"/>
        <v>6772812.1299999999</v>
      </c>
      <c r="N45" s="363">
        <f t="shared" si="12"/>
        <v>20510600</v>
      </c>
      <c r="O45" s="345">
        <f t="shared" si="12"/>
        <v>2.7805780446816075</v>
      </c>
    </row>
    <row r="46" spans="1:15" ht="12.75" x14ac:dyDescent="0.2">
      <c r="A46" s="365">
        <v>2</v>
      </c>
      <c r="B46" s="361">
        <v>1</v>
      </c>
      <c r="C46" s="361">
        <v>2</v>
      </c>
      <c r="D46" s="361">
        <v>2</v>
      </c>
      <c r="E46" s="361" t="s">
        <v>212</v>
      </c>
      <c r="F46" s="281" t="s">
        <v>84</v>
      </c>
      <c r="G46" s="364"/>
      <c r="H46" s="360"/>
      <c r="I46" s="360"/>
      <c r="J46" s="360"/>
      <c r="K46" s="360"/>
      <c r="L46" s="360"/>
      <c r="M46" s="360"/>
      <c r="N46" s="359">
        <f t="shared" ref="N46:N53" si="13">SUBTOTAL(9,G46:M46)</f>
        <v>0</v>
      </c>
      <c r="O46" s="358">
        <f t="shared" ref="O46:O53" si="14">IFERROR(N46/$N$18*100,"0.00")</f>
        <v>0</v>
      </c>
    </row>
    <row r="47" spans="1:15" ht="12.75" x14ac:dyDescent="0.2">
      <c r="A47" s="365">
        <v>2</v>
      </c>
      <c r="B47" s="361">
        <v>1</v>
      </c>
      <c r="C47" s="361">
        <v>2</v>
      </c>
      <c r="D47" s="361">
        <v>2</v>
      </c>
      <c r="E47" s="361" t="s">
        <v>213</v>
      </c>
      <c r="F47" s="279" t="s">
        <v>85</v>
      </c>
      <c r="G47" s="364"/>
      <c r="H47" s="360"/>
      <c r="I47" s="360"/>
      <c r="J47" s="360"/>
      <c r="K47" s="360"/>
      <c r="L47" s="360"/>
      <c r="M47" s="360"/>
      <c r="N47" s="359">
        <f t="shared" si="13"/>
        <v>0</v>
      </c>
      <c r="O47" s="358">
        <f t="shared" si="14"/>
        <v>0</v>
      </c>
    </row>
    <row r="48" spans="1:15" ht="12.75" x14ac:dyDescent="0.2">
      <c r="A48" s="365">
        <v>2</v>
      </c>
      <c r="B48" s="361">
        <v>1</v>
      </c>
      <c r="C48" s="361">
        <v>2</v>
      </c>
      <c r="D48" s="361">
        <v>2</v>
      </c>
      <c r="E48" s="361" t="s">
        <v>216</v>
      </c>
      <c r="F48" s="279" t="s">
        <v>86</v>
      </c>
      <c r="G48" s="364"/>
      <c r="H48" s="360"/>
      <c r="I48" s="360">
        <v>510600</v>
      </c>
      <c r="J48" s="360"/>
      <c r="K48" s="360"/>
      <c r="L48" s="360"/>
      <c r="M48" s="360"/>
      <c r="N48" s="359">
        <f t="shared" si="13"/>
        <v>510600</v>
      </c>
      <c r="O48" s="358">
        <f t="shared" si="14"/>
        <v>6.922094671118488E-2</v>
      </c>
    </row>
    <row r="49" spans="1:15" ht="12.75" x14ac:dyDescent="0.2">
      <c r="A49" s="365">
        <v>2</v>
      </c>
      <c r="B49" s="361">
        <v>1</v>
      </c>
      <c r="C49" s="361">
        <v>2</v>
      </c>
      <c r="D49" s="361">
        <v>2</v>
      </c>
      <c r="E49" s="361" t="s">
        <v>242</v>
      </c>
      <c r="F49" s="279" t="s">
        <v>1033</v>
      </c>
      <c r="G49" s="364">
        <f>+[5]PPNE4!$G$56</f>
        <v>423200</v>
      </c>
      <c r="H49" s="360">
        <v>524400</v>
      </c>
      <c r="I49" s="360">
        <v>10731699.369999999</v>
      </c>
      <c r="J49" s="360">
        <v>924540.94</v>
      </c>
      <c r="K49" s="360">
        <v>623347.56000000006</v>
      </c>
      <c r="L49" s="360">
        <v>0</v>
      </c>
      <c r="M49" s="360">
        <v>6772812.1299999999</v>
      </c>
      <c r="N49" s="359">
        <f t="shared" si="13"/>
        <v>20000000</v>
      </c>
      <c r="O49" s="358">
        <f t="shared" si="14"/>
        <v>2.7113570979704225</v>
      </c>
    </row>
    <row r="50" spans="1:15" ht="12.75" x14ac:dyDescent="0.2">
      <c r="A50" s="365">
        <v>2</v>
      </c>
      <c r="B50" s="361">
        <v>1</v>
      </c>
      <c r="C50" s="361">
        <v>2</v>
      </c>
      <c r="D50" s="361">
        <v>2</v>
      </c>
      <c r="E50" s="361" t="s">
        <v>244</v>
      </c>
      <c r="F50" s="279" t="s">
        <v>87</v>
      </c>
      <c r="G50" s="364"/>
      <c r="H50" s="360"/>
      <c r="I50" s="360"/>
      <c r="J50" s="360"/>
      <c r="K50" s="360"/>
      <c r="L50" s="360"/>
      <c r="M50" s="360"/>
      <c r="N50" s="359">
        <f t="shared" si="13"/>
        <v>0</v>
      </c>
      <c r="O50" s="358">
        <f t="shared" si="14"/>
        <v>0</v>
      </c>
    </row>
    <row r="51" spans="1:15" ht="12.75" x14ac:dyDescent="0.2">
      <c r="A51" s="365">
        <v>2</v>
      </c>
      <c r="B51" s="361">
        <v>1</v>
      </c>
      <c r="C51" s="361">
        <v>2</v>
      </c>
      <c r="D51" s="361">
        <v>2</v>
      </c>
      <c r="E51" s="361" t="s">
        <v>248</v>
      </c>
      <c r="F51" s="279" t="s">
        <v>88</v>
      </c>
      <c r="G51" s="360"/>
      <c r="H51" s="360"/>
      <c r="I51" s="360"/>
      <c r="J51" s="360"/>
      <c r="K51" s="360"/>
      <c r="L51" s="360"/>
      <c r="M51" s="360"/>
      <c r="N51" s="359">
        <f t="shared" si="13"/>
        <v>0</v>
      </c>
      <c r="O51" s="358">
        <f t="shared" si="14"/>
        <v>0</v>
      </c>
    </row>
    <row r="52" spans="1:15" ht="12.75" x14ac:dyDescent="0.2">
      <c r="A52" s="365">
        <v>2</v>
      </c>
      <c r="B52" s="361">
        <v>1</v>
      </c>
      <c r="C52" s="361">
        <v>2</v>
      </c>
      <c r="D52" s="361">
        <v>2</v>
      </c>
      <c r="E52" s="361" t="s">
        <v>249</v>
      </c>
      <c r="F52" s="279" t="s">
        <v>89</v>
      </c>
      <c r="G52" s="360"/>
      <c r="H52" s="360"/>
      <c r="I52" s="360"/>
      <c r="J52" s="360"/>
      <c r="K52" s="360"/>
      <c r="L52" s="360"/>
      <c r="M52" s="360"/>
      <c r="N52" s="359">
        <f t="shared" si="13"/>
        <v>0</v>
      </c>
      <c r="O52" s="358">
        <f t="shared" si="14"/>
        <v>0</v>
      </c>
    </row>
    <row r="53" spans="1:15" ht="12.75" x14ac:dyDescent="0.2">
      <c r="A53" s="365">
        <v>2</v>
      </c>
      <c r="B53" s="361">
        <v>1</v>
      </c>
      <c r="C53" s="361">
        <v>2</v>
      </c>
      <c r="D53" s="361">
        <v>2</v>
      </c>
      <c r="E53" s="361" t="s">
        <v>250</v>
      </c>
      <c r="F53" s="281" t="s">
        <v>1034</v>
      </c>
      <c r="G53" s="360"/>
      <c r="H53" s="360"/>
      <c r="I53" s="360"/>
      <c r="J53" s="360"/>
      <c r="K53" s="360"/>
      <c r="L53" s="360"/>
      <c r="M53" s="360"/>
      <c r="N53" s="359">
        <f t="shared" si="13"/>
        <v>0</v>
      </c>
      <c r="O53" s="358">
        <f t="shared" si="14"/>
        <v>0</v>
      </c>
    </row>
    <row r="54" spans="1:15" ht="12.75" x14ac:dyDescent="0.2">
      <c r="A54" s="352">
        <v>2</v>
      </c>
      <c r="B54" s="351">
        <v>1</v>
      </c>
      <c r="C54" s="351">
        <v>3</v>
      </c>
      <c r="D54" s="351"/>
      <c r="E54" s="351"/>
      <c r="F54" s="277" t="s">
        <v>42</v>
      </c>
      <c r="G54" s="350">
        <f t="shared" ref="G54:O54" si="15">+G55</f>
        <v>0</v>
      </c>
      <c r="H54" s="350">
        <f t="shared" si="15"/>
        <v>0</v>
      </c>
      <c r="I54" s="350">
        <f t="shared" si="15"/>
        <v>0</v>
      </c>
      <c r="J54" s="350">
        <f t="shared" si="15"/>
        <v>0</v>
      </c>
      <c r="K54" s="350">
        <f t="shared" si="15"/>
        <v>0</v>
      </c>
      <c r="L54" s="350">
        <f t="shared" si="15"/>
        <v>0</v>
      </c>
      <c r="M54" s="350">
        <f t="shared" si="15"/>
        <v>300000</v>
      </c>
      <c r="N54" s="350">
        <f t="shared" si="15"/>
        <v>300000</v>
      </c>
      <c r="O54" s="350">
        <f t="shared" si="15"/>
        <v>4.0670356469556336E-2</v>
      </c>
    </row>
    <row r="55" spans="1:15" ht="12.75" x14ac:dyDescent="0.2">
      <c r="A55" s="349">
        <v>2</v>
      </c>
      <c r="B55" s="348">
        <v>1</v>
      </c>
      <c r="C55" s="348">
        <v>3</v>
      </c>
      <c r="D55" s="348">
        <v>2</v>
      </c>
      <c r="E55" s="348"/>
      <c r="F55" s="347" t="s">
        <v>90</v>
      </c>
      <c r="G55" s="363">
        <f t="shared" ref="G55:O55" si="16">SUM(G56:G57)</f>
        <v>0</v>
      </c>
      <c r="H55" s="363">
        <f t="shared" si="16"/>
        <v>0</v>
      </c>
      <c r="I55" s="363">
        <f t="shared" si="16"/>
        <v>0</v>
      </c>
      <c r="J55" s="363">
        <f t="shared" si="16"/>
        <v>0</v>
      </c>
      <c r="K55" s="363">
        <f t="shared" si="16"/>
        <v>0</v>
      </c>
      <c r="L55" s="363">
        <f t="shared" si="16"/>
        <v>0</v>
      </c>
      <c r="M55" s="363">
        <f t="shared" si="16"/>
        <v>300000</v>
      </c>
      <c r="N55" s="363">
        <f t="shared" si="16"/>
        <v>300000</v>
      </c>
      <c r="O55" s="345">
        <f t="shared" si="16"/>
        <v>4.0670356469556336E-2</v>
      </c>
    </row>
    <row r="56" spans="1:15" ht="12.75" x14ac:dyDescent="0.2">
      <c r="A56" s="362">
        <v>2</v>
      </c>
      <c r="B56" s="361">
        <v>1</v>
      </c>
      <c r="C56" s="361">
        <v>3</v>
      </c>
      <c r="D56" s="361">
        <v>2</v>
      </c>
      <c r="E56" s="361" t="s">
        <v>210</v>
      </c>
      <c r="F56" s="282" t="s">
        <v>91</v>
      </c>
      <c r="G56" s="360"/>
      <c r="H56" s="360"/>
      <c r="I56" s="360"/>
      <c r="J56" s="360"/>
      <c r="K56" s="360"/>
      <c r="L56" s="360"/>
      <c r="M56" s="360">
        <v>300000</v>
      </c>
      <c r="N56" s="359">
        <f>SUBTOTAL(9,G56:M56)</f>
        <v>300000</v>
      </c>
      <c r="O56" s="358">
        <f>IFERROR(N56/$N$18*100,"0.00")</f>
        <v>4.0670356469556336E-2</v>
      </c>
    </row>
    <row r="57" spans="1:15" ht="12.75" x14ac:dyDescent="0.2">
      <c r="A57" s="362">
        <v>2</v>
      </c>
      <c r="B57" s="361">
        <v>1</v>
      </c>
      <c r="C57" s="361">
        <v>3</v>
      </c>
      <c r="D57" s="361">
        <v>2</v>
      </c>
      <c r="E57" s="361" t="s">
        <v>211</v>
      </c>
      <c r="F57" s="282" t="s">
        <v>92</v>
      </c>
      <c r="G57" s="360"/>
      <c r="H57" s="360"/>
      <c r="I57" s="360"/>
      <c r="J57" s="360"/>
      <c r="K57" s="360"/>
      <c r="L57" s="360"/>
      <c r="M57" s="360"/>
      <c r="N57" s="359">
        <f>SUBTOTAL(9,G57:M57)</f>
        <v>0</v>
      </c>
      <c r="O57" s="358">
        <f>IFERROR(N57/$N$18*100,"0.00")</f>
        <v>0</v>
      </c>
    </row>
    <row r="58" spans="1:15" ht="12.75" x14ac:dyDescent="0.2">
      <c r="A58" s="352">
        <v>2</v>
      </c>
      <c r="B58" s="351">
        <v>1</v>
      </c>
      <c r="C58" s="351">
        <v>5</v>
      </c>
      <c r="D58" s="351"/>
      <c r="E58" s="351"/>
      <c r="F58" s="277" t="s">
        <v>251</v>
      </c>
      <c r="G58" s="350">
        <f t="shared" ref="G58:O58" si="17">G59+G61+G63+G65</f>
        <v>4420444.1960885022</v>
      </c>
      <c r="H58" s="350">
        <f t="shared" si="17"/>
        <v>3263306.7383446414</v>
      </c>
      <c r="I58" s="350">
        <f t="shared" si="17"/>
        <v>22234607.299980108</v>
      </c>
      <c r="J58" s="350">
        <f t="shared" si="17"/>
        <v>3825443.3374354718</v>
      </c>
      <c r="K58" s="350">
        <f t="shared" si="17"/>
        <v>3357263.425747647</v>
      </c>
      <c r="L58" s="350">
        <f t="shared" si="17"/>
        <v>0</v>
      </c>
      <c r="M58" s="350">
        <f t="shared" si="17"/>
        <v>16841034.021702956</v>
      </c>
      <c r="N58" s="350">
        <f t="shared" si="17"/>
        <v>53942099.019299328</v>
      </c>
      <c r="O58" s="350">
        <f t="shared" si="17"/>
        <v>7.3128146527700295</v>
      </c>
    </row>
    <row r="59" spans="1:15" ht="12.75" x14ac:dyDescent="0.2">
      <c r="A59" s="349">
        <v>2</v>
      </c>
      <c r="B59" s="348">
        <v>1</v>
      </c>
      <c r="C59" s="348">
        <v>5</v>
      </c>
      <c r="D59" s="348">
        <v>1</v>
      </c>
      <c r="E59" s="348"/>
      <c r="F59" s="278" t="s">
        <v>93</v>
      </c>
      <c r="G59" s="363">
        <f t="shared" ref="G59:O59" si="18">G60</f>
        <v>2035542.9017930331</v>
      </c>
      <c r="H59" s="363">
        <f t="shared" si="18"/>
        <v>1500684.6207437667</v>
      </c>
      <c r="I59" s="363">
        <f t="shared" si="18"/>
        <v>10354705.59075941</v>
      </c>
      <c r="J59" s="363">
        <f t="shared" si="18"/>
        <v>1653165.9473831861</v>
      </c>
      <c r="K59" s="363">
        <f t="shared" si="18"/>
        <v>1545001.4871907933</v>
      </c>
      <c r="L59" s="363">
        <f t="shared" si="18"/>
        <v>0</v>
      </c>
      <c r="M59" s="363">
        <f t="shared" si="18"/>
        <v>7761425.4572229115</v>
      </c>
      <c r="N59" s="363">
        <f t="shared" si="18"/>
        <v>24850526.005093101</v>
      </c>
      <c r="O59" s="345">
        <f t="shared" si="18"/>
        <v>3.3689325036103877</v>
      </c>
    </row>
    <row r="60" spans="1:15" ht="12.75" x14ac:dyDescent="0.2">
      <c r="A60" s="365">
        <v>2</v>
      </c>
      <c r="B60" s="361">
        <v>1</v>
      </c>
      <c r="C60" s="361">
        <v>5</v>
      </c>
      <c r="D60" s="361">
        <v>1</v>
      </c>
      <c r="E60" s="361" t="s">
        <v>210</v>
      </c>
      <c r="F60" s="279" t="s">
        <v>93</v>
      </c>
      <c r="G60" s="360">
        <f>+[5]PPNE4!$G$80</f>
        <v>2035542.9017930331</v>
      </c>
      <c r="H60" s="360">
        <f>+[5]PPNE4!$H$80</f>
        <v>1500684.6207437667</v>
      </c>
      <c r="I60" s="360">
        <f>+[5]PPNE4!$I$80</f>
        <v>10354705.59075941</v>
      </c>
      <c r="J60" s="360">
        <f>+[5]PPNE4!$J$80</f>
        <v>1653165.9473831861</v>
      </c>
      <c r="K60" s="360">
        <f>+[5]PPNE4!$K$80</f>
        <v>1545001.4871907933</v>
      </c>
      <c r="L60" s="360">
        <v>0</v>
      </c>
      <c r="M60" s="360">
        <f>+[5]PPNE4!$M$80</f>
        <v>7761425.4572229115</v>
      </c>
      <c r="N60" s="359">
        <f>SUBTOTAL(9,G60:M60)</f>
        <v>24850526.005093101</v>
      </c>
      <c r="O60" s="358">
        <f>IFERROR(N60/$N$18*100,"0.00")</f>
        <v>3.3689325036103877</v>
      </c>
    </row>
    <row r="61" spans="1:15" ht="12.75" x14ac:dyDescent="0.2">
      <c r="A61" s="349">
        <v>2</v>
      </c>
      <c r="B61" s="348">
        <v>1</v>
      </c>
      <c r="C61" s="348">
        <v>5</v>
      </c>
      <c r="D61" s="348">
        <v>2</v>
      </c>
      <c r="E61" s="348"/>
      <c r="F61" s="347" t="s">
        <v>94</v>
      </c>
      <c r="G61" s="363">
        <f t="shared" ref="G61:O61" si="19">G62</f>
        <v>2038902.9851048004</v>
      </c>
      <c r="H61" s="346">
        <f t="shared" si="19"/>
        <v>1503311.3075731092</v>
      </c>
      <c r="I61" s="346">
        <f t="shared" si="19"/>
        <v>10169732.978779973</v>
      </c>
      <c r="J61" s="346">
        <f t="shared" si="19"/>
        <v>1855070.3280145111</v>
      </c>
      <c r="K61" s="346">
        <f t="shared" si="19"/>
        <v>1546682.5165919943</v>
      </c>
      <c r="L61" s="346">
        <f t="shared" si="19"/>
        <v>0</v>
      </c>
      <c r="M61" s="346">
        <f t="shared" si="19"/>
        <v>7771862.8845676854</v>
      </c>
      <c r="N61" s="346">
        <f t="shared" si="19"/>
        <v>24885563.000632074</v>
      </c>
      <c r="O61" s="373">
        <f t="shared" si="19"/>
        <v>3.373682393937695</v>
      </c>
    </row>
    <row r="62" spans="1:15" ht="12.75" x14ac:dyDescent="0.2">
      <c r="A62" s="365">
        <v>2</v>
      </c>
      <c r="B62" s="361">
        <v>1</v>
      </c>
      <c r="C62" s="361">
        <v>5</v>
      </c>
      <c r="D62" s="361">
        <v>2</v>
      </c>
      <c r="E62" s="361" t="s">
        <v>210</v>
      </c>
      <c r="F62" s="279" t="s">
        <v>94</v>
      </c>
      <c r="G62" s="360">
        <f>+[5]PPNE4!$G$82</f>
        <v>2038902.9851048004</v>
      </c>
      <c r="H62" s="360">
        <f>+[5]PPNE4!$H$82</f>
        <v>1503311.3075731092</v>
      </c>
      <c r="I62" s="360">
        <f>+[5]PPNE4!$I$82</f>
        <v>10169732.978779973</v>
      </c>
      <c r="J62" s="360">
        <f>+[5]PPNE4!$J$82</f>
        <v>1855070.3280145111</v>
      </c>
      <c r="K62" s="360">
        <f>+[5]PPNE4!$K$82</f>
        <v>1546682.5165919943</v>
      </c>
      <c r="L62" s="360">
        <v>0</v>
      </c>
      <c r="M62" s="360">
        <f>+[5]PPNE4!$M$82</f>
        <v>7771862.8845676854</v>
      </c>
      <c r="N62" s="359">
        <f>SUBTOTAL(9,G62:M62)</f>
        <v>24885563.000632074</v>
      </c>
      <c r="O62" s="358">
        <f>IFERROR(N62/$N$18*100,"0.00")</f>
        <v>3.373682393937695</v>
      </c>
    </row>
    <row r="63" spans="1:15" ht="12.75" x14ac:dyDescent="0.2">
      <c r="A63" s="349">
        <v>2</v>
      </c>
      <c r="B63" s="348">
        <v>1</v>
      </c>
      <c r="C63" s="348">
        <v>5</v>
      </c>
      <c r="D63" s="348">
        <v>3</v>
      </c>
      <c r="E63" s="348"/>
      <c r="F63" s="347" t="s">
        <v>95</v>
      </c>
      <c r="G63" s="363">
        <f t="shared" ref="G63:O63" si="20">G64</f>
        <v>345998.30919066892</v>
      </c>
      <c r="H63" s="363">
        <f t="shared" si="20"/>
        <v>259310.81002776563</v>
      </c>
      <c r="I63" s="363">
        <f t="shared" si="20"/>
        <v>1710168.730440723</v>
      </c>
      <c r="J63" s="363">
        <f t="shared" si="20"/>
        <v>317207.06203777419</v>
      </c>
      <c r="K63" s="363">
        <f t="shared" si="20"/>
        <v>265579.42196485953</v>
      </c>
      <c r="L63" s="363">
        <f t="shared" si="20"/>
        <v>0</v>
      </c>
      <c r="M63" s="363">
        <f t="shared" si="20"/>
        <v>1307745.6799123595</v>
      </c>
      <c r="N63" s="363">
        <f t="shared" si="20"/>
        <v>4206010.0135741513</v>
      </c>
      <c r="O63" s="373">
        <f t="shared" si="20"/>
        <v>0.57019975522194732</v>
      </c>
    </row>
    <row r="64" spans="1:15" ht="12.75" x14ac:dyDescent="0.2">
      <c r="A64" s="365">
        <v>2</v>
      </c>
      <c r="B64" s="361">
        <v>1</v>
      </c>
      <c r="C64" s="361">
        <v>5</v>
      </c>
      <c r="D64" s="361">
        <v>3</v>
      </c>
      <c r="E64" s="361" t="s">
        <v>210</v>
      </c>
      <c r="F64" s="279" t="s">
        <v>95</v>
      </c>
      <c r="G64" s="360">
        <f>+[5]PPNE4!$G$84</f>
        <v>345998.30919066892</v>
      </c>
      <c r="H64" s="360">
        <f>+[5]PPNE4!$H$84</f>
        <v>259310.81002776563</v>
      </c>
      <c r="I64" s="360">
        <f>+[5]PPNE4!$I$84</f>
        <v>1710168.730440723</v>
      </c>
      <c r="J64" s="360">
        <f>+[5]PPNE4!$J$84</f>
        <v>317207.06203777419</v>
      </c>
      <c r="K64" s="360">
        <f>+[5]PPNE4!$K$84</f>
        <v>265579.42196485953</v>
      </c>
      <c r="L64" s="360">
        <v>0</v>
      </c>
      <c r="M64" s="360">
        <f>+[5]PPNE4!$M$84</f>
        <v>1307745.6799123595</v>
      </c>
      <c r="N64" s="364">
        <f>SUBTOTAL(9,G64:M64)</f>
        <v>4206010.0135741513</v>
      </c>
      <c r="O64" s="372">
        <f>IFERROR(N64/$N$18*100,"0.00")</f>
        <v>0.57019975522194732</v>
      </c>
    </row>
    <row r="65" spans="1:15" ht="12.75" x14ac:dyDescent="0.2">
      <c r="A65" s="349">
        <v>2</v>
      </c>
      <c r="B65" s="348">
        <v>1</v>
      </c>
      <c r="C65" s="348">
        <v>5</v>
      </c>
      <c r="D65" s="348">
        <v>4</v>
      </c>
      <c r="E65" s="348"/>
      <c r="F65" s="347" t="s">
        <v>96</v>
      </c>
      <c r="G65" s="363">
        <f t="shared" ref="G65:O65" si="21">G66</f>
        <v>0</v>
      </c>
      <c r="H65" s="363">
        <f t="shared" si="21"/>
        <v>0</v>
      </c>
      <c r="I65" s="363">
        <f t="shared" si="21"/>
        <v>0</v>
      </c>
      <c r="J65" s="363">
        <f t="shared" si="21"/>
        <v>0</v>
      </c>
      <c r="K65" s="363">
        <f t="shared" si="21"/>
        <v>0</v>
      </c>
      <c r="L65" s="363">
        <f t="shared" si="21"/>
        <v>0</v>
      </c>
      <c r="M65" s="363">
        <f t="shared" si="21"/>
        <v>0</v>
      </c>
      <c r="N65" s="363">
        <f t="shared" si="21"/>
        <v>0</v>
      </c>
      <c r="O65" s="373">
        <f t="shared" si="21"/>
        <v>0</v>
      </c>
    </row>
    <row r="66" spans="1:15" ht="12.75" x14ac:dyDescent="0.2">
      <c r="A66" s="365">
        <v>2</v>
      </c>
      <c r="B66" s="361">
        <v>1</v>
      </c>
      <c r="C66" s="361">
        <v>5</v>
      </c>
      <c r="D66" s="361">
        <v>4</v>
      </c>
      <c r="E66" s="361" t="s">
        <v>210</v>
      </c>
      <c r="F66" s="279" t="s">
        <v>96</v>
      </c>
      <c r="G66" s="360"/>
      <c r="H66" s="360"/>
      <c r="I66" s="360"/>
      <c r="J66" s="360"/>
      <c r="K66" s="360"/>
      <c r="L66" s="360"/>
      <c r="M66" s="360"/>
      <c r="N66" s="359">
        <f>SUBTOTAL(9,G66:M66)</f>
        <v>0</v>
      </c>
      <c r="O66" s="358">
        <f>IFERROR(N66/$N$18*100,"0.00")</f>
        <v>0</v>
      </c>
    </row>
    <row r="67" spans="1:15" ht="12.75" x14ac:dyDescent="0.2">
      <c r="A67" s="357">
        <v>2</v>
      </c>
      <c r="B67" s="356">
        <v>2</v>
      </c>
      <c r="C67" s="355"/>
      <c r="D67" s="355"/>
      <c r="E67" s="355"/>
      <c r="F67" s="276" t="s">
        <v>252</v>
      </c>
      <c r="G67" s="354">
        <f t="shared" ref="G67:O67" si="22">+G68+G82+G87+G92+G99+G116+G125+G143</f>
        <v>0</v>
      </c>
      <c r="H67" s="354">
        <f t="shared" si="22"/>
        <v>0</v>
      </c>
      <c r="I67" s="354">
        <f t="shared" si="22"/>
        <v>0</v>
      </c>
      <c r="J67" s="354">
        <f t="shared" si="22"/>
        <v>0</v>
      </c>
      <c r="K67" s="354">
        <f t="shared" si="22"/>
        <v>0</v>
      </c>
      <c r="L67" s="354">
        <f t="shared" si="22"/>
        <v>0</v>
      </c>
      <c r="M67" s="354">
        <f t="shared" si="22"/>
        <v>41174200</v>
      </c>
      <c r="N67" s="354">
        <f t="shared" si="22"/>
        <v>41174200</v>
      </c>
      <c r="O67" s="354">
        <f t="shared" si="22"/>
        <v>4.5922526304034843</v>
      </c>
    </row>
    <row r="68" spans="1:15" ht="12.75" x14ac:dyDescent="0.2">
      <c r="A68" s="352">
        <v>2</v>
      </c>
      <c r="B68" s="351">
        <v>2</v>
      </c>
      <c r="C68" s="351">
        <v>1</v>
      </c>
      <c r="D68" s="351"/>
      <c r="E68" s="351"/>
      <c r="F68" s="277" t="s">
        <v>29</v>
      </c>
      <c r="G68" s="350">
        <f t="shared" ref="G68:O68" si="23">+G69+G71+G73+G75+G78+G80</f>
        <v>0</v>
      </c>
      <c r="H68" s="350">
        <f t="shared" si="23"/>
        <v>0</v>
      </c>
      <c r="I68" s="350">
        <f t="shared" si="23"/>
        <v>0</v>
      </c>
      <c r="J68" s="350">
        <f t="shared" si="23"/>
        <v>0</v>
      </c>
      <c r="K68" s="350">
        <f t="shared" si="23"/>
        <v>0</v>
      </c>
      <c r="L68" s="350">
        <f t="shared" si="23"/>
        <v>0</v>
      </c>
      <c r="M68" s="350">
        <f t="shared" si="23"/>
        <v>4870000</v>
      </c>
      <c r="N68" s="350">
        <f t="shared" si="23"/>
        <v>4870000</v>
      </c>
      <c r="O68" s="350">
        <f t="shared" si="23"/>
        <v>0.6602154533557979</v>
      </c>
    </row>
    <row r="69" spans="1:15" ht="12.75" x14ac:dyDescent="0.2">
      <c r="A69" s="349">
        <v>2</v>
      </c>
      <c r="B69" s="348">
        <v>2</v>
      </c>
      <c r="C69" s="348">
        <v>1</v>
      </c>
      <c r="D69" s="348">
        <v>2</v>
      </c>
      <c r="E69" s="348"/>
      <c r="F69" s="278" t="s">
        <v>97</v>
      </c>
      <c r="G69" s="363">
        <f t="shared" ref="G69:O69" si="24">G70</f>
        <v>0</v>
      </c>
      <c r="H69" s="363">
        <f t="shared" si="24"/>
        <v>0</v>
      </c>
      <c r="I69" s="363">
        <f t="shared" si="24"/>
        <v>0</v>
      </c>
      <c r="J69" s="363">
        <f t="shared" si="24"/>
        <v>0</v>
      </c>
      <c r="K69" s="363">
        <f t="shared" si="24"/>
        <v>0</v>
      </c>
      <c r="L69" s="363">
        <f t="shared" si="24"/>
        <v>0</v>
      </c>
      <c r="M69" s="363">
        <f t="shared" si="24"/>
        <v>0</v>
      </c>
      <c r="N69" s="363">
        <f t="shared" si="24"/>
        <v>0</v>
      </c>
      <c r="O69" s="373">
        <f t="shared" si="24"/>
        <v>0</v>
      </c>
    </row>
    <row r="70" spans="1:15" ht="12.75" x14ac:dyDescent="0.2">
      <c r="A70" s="362">
        <v>2</v>
      </c>
      <c r="B70" s="361">
        <v>2</v>
      </c>
      <c r="C70" s="361">
        <v>1</v>
      </c>
      <c r="D70" s="361">
        <v>2</v>
      </c>
      <c r="E70" s="361" t="s">
        <v>210</v>
      </c>
      <c r="F70" s="282" t="s">
        <v>97</v>
      </c>
      <c r="G70" s="360"/>
      <c r="H70" s="360"/>
      <c r="I70" s="360"/>
      <c r="J70" s="360"/>
      <c r="K70" s="360"/>
      <c r="L70" s="360"/>
      <c r="M70" s="360"/>
      <c r="N70" s="364">
        <f>SUBTOTAL(9,G70:M70)</f>
        <v>0</v>
      </c>
      <c r="O70" s="358">
        <f>IFERROR(N70/$N$18*100,"0.00")</f>
        <v>0</v>
      </c>
    </row>
    <row r="71" spans="1:15" ht="12.75" x14ac:dyDescent="0.2">
      <c r="A71" s="349">
        <v>2</v>
      </c>
      <c r="B71" s="348">
        <v>2</v>
      </c>
      <c r="C71" s="348">
        <v>1</v>
      </c>
      <c r="D71" s="348">
        <v>3</v>
      </c>
      <c r="E71" s="348"/>
      <c r="F71" s="278" t="s">
        <v>98</v>
      </c>
      <c r="G71" s="363">
        <f t="shared" ref="G71:O71" si="25">G72</f>
        <v>0</v>
      </c>
      <c r="H71" s="346">
        <f t="shared" si="25"/>
        <v>0</v>
      </c>
      <c r="I71" s="346">
        <f t="shared" si="25"/>
        <v>0</v>
      </c>
      <c r="J71" s="346">
        <f t="shared" si="25"/>
        <v>0</v>
      </c>
      <c r="K71" s="346">
        <f t="shared" si="25"/>
        <v>0</v>
      </c>
      <c r="L71" s="346">
        <f t="shared" si="25"/>
        <v>0</v>
      </c>
      <c r="M71" s="346">
        <f t="shared" si="25"/>
        <v>2300000</v>
      </c>
      <c r="N71" s="346">
        <f t="shared" si="25"/>
        <v>2300000</v>
      </c>
      <c r="O71" s="373">
        <f t="shared" si="25"/>
        <v>0.31180606626659857</v>
      </c>
    </row>
    <row r="72" spans="1:15" ht="12.75" x14ac:dyDescent="0.2">
      <c r="A72" s="365">
        <v>2</v>
      </c>
      <c r="B72" s="361">
        <v>2</v>
      </c>
      <c r="C72" s="361">
        <v>1</v>
      </c>
      <c r="D72" s="361">
        <v>3</v>
      </c>
      <c r="E72" s="361" t="s">
        <v>210</v>
      </c>
      <c r="F72" s="279" t="s">
        <v>98</v>
      </c>
      <c r="G72" s="360"/>
      <c r="H72" s="360"/>
      <c r="I72" s="360"/>
      <c r="J72" s="360"/>
      <c r="K72" s="360"/>
      <c r="L72" s="360"/>
      <c r="M72" s="360">
        <f>+[5]PPNE4!$M$94</f>
        <v>2300000</v>
      </c>
      <c r="N72" s="359">
        <f>SUBTOTAL(9,G72:M72)</f>
        <v>2300000</v>
      </c>
      <c r="O72" s="358">
        <f>IFERROR(N72/$N$18*100,"0.00")</f>
        <v>0.31180606626659857</v>
      </c>
    </row>
    <row r="73" spans="1:15" ht="12.75" x14ac:dyDescent="0.2">
      <c r="A73" s="349">
        <v>2</v>
      </c>
      <c r="B73" s="348">
        <v>2</v>
      </c>
      <c r="C73" s="348">
        <v>1</v>
      </c>
      <c r="D73" s="348">
        <v>5</v>
      </c>
      <c r="E73" s="348"/>
      <c r="F73" s="278" t="s">
        <v>99</v>
      </c>
      <c r="G73" s="363">
        <f t="shared" ref="G73:O73" si="26">G74</f>
        <v>0</v>
      </c>
      <c r="H73" s="363">
        <f t="shared" si="26"/>
        <v>0</v>
      </c>
      <c r="I73" s="363">
        <f t="shared" si="26"/>
        <v>0</v>
      </c>
      <c r="J73" s="363">
        <f t="shared" si="26"/>
        <v>0</v>
      </c>
      <c r="K73" s="363">
        <f t="shared" si="26"/>
        <v>0</v>
      </c>
      <c r="L73" s="363">
        <f t="shared" si="26"/>
        <v>0</v>
      </c>
      <c r="M73" s="363">
        <f t="shared" si="26"/>
        <v>2150000</v>
      </c>
      <c r="N73" s="363">
        <f t="shared" si="26"/>
        <v>2150000</v>
      </c>
      <c r="O73" s="373">
        <f t="shared" si="26"/>
        <v>0.29147088803182042</v>
      </c>
    </row>
    <row r="74" spans="1:15" ht="12.75" x14ac:dyDescent="0.2">
      <c r="A74" s="362">
        <v>2</v>
      </c>
      <c r="B74" s="361">
        <v>2</v>
      </c>
      <c r="C74" s="361">
        <v>1</v>
      </c>
      <c r="D74" s="361">
        <v>5</v>
      </c>
      <c r="E74" s="361" t="s">
        <v>210</v>
      </c>
      <c r="F74" s="282" t="s">
        <v>99</v>
      </c>
      <c r="G74" s="360"/>
      <c r="H74" s="360"/>
      <c r="I74" s="360"/>
      <c r="J74" s="360"/>
      <c r="K74" s="360"/>
      <c r="L74" s="360"/>
      <c r="M74" s="360">
        <f>2000000+150000</f>
        <v>2150000</v>
      </c>
      <c r="N74" s="359">
        <f>SUBTOTAL(9,G74:M74)</f>
        <v>2150000</v>
      </c>
      <c r="O74" s="358">
        <f>IFERROR(N74/$N$18*100,"0.00")</f>
        <v>0.29147088803182042</v>
      </c>
    </row>
    <row r="75" spans="1:15" ht="12.75" x14ac:dyDescent="0.2">
      <c r="A75" s="349">
        <v>2</v>
      </c>
      <c r="B75" s="348">
        <v>2</v>
      </c>
      <c r="C75" s="348">
        <v>1</v>
      </c>
      <c r="D75" s="348">
        <v>6</v>
      </c>
      <c r="E75" s="348"/>
      <c r="F75" s="278" t="s">
        <v>30</v>
      </c>
      <c r="G75" s="363">
        <f t="shared" ref="G75:O75" si="27">G76+G77</f>
        <v>0</v>
      </c>
      <c r="H75" s="363">
        <f t="shared" si="27"/>
        <v>0</v>
      </c>
      <c r="I75" s="363">
        <f t="shared" si="27"/>
        <v>0</v>
      </c>
      <c r="J75" s="363">
        <f t="shared" si="27"/>
        <v>0</v>
      </c>
      <c r="K75" s="363">
        <f t="shared" si="27"/>
        <v>0</v>
      </c>
      <c r="L75" s="363">
        <f t="shared" si="27"/>
        <v>0</v>
      </c>
      <c r="M75" s="363">
        <f t="shared" si="27"/>
        <v>0</v>
      </c>
      <c r="N75" s="363">
        <f t="shared" si="27"/>
        <v>0</v>
      </c>
      <c r="O75" s="373">
        <f t="shared" si="27"/>
        <v>0</v>
      </c>
    </row>
    <row r="76" spans="1:15" ht="12.75" x14ac:dyDescent="0.2">
      <c r="A76" s="362">
        <v>2</v>
      </c>
      <c r="B76" s="361">
        <v>2</v>
      </c>
      <c r="C76" s="361">
        <v>1</v>
      </c>
      <c r="D76" s="361">
        <v>6</v>
      </c>
      <c r="E76" s="361" t="s">
        <v>210</v>
      </c>
      <c r="F76" s="282" t="s">
        <v>100</v>
      </c>
      <c r="G76" s="360"/>
      <c r="H76" s="360"/>
      <c r="I76" s="360"/>
      <c r="J76" s="360"/>
      <c r="K76" s="360"/>
      <c r="L76" s="360"/>
      <c r="M76" s="360"/>
      <c r="N76" s="359">
        <f>SUBTOTAL(9,G76:M76)</f>
        <v>0</v>
      </c>
      <c r="O76" s="358">
        <f>IFERROR(N76/$N$18*100,"0.00")</f>
        <v>0</v>
      </c>
    </row>
    <row r="77" spans="1:15" ht="12.75" x14ac:dyDescent="0.2">
      <c r="A77" s="362">
        <v>2</v>
      </c>
      <c r="B77" s="361">
        <v>2</v>
      </c>
      <c r="C77" s="361">
        <v>1</v>
      </c>
      <c r="D77" s="361">
        <v>6</v>
      </c>
      <c r="E77" s="361" t="s">
        <v>211</v>
      </c>
      <c r="F77" s="282" t="s">
        <v>101</v>
      </c>
      <c r="G77" s="360"/>
      <c r="H77" s="360"/>
      <c r="I77" s="360"/>
      <c r="J77" s="360"/>
      <c r="K77" s="360"/>
      <c r="L77" s="360"/>
      <c r="M77" s="360"/>
      <c r="N77" s="359">
        <f>SUBTOTAL(9,G77:M77)</f>
        <v>0</v>
      </c>
      <c r="O77" s="358">
        <f>IFERROR(N77/$N$18*100,"0.00")</f>
        <v>0</v>
      </c>
    </row>
    <row r="78" spans="1:15" ht="12.75" x14ac:dyDescent="0.2">
      <c r="A78" s="349">
        <v>2</v>
      </c>
      <c r="B78" s="348">
        <v>2</v>
      </c>
      <c r="C78" s="348">
        <v>1</v>
      </c>
      <c r="D78" s="348">
        <v>7</v>
      </c>
      <c r="E78" s="348"/>
      <c r="F78" s="278" t="s">
        <v>31</v>
      </c>
      <c r="G78" s="363">
        <f t="shared" ref="G78:O78" si="28">G79</f>
        <v>0</v>
      </c>
      <c r="H78" s="363">
        <f t="shared" si="28"/>
        <v>0</v>
      </c>
      <c r="I78" s="363">
        <f t="shared" si="28"/>
        <v>0</v>
      </c>
      <c r="J78" s="363">
        <f t="shared" si="28"/>
        <v>0</v>
      </c>
      <c r="K78" s="363">
        <f t="shared" si="28"/>
        <v>0</v>
      </c>
      <c r="L78" s="363">
        <f t="shared" si="28"/>
        <v>0</v>
      </c>
      <c r="M78" s="363">
        <f t="shared" si="28"/>
        <v>0</v>
      </c>
      <c r="N78" s="363">
        <f t="shared" si="28"/>
        <v>0</v>
      </c>
      <c r="O78" s="373">
        <f t="shared" si="28"/>
        <v>0</v>
      </c>
    </row>
    <row r="79" spans="1:15" ht="12.75" x14ac:dyDescent="0.2">
      <c r="A79" s="362">
        <v>2</v>
      </c>
      <c r="B79" s="361">
        <v>2</v>
      </c>
      <c r="C79" s="361">
        <v>1</v>
      </c>
      <c r="D79" s="361">
        <v>7</v>
      </c>
      <c r="E79" s="361" t="s">
        <v>210</v>
      </c>
      <c r="F79" s="282" t="s">
        <v>31</v>
      </c>
      <c r="G79" s="360"/>
      <c r="H79" s="360"/>
      <c r="I79" s="360"/>
      <c r="J79" s="360"/>
      <c r="K79" s="360"/>
      <c r="L79" s="360"/>
      <c r="M79" s="360"/>
      <c r="N79" s="359">
        <f>SUBTOTAL(9,G79:M79)</f>
        <v>0</v>
      </c>
      <c r="O79" s="372">
        <f>IFERROR(N79/$N$18*100,"0.00")</f>
        <v>0</v>
      </c>
    </row>
    <row r="80" spans="1:15" ht="12.75" x14ac:dyDescent="0.2">
      <c r="A80" s="349">
        <v>2</v>
      </c>
      <c r="B80" s="348">
        <v>2</v>
      </c>
      <c r="C80" s="348">
        <v>1</v>
      </c>
      <c r="D80" s="348">
        <v>8</v>
      </c>
      <c r="E80" s="348"/>
      <c r="F80" s="278" t="s">
        <v>102</v>
      </c>
      <c r="G80" s="363">
        <f t="shared" ref="G80:O80" si="29">G81</f>
        <v>0</v>
      </c>
      <c r="H80" s="363">
        <f t="shared" si="29"/>
        <v>0</v>
      </c>
      <c r="I80" s="363">
        <f t="shared" si="29"/>
        <v>0</v>
      </c>
      <c r="J80" s="363">
        <f t="shared" si="29"/>
        <v>0</v>
      </c>
      <c r="K80" s="363">
        <f t="shared" si="29"/>
        <v>0</v>
      </c>
      <c r="L80" s="363">
        <f t="shared" si="29"/>
        <v>0</v>
      </c>
      <c r="M80" s="363">
        <f t="shared" si="29"/>
        <v>420000</v>
      </c>
      <c r="N80" s="363">
        <f t="shared" si="29"/>
        <v>420000</v>
      </c>
      <c r="O80" s="373">
        <f t="shared" si="29"/>
        <v>5.6938499057378869E-2</v>
      </c>
    </row>
    <row r="81" spans="1:15" ht="12.75" x14ac:dyDescent="0.2">
      <c r="A81" s="365">
        <v>2</v>
      </c>
      <c r="B81" s="361">
        <v>2</v>
      </c>
      <c r="C81" s="361">
        <v>1</v>
      </c>
      <c r="D81" s="361">
        <v>8</v>
      </c>
      <c r="E81" s="361" t="s">
        <v>210</v>
      </c>
      <c r="F81" s="279" t="s">
        <v>102</v>
      </c>
      <c r="G81" s="360"/>
      <c r="H81" s="360"/>
      <c r="I81" s="360"/>
      <c r="J81" s="360"/>
      <c r="K81" s="360"/>
      <c r="L81" s="360"/>
      <c r="M81" s="360">
        <f>+[5]PPNE4!$M$105</f>
        <v>420000</v>
      </c>
      <c r="N81" s="364">
        <f>SUBTOTAL(9,G81:M81)</f>
        <v>420000</v>
      </c>
      <c r="O81" s="372">
        <f>IFERROR(N81/$N$18*100,"0.00")</f>
        <v>5.6938499057378869E-2</v>
      </c>
    </row>
    <row r="82" spans="1:15" ht="12.75" x14ac:dyDescent="0.2">
      <c r="A82" s="352">
        <v>2</v>
      </c>
      <c r="B82" s="351">
        <v>2</v>
      </c>
      <c r="C82" s="351">
        <v>2</v>
      </c>
      <c r="D82" s="351"/>
      <c r="E82" s="351"/>
      <c r="F82" s="277" t="s">
        <v>253</v>
      </c>
      <c r="G82" s="350">
        <f t="shared" ref="G82:O82" si="30">+G83+G85</f>
        <v>0</v>
      </c>
      <c r="H82" s="350">
        <f t="shared" si="30"/>
        <v>0</v>
      </c>
      <c r="I82" s="350">
        <f t="shared" si="30"/>
        <v>0</v>
      </c>
      <c r="J82" s="350">
        <f t="shared" si="30"/>
        <v>0</v>
      </c>
      <c r="K82" s="350">
        <f t="shared" si="30"/>
        <v>0</v>
      </c>
      <c r="L82" s="350">
        <f t="shared" si="30"/>
        <v>0</v>
      </c>
      <c r="M82" s="350">
        <f t="shared" si="30"/>
        <v>5200000</v>
      </c>
      <c r="N82" s="350">
        <f t="shared" si="30"/>
        <v>5200000</v>
      </c>
      <c r="O82" s="350">
        <f t="shared" si="30"/>
        <v>0.70495284547230985</v>
      </c>
    </row>
    <row r="83" spans="1:15" ht="12.75" x14ac:dyDescent="0.2">
      <c r="A83" s="349">
        <v>2</v>
      </c>
      <c r="B83" s="348">
        <v>2</v>
      </c>
      <c r="C83" s="348">
        <v>2</v>
      </c>
      <c r="D83" s="348">
        <v>1</v>
      </c>
      <c r="E83" s="348"/>
      <c r="F83" s="278" t="s">
        <v>103</v>
      </c>
      <c r="G83" s="363">
        <f t="shared" ref="G83:O83" si="31">G84</f>
        <v>0</v>
      </c>
      <c r="H83" s="346">
        <f t="shared" si="31"/>
        <v>0</v>
      </c>
      <c r="I83" s="346">
        <f t="shared" si="31"/>
        <v>0</v>
      </c>
      <c r="J83" s="346">
        <f t="shared" si="31"/>
        <v>0</v>
      </c>
      <c r="K83" s="346">
        <f t="shared" si="31"/>
        <v>0</v>
      </c>
      <c r="L83" s="346">
        <f t="shared" si="31"/>
        <v>0</v>
      </c>
      <c r="M83" s="346">
        <f t="shared" si="31"/>
        <v>4700000</v>
      </c>
      <c r="N83" s="346">
        <f t="shared" si="31"/>
        <v>4700000</v>
      </c>
      <c r="O83" s="373">
        <f t="shared" si="31"/>
        <v>0.63716891802304931</v>
      </c>
    </row>
    <row r="84" spans="1:15" ht="12.75" x14ac:dyDescent="0.2">
      <c r="A84" s="365">
        <v>2</v>
      </c>
      <c r="B84" s="361">
        <v>2</v>
      </c>
      <c r="C84" s="361">
        <v>2</v>
      </c>
      <c r="D84" s="361">
        <v>1</v>
      </c>
      <c r="E84" s="361" t="s">
        <v>210</v>
      </c>
      <c r="F84" s="279" t="s">
        <v>103</v>
      </c>
      <c r="G84" s="360"/>
      <c r="H84" s="360"/>
      <c r="I84" s="360"/>
      <c r="J84" s="360"/>
      <c r="K84" s="360"/>
      <c r="L84" s="360"/>
      <c r="M84" s="360">
        <v>4700000</v>
      </c>
      <c r="N84" s="359">
        <f>SUBTOTAL(9,G84:M84)</f>
        <v>4700000</v>
      </c>
      <c r="O84" s="358">
        <f>IFERROR(N84/$N$18*100,"0.00")</f>
        <v>0.63716891802304931</v>
      </c>
    </row>
    <row r="85" spans="1:15" ht="12.75" x14ac:dyDescent="0.2">
      <c r="A85" s="349">
        <v>2</v>
      </c>
      <c r="B85" s="348">
        <v>2</v>
      </c>
      <c r="C85" s="348">
        <v>2</v>
      </c>
      <c r="D85" s="348">
        <v>2</v>
      </c>
      <c r="E85" s="348"/>
      <c r="F85" s="278" t="s">
        <v>104</v>
      </c>
      <c r="G85" s="363">
        <f t="shared" ref="G85:O85" si="32">G86</f>
        <v>0</v>
      </c>
      <c r="H85" s="346">
        <f t="shared" si="32"/>
        <v>0</v>
      </c>
      <c r="I85" s="346">
        <f t="shared" si="32"/>
        <v>0</v>
      </c>
      <c r="J85" s="346">
        <f t="shared" si="32"/>
        <v>0</v>
      </c>
      <c r="K85" s="346">
        <f t="shared" si="32"/>
        <v>0</v>
      </c>
      <c r="L85" s="346">
        <f t="shared" si="32"/>
        <v>0</v>
      </c>
      <c r="M85" s="346">
        <f t="shared" si="32"/>
        <v>500000</v>
      </c>
      <c r="N85" s="346">
        <f t="shared" si="32"/>
        <v>500000</v>
      </c>
      <c r="O85" s="373">
        <f t="shared" si="32"/>
        <v>6.7783927449260553E-2</v>
      </c>
    </row>
    <row r="86" spans="1:15" ht="12.75" x14ac:dyDescent="0.2">
      <c r="A86" s="365">
        <v>2</v>
      </c>
      <c r="B86" s="361">
        <v>2</v>
      </c>
      <c r="C86" s="361">
        <v>2</v>
      </c>
      <c r="D86" s="361">
        <v>2</v>
      </c>
      <c r="E86" s="361" t="s">
        <v>210</v>
      </c>
      <c r="F86" s="279" t="s">
        <v>104</v>
      </c>
      <c r="G86" s="360"/>
      <c r="H86" s="360"/>
      <c r="I86" s="360"/>
      <c r="J86" s="360"/>
      <c r="K86" s="360"/>
      <c r="L86" s="360"/>
      <c r="M86" s="360">
        <f>+[5]PPNE4!$M$110</f>
        <v>500000</v>
      </c>
      <c r="N86" s="359">
        <f>SUBTOTAL(9,G86:M86)</f>
        <v>500000</v>
      </c>
      <c r="O86" s="358">
        <f>IFERROR(N86/$N$18*100,"0.00")</f>
        <v>6.7783927449260553E-2</v>
      </c>
    </row>
    <row r="87" spans="1:15" ht="12.75" x14ac:dyDescent="0.2">
      <c r="A87" s="352">
        <v>2</v>
      </c>
      <c r="B87" s="351">
        <v>2</v>
      </c>
      <c r="C87" s="351">
        <v>3</v>
      </c>
      <c r="D87" s="351"/>
      <c r="E87" s="351"/>
      <c r="F87" s="277" t="s">
        <v>32</v>
      </c>
      <c r="G87" s="350">
        <f t="shared" ref="G87:O87" si="33">+G88+G90</f>
        <v>0</v>
      </c>
      <c r="H87" s="350">
        <f t="shared" si="33"/>
        <v>0</v>
      </c>
      <c r="I87" s="350">
        <f t="shared" si="33"/>
        <v>0</v>
      </c>
      <c r="J87" s="350">
        <f t="shared" si="33"/>
        <v>0</v>
      </c>
      <c r="K87" s="350">
        <f t="shared" si="33"/>
        <v>0</v>
      </c>
      <c r="L87" s="350">
        <f t="shared" si="33"/>
        <v>0</v>
      </c>
      <c r="M87" s="350">
        <f t="shared" si="33"/>
        <v>400000</v>
      </c>
      <c r="N87" s="350">
        <f t="shared" si="33"/>
        <v>400000</v>
      </c>
      <c r="O87" s="350">
        <f t="shared" si="33"/>
        <v>5.4227141959408448E-2</v>
      </c>
    </row>
    <row r="88" spans="1:15" ht="12.75" x14ac:dyDescent="0.2">
      <c r="A88" s="349">
        <v>2</v>
      </c>
      <c r="B88" s="348">
        <v>2</v>
      </c>
      <c r="C88" s="348">
        <v>3</v>
      </c>
      <c r="D88" s="348">
        <v>1</v>
      </c>
      <c r="E88" s="348"/>
      <c r="F88" s="278" t="s">
        <v>105</v>
      </c>
      <c r="G88" s="363">
        <f t="shared" ref="G88:O88" si="34">G89</f>
        <v>0</v>
      </c>
      <c r="H88" s="363">
        <f t="shared" si="34"/>
        <v>0</v>
      </c>
      <c r="I88" s="363">
        <f t="shared" si="34"/>
        <v>0</v>
      </c>
      <c r="J88" s="363">
        <f t="shared" si="34"/>
        <v>0</v>
      </c>
      <c r="K88" s="363">
        <f t="shared" si="34"/>
        <v>0</v>
      </c>
      <c r="L88" s="363">
        <f t="shared" si="34"/>
        <v>0</v>
      </c>
      <c r="M88" s="363">
        <f t="shared" si="34"/>
        <v>400000</v>
      </c>
      <c r="N88" s="363">
        <f t="shared" si="34"/>
        <v>400000</v>
      </c>
      <c r="O88" s="345">
        <f t="shared" si="34"/>
        <v>5.4227141959408448E-2</v>
      </c>
    </row>
    <row r="89" spans="1:15" ht="12.75" x14ac:dyDescent="0.2">
      <c r="A89" s="365">
        <v>2</v>
      </c>
      <c r="B89" s="361">
        <v>2</v>
      </c>
      <c r="C89" s="361">
        <v>3</v>
      </c>
      <c r="D89" s="361">
        <v>1</v>
      </c>
      <c r="E89" s="361" t="s">
        <v>210</v>
      </c>
      <c r="F89" s="279" t="s">
        <v>105</v>
      </c>
      <c r="G89" s="360"/>
      <c r="H89" s="360"/>
      <c r="I89" s="360"/>
      <c r="J89" s="360"/>
      <c r="K89" s="360"/>
      <c r="L89" s="360"/>
      <c r="M89" s="360">
        <v>400000</v>
      </c>
      <c r="N89" s="359">
        <f>SUBTOTAL(9,G89:M89)</f>
        <v>400000</v>
      </c>
      <c r="O89" s="372">
        <f>IFERROR(N89/$N$18*100,"0.00")</f>
        <v>5.4227141959408448E-2</v>
      </c>
    </row>
    <row r="90" spans="1:15" ht="12.75" x14ac:dyDescent="0.2">
      <c r="A90" s="349">
        <v>2</v>
      </c>
      <c r="B90" s="348">
        <v>2</v>
      </c>
      <c r="C90" s="348">
        <v>3</v>
      </c>
      <c r="D90" s="348">
        <v>2</v>
      </c>
      <c r="E90" s="348"/>
      <c r="F90" s="278" t="s">
        <v>106</v>
      </c>
      <c r="G90" s="363">
        <f t="shared" ref="G90:O90" si="35">G91</f>
        <v>0</v>
      </c>
      <c r="H90" s="363">
        <f t="shared" si="35"/>
        <v>0</v>
      </c>
      <c r="I90" s="363">
        <f t="shared" si="35"/>
        <v>0</v>
      </c>
      <c r="J90" s="363">
        <f t="shared" si="35"/>
        <v>0</v>
      </c>
      <c r="K90" s="363">
        <f t="shared" si="35"/>
        <v>0</v>
      </c>
      <c r="L90" s="363">
        <f t="shared" si="35"/>
        <v>0</v>
      </c>
      <c r="M90" s="363">
        <f t="shared" si="35"/>
        <v>0</v>
      </c>
      <c r="N90" s="363">
        <f t="shared" si="35"/>
        <v>0</v>
      </c>
      <c r="O90" s="373">
        <f t="shared" si="35"/>
        <v>0</v>
      </c>
    </row>
    <row r="91" spans="1:15" ht="12.75" x14ac:dyDescent="0.2">
      <c r="A91" s="362">
        <v>2</v>
      </c>
      <c r="B91" s="361">
        <v>2</v>
      </c>
      <c r="C91" s="361">
        <v>3</v>
      </c>
      <c r="D91" s="361">
        <v>2</v>
      </c>
      <c r="E91" s="361" t="s">
        <v>210</v>
      </c>
      <c r="F91" s="282" t="s">
        <v>106</v>
      </c>
      <c r="G91" s="360"/>
      <c r="H91" s="360"/>
      <c r="I91" s="360"/>
      <c r="J91" s="360"/>
      <c r="K91" s="360"/>
      <c r="L91" s="360"/>
      <c r="M91" s="360"/>
      <c r="N91" s="359">
        <f>SUBTOTAL(9,G91:M91)</f>
        <v>0</v>
      </c>
      <c r="O91" s="372">
        <f>IFERROR(N91/$N$18*100,"0.00")</f>
        <v>0</v>
      </c>
    </row>
    <row r="92" spans="1:15" ht="12.75" x14ac:dyDescent="0.2">
      <c r="A92" s="352">
        <v>2</v>
      </c>
      <c r="B92" s="351">
        <v>2</v>
      </c>
      <c r="C92" s="351">
        <v>4</v>
      </c>
      <c r="D92" s="351"/>
      <c r="E92" s="351"/>
      <c r="F92" s="277" t="s">
        <v>107</v>
      </c>
      <c r="G92" s="350">
        <f t="shared" ref="G92:O92" si="36">+G93+G95+G97</f>
        <v>0</v>
      </c>
      <c r="H92" s="350">
        <f t="shared" si="36"/>
        <v>0</v>
      </c>
      <c r="I92" s="350">
        <f t="shared" si="36"/>
        <v>0</v>
      </c>
      <c r="J92" s="350">
        <f t="shared" si="36"/>
        <v>0</v>
      </c>
      <c r="K92" s="350">
        <f t="shared" si="36"/>
        <v>0</v>
      </c>
      <c r="L92" s="350">
        <f t="shared" si="36"/>
        <v>0</v>
      </c>
      <c r="M92" s="350">
        <f t="shared" si="36"/>
        <v>2220000</v>
      </c>
      <c r="N92" s="350">
        <f t="shared" si="36"/>
        <v>2220000</v>
      </c>
      <c r="O92" s="350">
        <f t="shared" si="36"/>
        <v>0.30096063787471689</v>
      </c>
    </row>
    <row r="93" spans="1:15" ht="12.75" x14ac:dyDescent="0.2">
      <c r="A93" s="349">
        <v>2</v>
      </c>
      <c r="B93" s="348">
        <v>2</v>
      </c>
      <c r="C93" s="348">
        <v>4</v>
      </c>
      <c r="D93" s="348">
        <v>1</v>
      </c>
      <c r="E93" s="348"/>
      <c r="F93" s="347" t="s">
        <v>1035</v>
      </c>
      <c r="G93" s="363">
        <f t="shared" ref="G93:O93" si="37">G94</f>
        <v>0</v>
      </c>
      <c r="H93" s="346">
        <f t="shared" si="37"/>
        <v>0</v>
      </c>
      <c r="I93" s="346">
        <f t="shared" si="37"/>
        <v>0</v>
      </c>
      <c r="J93" s="346">
        <f t="shared" si="37"/>
        <v>0</v>
      </c>
      <c r="K93" s="346">
        <f t="shared" si="37"/>
        <v>0</v>
      </c>
      <c r="L93" s="346">
        <f t="shared" si="37"/>
        <v>0</v>
      </c>
      <c r="M93" s="346">
        <f t="shared" si="37"/>
        <v>2220000</v>
      </c>
      <c r="N93" s="346">
        <f t="shared" si="37"/>
        <v>2220000</v>
      </c>
      <c r="O93" s="373">
        <f t="shared" si="37"/>
        <v>0.30096063787471689</v>
      </c>
    </row>
    <row r="94" spans="1:15" ht="12.75" x14ac:dyDescent="0.2">
      <c r="A94" s="365">
        <v>2</v>
      </c>
      <c r="B94" s="361">
        <v>2</v>
      </c>
      <c r="C94" s="361">
        <v>4</v>
      </c>
      <c r="D94" s="361">
        <v>1</v>
      </c>
      <c r="E94" s="361" t="s">
        <v>210</v>
      </c>
      <c r="F94" s="367" t="s">
        <v>1035</v>
      </c>
      <c r="G94" s="360"/>
      <c r="H94" s="360"/>
      <c r="I94" s="360"/>
      <c r="J94" s="360"/>
      <c r="K94" s="360"/>
      <c r="L94" s="360"/>
      <c r="M94" s="360">
        <f>+[5]PPNE4!$M$118</f>
        <v>2220000</v>
      </c>
      <c r="N94" s="359">
        <f>SUBTOTAL(9,G94:M94)</f>
        <v>2220000</v>
      </c>
      <c r="O94" s="358">
        <f>IFERROR(N94/$N$18*100,"0.00")</f>
        <v>0.30096063787471689</v>
      </c>
    </row>
    <row r="95" spans="1:15" ht="12.75" x14ac:dyDescent="0.2">
      <c r="A95" s="349">
        <v>2</v>
      </c>
      <c r="B95" s="348">
        <v>2</v>
      </c>
      <c r="C95" s="348">
        <v>4</v>
      </c>
      <c r="D95" s="348">
        <v>2</v>
      </c>
      <c r="E95" s="348"/>
      <c r="F95" s="347" t="s">
        <v>33</v>
      </c>
      <c r="G95" s="363">
        <f t="shared" ref="G95:O95" si="38">G96</f>
        <v>0</v>
      </c>
      <c r="H95" s="346">
        <f t="shared" si="38"/>
        <v>0</v>
      </c>
      <c r="I95" s="346">
        <f t="shared" si="38"/>
        <v>0</v>
      </c>
      <c r="J95" s="346">
        <f t="shared" si="38"/>
        <v>0</v>
      </c>
      <c r="K95" s="346">
        <f t="shared" si="38"/>
        <v>0</v>
      </c>
      <c r="L95" s="346">
        <f t="shared" si="38"/>
        <v>0</v>
      </c>
      <c r="M95" s="346">
        <f t="shared" si="38"/>
        <v>0</v>
      </c>
      <c r="N95" s="346">
        <f t="shared" si="38"/>
        <v>0</v>
      </c>
      <c r="O95" s="373">
        <f t="shared" si="38"/>
        <v>0</v>
      </c>
    </row>
    <row r="96" spans="1:15" ht="12.75" x14ac:dyDescent="0.2">
      <c r="A96" s="362">
        <v>2</v>
      </c>
      <c r="B96" s="361">
        <v>2</v>
      </c>
      <c r="C96" s="361">
        <v>4</v>
      </c>
      <c r="D96" s="361">
        <v>2</v>
      </c>
      <c r="E96" s="361" t="s">
        <v>210</v>
      </c>
      <c r="F96" s="282" t="s">
        <v>33</v>
      </c>
      <c r="G96" s="360"/>
      <c r="H96" s="360"/>
      <c r="I96" s="360"/>
      <c r="J96" s="360"/>
      <c r="K96" s="360"/>
      <c r="L96" s="360"/>
      <c r="M96" s="360"/>
      <c r="N96" s="359">
        <f>SUBTOTAL(9,G96:M96)</f>
        <v>0</v>
      </c>
      <c r="O96" s="358">
        <f>IFERROR(N96/$N$18*100,"0.00")</f>
        <v>0</v>
      </c>
    </row>
    <row r="97" spans="1:15" ht="12.75" x14ac:dyDescent="0.2">
      <c r="A97" s="349">
        <v>2</v>
      </c>
      <c r="B97" s="348">
        <v>2</v>
      </c>
      <c r="C97" s="348">
        <v>4</v>
      </c>
      <c r="D97" s="348">
        <v>4</v>
      </c>
      <c r="E97" s="348"/>
      <c r="F97" s="347" t="s">
        <v>108</v>
      </c>
      <c r="G97" s="363">
        <f t="shared" ref="G97:O97" si="39">G98</f>
        <v>0</v>
      </c>
      <c r="H97" s="346">
        <f t="shared" si="39"/>
        <v>0</v>
      </c>
      <c r="I97" s="346">
        <f t="shared" si="39"/>
        <v>0</v>
      </c>
      <c r="J97" s="346">
        <f t="shared" si="39"/>
        <v>0</v>
      </c>
      <c r="K97" s="346">
        <f t="shared" si="39"/>
        <v>0</v>
      </c>
      <c r="L97" s="346">
        <f t="shared" si="39"/>
        <v>0</v>
      </c>
      <c r="M97" s="346">
        <f t="shared" si="39"/>
        <v>0</v>
      </c>
      <c r="N97" s="346">
        <f t="shared" si="39"/>
        <v>0</v>
      </c>
      <c r="O97" s="373">
        <f t="shared" si="39"/>
        <v>0</v>
      </c>
    </row>
    <row r="98" spans="1:15" ht="12.75" x14ac:dyDescent="0.2">
      <c r="A98" s="362">
        <v>2</v>
      </c>
      <c r="B98" s="361">
        <v>2</v>
      </c>
      <c r="C98" s="361">
        <v>4</v>
      </c>
      <c r="D98" s="361">
        <v>4</v>
      </c>
      <c r="E98" s="361" t="s">
        <v>210</v>
      </c>
      <c r="F98" s="282" t="s">
        <v>108</v>
      </c>
      <c r="G98" s="360"/>
      <c r="H98" s="360"/>
      <c r="I98" s="360"/>
      <c r="J98" s="360"/>
      <c r="K98" s="360"/>
      <c r="L98" s="360"/>
      <c r="M98" s="360"/>
      <c r="N98" s="359">
        <f>SUBTOTAL(9,G98:M98)</f>
        <v>0</v>
      </c>
      <c r="O98" s="358">
        <f>IFERROR(N98/$N$18*100,"0.00")</f>
        <v>0</v>
      </c>
    </row>
    <row r="99" spans="1:15" ht="12.75" x14ac:dyDescent="0.2">
      <c r="A99" s="352">
        <v>2</v>
      </c>
      <c r="B99" s="351">
        <v>2</v>
      </c>
      <c r="C99" s="351">
        <v>5</v>
      </c>
      <c r="D99" s="351"/>
      <c r="E99" s="351"/>
      <c r="F99" s="277" t="s">
        <v>109</v>
      </c>
      <c r="G99" s="350">
        <f t="shared" ref="G99:O99" si="40">+G100+G102+G104+G110+G112+G114</f>
        <v>0</v>
      </c>
      <c r="H99" s="350">
        <f t="shared" si="40"/>
        <v>0</v>
      </c>
      <c r="I99" s="350">
        <f t="shared" si="40"/>
        <v>0</v>
      </c>
      <c r="J99" s="350">
        <f t="shared" si="40"/>
        <v>0</v>
      </c>
      <c r="K99" s="350">
        <f t="shared" si="40"/>
        <v>0</v>
      </c>
      <c r="L99" s="350">
        <f t="shared" si="40"/>
        <v>0</v>
      </c>
      <c r="M99" s="350">
        <f t="shared" si="40"/>
        <v>6434200</v>
      </c>
      <c r="N99" s="350">
        <f t="shared" si="40"/>
        <v>6434200</v>
      </c>
      <c r="O99" s="350">
        <f t="shared" si="40"/>
        <v>0.87227069198806451</v>
      </c>
    </row>
    <row r="100" spans="1:15" ht="12.75" x14ac:dyDescent="0.2">
      <c r="A100" s="349">
        <v>2</v>
      </c>
      <c r="B100" s="348">
        <v>2</v>
      </c>
      <c r="C100" s="348">
        <v>5</v>
      </c>
      <c r="D100" s="348">
        <v>1</v>
      </c>
      <c r="E100" s="348"/>
      <c r="F100" s="347" t="s">
        <v>110</v>
      </c>
      <c r="G100" s="363">
        <f t="shared" ref="G100:O100" si="41">G101</f>
        <v>0</v>
      </c>
      <c r="H100" s="363">
        <f t="shared" si="41"/>
        <v>0</v>
      </c>
      <c r="I100" s="363">
        <f t="shared" si="41"/>
        <v>0</v>
      </c>
      <c r="J100" s="363">
        <f t="shared" si="41"/>
        <v>0</v>
      </c>
      <c r="K100" s="363">
        <f t="shared" si="41"/>
        <v>0</v>
      </c>
      <c r="L100" s="363">
        <f t="shared" si="41"/>
        <v>0</v>
      </c>
      <c r="M100" s="363">
        <f t="shared" si="41"/>
        <v>350000</v>
      </c>
      <c r="N100" s="363">
        <f t="shared" si="41"/>
        <v>350000</v>
      </c>
      <c r="O100" s="345">
        <f t="shared" si="41"/>
        <v>4.7448749214482389E-2</v>
      </c>
    </row>
    <row r="101" spans="1:15" ht="12.75" x14ac:dyDescent="0.2">
      <c r="A101" s="362">
        <v>2</v>
      </c>
      <c r="B101" s="361">
        <v>2</v>
      </c>
      <c r="C101" s="361">
        <v>5</v>
      </c>
      <c r="D101" s="361">
        <v>1</v>
      </c>
      <c r="E101" s="361" t="s">
        <v>210</v>
      </c>
      <c r="F101" s="282" t="s">
        <v>110</v>
      </c>
      <c r="G101" s="360"/>
      <c r="H101" s="360"/>
      <c r="I101" s="360"/>
      <c r="J101" s="360"/>
      <c r="K101" s="360"/>
      <c r="L101" s="360"/>
      <c r="M101" s="360">
        <v>350000</v>
      </c>
      <c r="N101" s="359">
        <f>SUBTOTAL(9,G101:M101)</f>
        <v>350000</v>
      </c>
      <c r="O101" s="358">
        <f>IFERROR(N101/$N$18*100,"0.00")</f>
        <v>4.7448749214482389E-2</v>
      </c>
    </row>
    <row r="102" spans="1:15" ht="12.75" x14ac:dyDescent="0.2">
      <c r="A102" s="368">
        <v>2</v>
      </c>
      <c r="B102" s="348">
        <v>2</v>
      </c>
      <c r="C102" s="348">
        <v>5</v>
      </c>
      <c r="D102" s="348">
        <v>2</v>
      </c>
      <c r="E102" s="348"/>
      <c r="F102" s="283" t="s">
        <v>1036</v>
      </c>
      <c r="G102" s="363">
        <f t="shared" ref="G102:O102" si="42">G103</f>
        <v>0</v>
      </c>
      <c r="H102" s="346">
        <f t="shared" si="42"/>
        <v>0</v>
      </c>
      <c r="I102" s="346">
        <f t="shared" si="42"/>
        <v>0</v>
      </c>
      <c r="J102" s="346">
        <f t="shared" si="42"/>
        <v>0</v>
      </c>
      <c r="K102" s="346">
        <f t="shared" si="42"/>
        <v>0</v>
      </c>
      <c r="L102" s="346">
        <f t="shared" si="42"/>
        <v>0</v>
      </c>
      <c r="M102" s="346">
        <f t="shared" si="42"/>
        <v>0</v>
      </c>
      <c r="N102" s="346">
        <f t="shared" si="42"/>
        <v>0</v>
      </c>
      <c r="O102" s="373">
        <f t="shared" si="42"/>
        <v>0</v>
      </c>
    </row>
    <row r="103" spans="1:15" ht="12.75" x14ac:dyDescent="0.2">
      <c r="A103" s="362">
        <v>2</v>
      </c>
      <c r="B103" s="361">
        <v>2</v>
      </c>
      <c r="C103" s="361">
        <v>5</v>
      </c>
      <c r="D103" s="361">
        <v>2</v>
      </c>
      <c r="E103" s="361" t="s">
        <v>210</v>
      </c>
      <c r="F103" s="282" t="s">
        <v>1036</v>
      </c>
      <c r="G103" s="360"/>
      <c r="H103" s="360"/>
      <c r="I103" s="360"/>
      <c r="J103" s="360"/>
      <c r="K103" s="360"/>
      <c r="L103" s="360"/>
      <c r="M103" s="360"/>
      <c r="N103" s="359">
        <f>SUBTOTAL(9,G103:M103)</f>
        <v>0</v>
      </c>
      <c r="O103" s="358">
        <f>IFERROR(N103/$N$18*100,"0.00")</f>
        <v>0</v>
      </c>
    </row>
    <row r="104" spans="1:15" ht="12.75" x14ac:dyDescent="0.2">
      <c r="A104" s="368">
        <v>2</v>
      </c>
      <c r="B104" s="348">
        <v>2</v>
      </c>
      <c r="C104" s="348">
        <v>5</v>
      </c>
      <c r="D104" s="348">
        <v>3</v>
      </c>
      <c r="E104" s="348"/>
      <c r="F104" s="283" t="s">
        <v>1037</v>
      </c>
      <c r="G104" s="363">
        <f t="shared" ref="G104:O104" si="43">SUM(G105:G109)</f>
        <v>0</v>
      </c>
      <c r="H104" s="363">
        <f t="shared" si="43"/>
        <v>0</v>
      </c>
      <c r="I104" s="363">
        <f t="shared" si="43"/>
        <v>0</v>
      </c>
      <c r="J104" s="363">
        <f t="shared" si="43"/>
        <v>0</v>
      </c>
      <c r="K104" s="363">
        <f t="shared" si="43"/>
        <v>0</v>
      </c>
      <c r="L104" s="363">
        <f t="shared" si="43"/>
        <v>0</v>
      </c>
      <c r="M104" s="363">
        <f t="shared" si="43"/>
        <v>2584200</v>
      </c>
      <c r="N104" s="363">
        <f t="shared" si="43"/>
        <v>2584200</v>
      </c>
      <c r="O104" s="345">
        <f t="shared" si="43"/>
        <v>0.35033445062875829</v>
      </c>
    </row>
    <row r="105" spans="1:15" ht="12.75" x14ac:dyDescent="0.2">
      <c r="A105" s="362">
        <v>2</v>
      </c>
      <c r="B105" s="361">
        <v>2</v>
      </c>
      <c r="C105" s="361">
        <v>5</v>
      </c>
      <c r="D105" s="361">
        <v>3</v>
      </c>
      <c r="E105" s="361" t="s">
        <v>210</v>
      </c>
      <c r="F105" s="282" t="s">
        <v>111</v>
      </c>
      <c r="G105" s="360"/>
      <c r="H105" s="360"/>
      <c r="I105" s="360"/>
      <c r="J105" s="360"/>
      <c r="K105" s="360"/>
      <c r="L105" s="360"/>
      <c r="M105" s="360"/>
      <c r="N105" s="359">
        <f>SUBTOTAL(9,G105:M105)</f>
        <v>0</v>
      </c>
      <c r="O105" s="358">
        <f>IFERROR(N105/$N$18*100,"0.00")</f>
        <v>0</v>
      </c>
    </row>
    <row r="106" spans="1:15" ht="12.75" x14ac:dyDescent="0.2">
      <c r="A106" s="362">
        <v>2</v>
      </c>
      <c r="B106" s="361">
        <v>2</v>
      </c>
      <c r="C106" s="361">
        <v>5</v>
      </c>
      <c r="D106" s="361">
        <v>3</v>
      </c>
      <c r="E106" s="361" t="s">
        <v>211</v>
      </c>
      <c r="F106" s="282" t="s">
        <v>112</v>
      </c>
      <c r="G106" s="360"/>
      <c r="H106" s="360"/>
      <c r="I106" s="360"/>
      <c r="J106" s="360"/>
      <c r="K106" s="360"/>
      <c r="L106" s="360"/>
      <c r="M106" s="360"/>
      <c r="N106" s="359">
        <f>SUBTOTAL(9,G106:M106)</f>
        <v>0</v>
      </c>
      <c r="O106" s="358">
        <f>IFERROR(N106/$N$18*100,"0.00")</f>
        <v>0</v>
      </c>
    </row>
    <row r="107" spans="1:15" ht="12.75" x14ac:dyDescent="0.2">
      <c r="A107" s="362">
        <v>2</v>
      </c>
      <c r="B107" s="361">
        <v>2</v>
      </c>
      <c r="C107" s="361">
        <v>5</v>
      </c>
      <c r="D107" s="361">
        <v>3</v>
      </c>
      <c r="E107" s="361" t="s">
        <v>212</v>
      </c>
      <c r="F107" s="282" t="s">
        <v>113</v>
      </c>
      <c r="G107" s="360"/>
      <c r="H107" s="360"/>
      <c r="I107" s="360"/>
      <c r="J107" s="360"/>
      <c r="K107" s="360"/>
      <c r="L107" s="360"/>
      <c r="M107" s="360"/>
      <c r="N107" s="359">
        <f>SUBTOTAL(9,G107:M107)</f>
        <v>0</v>
      </c>
      <c r="O107" s="358">
        <f>IFERROR(N107/$N$18*100,"0.00")</f>
        <v>0</v>
      </c>
    </row>
    <row r="108" spans="1:15" ht="12.75" x14ac:dyDescent="0.2">
      <c r="A108" s="362">
        <v>2</v>
      </c>
      <c r="B108" s="361">
        <v>2</v>
      </c>
      <c r="C108" s="361">
        <v>5</v>
      </c>
      <c r="D108" s="361">
        <v>3</v>
      </c>
      <c r="E108" s="361" t="s">
        <v>213</v>
      </c>
      <c r="F108" s="282" t="s">
        <v>114</v>
      </c>
      <c r="G108" s="360"/>
      <c r="H108" s="360"/>
      <c r="I108" s="360"/>
      <c r="J108" s="360"/>
      <c r="K108" s="360"/>
      <c r="L108" s="360"/>
      <c r="M108" s="360">
        <f>+[5]PPNE4!$M$134</f>
        <v>2584200</v>
      </c>
      <c r="N108" s="359">
        <f>SUBTOTAL(9,G108:M108)</f>
        <v>2584200</v>
      </c>
      <c r="O108" s="358">
        <f>IFERROR(N108/$N$18*100,"0.00")</f>
        <v>0.35033445062875829</v>
      </c>
    </row>
    <row r="109" spans="1:15" ht="12.75" x14ac:dyDescent="0.2">
      <c r="A109" s="362">
        <v>2</v>
      </c>
      <c r="B109" s="361">
        <v>2</v>
      </c>
      <c r="C109" s="361">
        <v>5</v>
      </c>
      <c r="D109" s="361">
        <v>3</v>
      </c>
      <c r="E109" s="361" t="s">
        <v>216</v>
      </c>
      <c r="F109" s="282" t="s">
        <v>115</v>
      </c>
      <c r="G109" s="360"/>
      <c r="H109" s="360"/>
      <c r="I109" s="360"/>
      <c r="J109" s="360"/>
      <c r="K109" s="360"/>
      <c r="L109" s="360"/>
      <c r="M109" s="360"/>
      <c r="N109" s="359">
        <f>SUBTOTAL(9,G109:M109)</f>
        <v>0</v>
      </c>
      <c r="O109" s="358">
        <f>IFERROR(N109/$N$18*100,"0.00")</f>
        <v>0</v>
      </c>
    </row>
    <row r="110" spans="1:15" ht="12.75" x14ac:dyDescent="0.2">
      <c r="A110" s="349">
        <v>2</v>
      </c>
      <c r="B110" s="348">
        <v>2</v>
      </c>
      <c r="C110" s="348">
        <v>5</v>
      </c>
      <c r="D110" s="348">
        <v>4</v>
      </c>
      <c r="E110" s="348"/>
      <c r="F110" s="347" t="s">
        <v>116</v>
      </c>
      <c r="G110" s="346">
        <f t="shared" ref="G110:O110" si="44">+G111</f>
        <v>0</v>
      </c>
      <c r="H110" s="346">
        <f t="shared" si="44"/>
        <v>0</v>
      </c>
      <c r="I110" s="346">
        <f t="shared" si="44"/>
        <v>0</v>
      </c>
      <c r="J110" s="346">
        <f t="shared" si="44"/>
        <v>0</v>
      </c>
      <c r="K110" s="346">
        <f t="shared" si="44"/>
        <v>0</v>
      </c>
      <c r="L110" s="346">
        <f t="shared" si="44"/>
        <v>0</v>
      </c>
      <c r="M110" s="346">
        <f t="shared" si="44"/>
        <v>1000000</v>
      </c>
      <c r="N110" s="346">
        <f t="shared" si="44"/>
        <v>1000000</v>
      </c>
      <c r="O110" s="345">
        <f t="shared" si="44"/>
        <v>0.13556785489852111</v>
      </c>
    </row>
    <row r="111" spans="1:15" ht="12.75" x14ac:dyDescent="0.2">
      <c r="A111" s="362">
        <v>2</v>
      </c>
      <c r="B111" s="361">
        <v>2</v>
      </c>
      <c r="C111" s="361">
        <v>5</v>
      </c>
      <c r="D111" s="361">
        <v>4</v>
      </c>
      <c r="E111" s="361" t="s">
        <v>210</v>
      </c>
      <c r="F111" s="282" t="s">
        <v>116</v>
      </c>
      <c r="G111" s="360"/>
      <c r="H111" s="360"/>
      <c r="I111" s="360"/>
      <c r="J111" s="360"/>
      <c r="K111" s="360"/>
      <c r="L111" s="360"/>
      <c r="M111" s="360">
        <v>1000000</v>
      </c>
      <c r="N111" s="359">
        <f>SUBTOTAL(9,G111:M111)</f>
        <v>1000000</v>
      </c>
      <c r="O111" s="358">
        <f>IFERROR(N111/$N$18*100,"0.00")</f>
        <v>0.13556785489852111</v>
      </c>
    </row>
    <row r="112" spans="1:15" ht="12.75" x14ac:dyDescent="0.2">
      <c r="A112" s="368">
        <v>2</v>
      </c>
      <c r="B112" s="348">
        <v>2</v>
      </c>
      <c r="C112" s="348">
        <v>5</v>
      </c>
      <c r="D112" s="348">
        <v>8</v>
      </c>
      <c r="E112" s="348"/>
      <c r="F112" s="283" t="s">
        <v>117</v>
      </c>
      <c r="G112" s="363">
        <f t="shared" ref="G112:O112" si="45">G113</f>
        <v>0</v>
      </c>
      <c r="H112" s="346">
        <f t="shared" si="45"/>
        <v>0</v>
      </c>
      <c r="I112" s="346">
        <f t="shared" si="45"/>
        <v>0</v>
      </c>
      <c r="J112" s="346">
        <f t="shared" si="45"/>
        <v>0</v>
      </c>
      <c r="K112" s="346">
        <f t="shared" si="45"/>
        <v>0</v>
      </c>
      <c r="L112" s="346">
        <f t="shared" si="45"/>
        <v>0</v>
      </c>
      <c r="M112" s="346">
        <f t="shared" si="45"/>
        <v>1500000</v>
      </c>
      <c r="N112" s="346">
        <f t="shared" si="45"/>
        <v>1500000</v>
      </c>
      <c r="O112" s="373">
        <f t="shared" si="45"/>
        <v>0.20335178234778167</v>
      </c>
    </row>
    <row r="113" spans="1:15" ht="12.75" x14ac:dyDescent="0.2">
      <c r="A113" s="362">
        <v>2</v>
      </c>
      <c r="B113" s="361">
        <v>2</v>
      </c>
      <c r="C113" s="361">
        <v>5</v>
      </c>
      <c r="D113" s="361">
        <v>8</v>
      </c>
      <c r="E113" s="361" t="s">
        <v>210</v>
      </c>
      <c r="F113" s="282" t="s">
        <v>117</v>
      </c>
      <c r="G113" s="360"/>
      <c r="H113" s="360"/>
      <c r="I113" s="360"/>
      <c r="J113" s="360"/>
      <c r="K113" s="360"/>
      <c r="L113" s="360"/>
      <c r="M113" s="360">
        <v>1500000</v>
      </c>
      <c r="N113" s="359">
        <f>SUBTOTAL(9,G113:M113)</f>
        <v>1500000</v>
      </c>
      <c r="O113" s="358">
        <f>IFERROR(N113/$N$18*100,"0.00")</f>
        <v>0.20335178234778167</v>
      </c>
    </row>
    <row r="114" spans="1:15" ht="12.75" x14ac:dyDescent="0.2">
      <c r="A114" s="368">
        <v>2</v>
      </c>
      <c r="B114" s="348">
        <v>2</v>
      </c>
      <c r="C114" s="348">
        <v>5</v>
      </c>
      <c r="D114" s="348">
        <v>9</v>
      </c>
      <c r="E114" s="348"/>
      <c r="F114" s="283" t="s">
        <v>1038</v>
      </c>
      <c r="G114" s="346">
        <f>+G115</f>
        <v>0</v>
      </c>
      <c r="H114" s="346">
        <f t="shared" ref="H114:O114" si="46">H115</f>
        <v>0</v>
      </c>
      <c r="I114" s="346">
        <f t="shared" si="46"/>
        <v>0</v>
      </c>
      <c r="J114" s="346">
        <f t="shared" si="46"/>
        <v>0</v>
      </c>
      <c r="K114" s="346">
        <f t="shared" si="46"/>
        <v>0</v>
      </c>
      <c r="L114" s="346">
        <f t="shared" si="46"/>
        <v>0</v>
      </c>
      <c r="M114" s="346">
        <f t="shared" si="46"/>
        <v>1000000</v>
      </c>
      <c r="N114" s="346">
        <f t="shared" si="46"/>
        <v>1000000</v>
      </c>
      <c r="O114" s="373">
        <f t="shared" si="46"/>
        <v>0.13556785489852111</v>
      </c>
    </row>
    <row r="115" spans="1:15" ht="12.75" x14ac:dyDescent="0.2">
      <c r="A115" s="362">
        <v>2</v>
      </c>
      <c r="B115" s="361">
        <v>2</v>
      </c>
      <c r="C115" s="361">
        <v>5</v>
      </c>
      <c r="D115" s="361">
        <v>8</v>
      </c>
      <c r="E115" s="361" t="s">
        <v>210</v>
      </c>
      <c r="F115" s="282" t="s">
        <v>1039</v>
      </c>
      <c r="G115" s="360"/>
      <c r="H115" s="360"/>
      <c r="I115" s="360"/>
      <c r="J115" s="360"/>
      <c r="K115" s="360"/>
      <c r="L115" s="360"/>
      <c r="M115" s="360">
        <v>1000000</v>
      </c>
      <c r="N115" s="359">
        <f>SUBTOTAL(9,G115:M115)</f>
        <v>1000000</v>
      </c>
      <c r="O115" s="358">
        <f>IFERROR(N115/$N$18*100,"0.00")</f>
        <v>0.13556785489852111</v>
      </c>
    </row>
    <row r="116" spans="1:15" ht="12.75" x14ac:dyDescent="0.2">
      <c r="A116" s="352">
        <v>2</v>
      </c>
      <c r="B116" s="351">
        <v>2</v>
      </c>
      <c r="C116" s="351">
        <v>6</v>
      </c>
      <c r="D116" s="351"/>
      <c r="E116" s="351"/>
      <c r="F116" s="277" t="s">
        <v>118</v>
      </c>
      <c r="G116" s="350">
        <f t="shared" ref="G116:O116" si="47">+G117+G119+G121+G123</f>
        <v>0</v>
      </c>
      <c r="H116" s="374">
        <f t="shared" si="47"/>
        <v>0</v>
      </c>
      <c r="I116" s="374">
        <f t="shared" si="47"/>
        <v>0</v>
      </c>
      <c r="J116" s="374">
        <f t="shared" si="47"/>
        <v>0</v>
      </c>
      <c r="K116" s="374">
        <f t="shared" si="47"/>
        <v>0</v>
      </c>
      <c r="L116" s="374">
        <f t="shared" si="47"/>
        <v>0</v>
      </c>
      <c r="M116" s="374">
        <f t="shared" si="47"/>
        <v>970000</v>
      </c>
      <c r="N116" s="374">
        <f t="shared" si="47"/>
        <v>970000</v>
      </c>
      <c r="O116" s="366">
        <f t="shared" si="47"/>
        <v>0.13150081925156548</v>
      </c>
    </row>
    <row r="117" spans="1:15" ht="12.75" x14ac:dyDescent="0.2">
      <c r="A117" s="349">
        <v>2</v>
      </c>
      <c r="B117" s="348">
        <v>2</v>
      </c>
      <c r="C117" s="348">
        <v>6</v>
      </c>
      <c r="D117" s="348">
        <v>1</v>
      </c>
      <c r="E117" s="348"/>
      <c r="F117" s="347" t="s">
        <v>254</v>
      </c>
      <c r="G117" s="363">
        <f t="shared" ref="G117:O117" si="48">G118</f>
        <v>0</v>
      </c>
      <c r="H117" s="346">
        <f t="shared" si="48"/>
        <v>0</v>
      </c>
      <c r="I117" s="346">
        <f t="shared" si="48"/>
        <v>0</v>
      </c>
      <c r="J117" s="346">
        <f t="shared" si="48"/>
        <v>0</v>
      </c>
      <c r="K117" s="346">
        <f t="shared" si="48"/>
        <v>0</v>
      </c>
      <c r="L117" s="346">
        <f t="shared" si="48"/>
        <v>0</v>
      </c>
      <c r="M117" s="346">
        <f t="shared" si="48"/>
        <v>0</v>
      </c>
      <c r="N117" s="346">
        <f t="shared" si="48"/>
        <v>0</v>
      </c>
      <c r="O117" s="373">
        <f t="shared" si="48"/>
        <v>0</v>
      </c>
    </row>
    <row r="118" spans="1:15" ht="12.75" x14ac:dyDescent="0.2">
      <c r="A118" s="362">
        <v>2</v>
      </c>
      <c r="B118" s="361">
        <v>2</v>
      </c>
      <c r="C118" s="361">
        <v>6</v>
      </c>
      <c r="D118" s="361">
        <v>1</v>
      </c>
      <c r="E118" s="361" t="s">
        <v>210</v>
      </c>
      <c r="F118" s="282" t="s">
        <v>254</v>
      </c>
      <c r="G118" s="360"/>
      <c r="H118" s="360"/>
      <c r="I118" s="360"/>
      <c r="J118" s="360"/>
      <c r="K118" s="360"/>
      <c r="L118" s="360"/>
      <c r="M118" s="360"/>
      <c r="N118" s="359">
        <f>SUBTOTAL(9,G118:M118)</f>
        <v>0</v>
      </c>
      <c r="O118" s="358">
        <f>IFERROR(N118/$N$18*100,"0.00")</f>
        <v>0</v>
      </c>
    </row>
    <row r="119" spans="1:15" ht="12.75" x14ac:dyDescent="0.2">
      <c r="A119" s="349">
        <v>2</v>
      </c>
      <c r="B119" s="348">
        <v>2</v>
      </c>
      <c r="C119" s="348">
        <v>6</v>
      </c>
      <c r="D119" s="348">
        <v>2</v>
      </c>
      <c r="E119" s="348"/>
      <c r="F119" s="347" t="s">
        <v>119</v>
      </c>
      <c r="G119" s="363">
        <f t="shared" ref="G119:O119" si="49">G120</f>
        <v>0</v>
      </c>
      <c r="H119" s="346">
        <f t="shared" si="49"/>
        <v>0</v>
      </c>
      <c r="I119" s="346">
        <f t="shared" si="49"/>
        <v>0</v>
      </c>
      <c r="J119" s="346">
        <f t="shared" si="49"/>
        <v>0</v>
      </c>
      <c r="K119" s="346">
        <f t="shared" si="49"/>
        <v>0</v>
      </c>
      <c r="L119" s="346">
        <f t="shared" si="49"/>
        <v>0</v>
      </c>
      <c r="M119" s="346">
        <f t="shared" si="49"/>
        <v>500000</v>
      </c>
      <c r="N119" s="346">
        <f t="shared" si="49"/>
        <v>500000</v>
      </c>
      <c r="O119" s="373">
        <f t="shared" si="49"/>
        <v>6.7783927449260553E-2</v>
      </c>
    </row>
    <row r="120" spans="1:15" ht="12.75" x14ac:dyDescent="0.2">
      <c r="A120" s="362">
        <v>2</v>
      </c>
      <c r="B120" s="361">
        <v>2</v>
      </c>
      <c r="C120" s="361">
        <v>6</v>
      </c>
      <c r="D120" s="361">
        <v>2</v>
      </c>
      <c r="E120" s="361" t="s">
        <v>210</v>
      </c>
      <c r="F120" s="282" t="s">
        <v>119</v>
      </c>
      <c r="G120" s="360"/>
      <c r="H120" s="360"/>
      <c r="I120" s="360"/>
      <c r="J120" s="360"/>
      <c r="K120" s="360"/>
      <c r="L120" s="360"/>
      <c r="M120" s="360">
        <v>500000</v>
      </c>
      <c r="N120" s="359">
        <f>SUBTOTAL(9,G120:M120)</f>
        <v>500000</v>
      </c>
      <c r="O120" s="358">
        <f>IFERROR(N120/$N$18*100,"0.00")</f>
        <v>6.7783927449260553E-2</v>
      </c>
    </row>
    <row r="121" spans="1:15" ht="12.75" x14ac:dyDescent="0.2">
      <c r="A121" s="349">
        <v>2</v>
      </c>
      <c r="B121" s="348">
        <v>2</v>
      </c>
      <c r="C121" s="348">
        <v>6</v>
      </c>
      <c r="D121" s="348">
        <v>3</v>
      </c>
      <c r="E121" s="348"/>
      <c r="F121" s="347" t="s">
        <v>120</v>
      </c>
      <c r="G121" s="363">
        <f t="shared" ref="G121:O121" si="50">G122</f>
        <v>0</v>
      </c>
      <c r="H121" s="346">
        <f t="shared" si="50"/>
        <v>0</v>
      </c>
      <c r="I121" s="346">
        <f t="shared" si="50"/>
        <v>0</v>
      </c>
      <c r="J121" s="346">
        <f t="shared" si="50"/>
        <v>0</v>
      </c>
      <c r="K121" s="346">
        <f t="shared" si="50"/>
        <v>0</v>
      </c>
      <c r="L121" s="346">
        <f t="shared" si="50"/>
        <v>0</v>
      </c>
      <c r="M121" s="346">
        <f t="shared" si="50"/>
        <v>470000</v>
      </c>
      <c r="N121" s="346">
        <f t="shared" si="50"/>
        <v>470000</v>
      </c>
      <c r="O121" s="373">
        <f t="shared" si="50"/>
        <v>6.3716891802304929E-2</v>
      </c>
    </row>
    <row r="122" spans="1:15" ht="12.75" x14ac:dyDescent="0.2">
      <c r="A122" s="362">
        <v>2</v>
      </c>
      <c r="B122" s="361">
        <v>2</v>
      </c>
      <c r="C122" s="361">
        <v>6</v>
      </c>
      <c r="D122" s="361">
        <v>3</v>
      </c>
      <c r="E122" s="361" t="s">
        <v>210</v>
      </c>
      <c r="F122" s="282" t="s">
        <v>120</v>
      </c>
      <c r="G122" s="360"/>
      <c r="H122" s="360"/>
      <c r="I122" s="360"/>
      <c r="J122" s="360"/>
      <c r="K122" s="360"/>
      <c r="L122" s="360"/>
      <c r="M122" s="360">
        <v>470000</v>
      </c>
      <c r="N122" s="359">
        <f>SUBTOTAL(9,G122:M122)</f>
        <v>470000</v>
      </c>
      <c r="O122" s="358">
        <f>IFERROR(N122/$N$18*100,"0.00")</f>
        <v>6.3716891802304929E-2</v>
      </c>
    </row>
    <row r="123" spans="1:15" ht="12.75" x14ac:dyDescent="0.2">
      <c r="A123" s="368">
        <v>2</v>
      </c>
      <c r="B123" s="348">
        <v>2</v>
      </c>
      <c r="C123" s="348">
        <v>6</v>
      </c>
      <c r="D123" s="348">
        <v>9</v>
      </c>
      <c r="E123" s="348"/>
      <c r="F123" s="283" t="s">
        <v>215</v>
      </c>
      <c r="G123" s="346">
        <f>+G124</f>
        <v>0</v>
      </c>
      <c r="H123" s="346">
        <f t="shared" ref="H123:O123" si="51">H124</f>
        <v>0</v>
      </c>
      <c r="I123" s="346">
        <f t="shared" si="51"/>
        <v>0</v>
      </c>
      <c r="J123" s="346">
        <f t="shared" si="51"/>
        <v>0</v>
      </c>
      <c r="K123" s="346">
        <f t="shared" si="51"/>
        <v>0</v>
      </c>
      <c r="L123" s="346">
        <f t="shared" si="51"/>
        <v>0</v>
      </c>
      <c r="M123" s="346">
        <f t="shared" si="51"/>
        <v>0</v>
      </c>
      <c r="N123" s="346">
        <f t="shared" si="51"/>
        <v>0</v>
      </c>
      <c r="O123" s="373">
        <f t="shared" si="51"/>
        <v>0</v>
      </c>
    </row>
    <row r="124" spans="1:15" ht="12.75" x14ac:dyDescent="0.2">
      <c r="A124" s="362">
        <v>2</v>
      </c>
      <c r="B124" s="361">
        <v>2</v>
      </c>
      <c r="C124" s="361">
        <v>6</v>
      </c>
      <c r="D124" s="361">
        <v>9</v>
      </c>
      <c r="E124" s="361" t="s">
        <v>210</v>
      </c>
      <c r="F124" s="282" t="s">
        <v>215</v>
      </c>
      <c r="G124" s="360"/>
      <c r="H124" s="360"/>
      <c r="I124" s="360"/>
      <c r="J124" s="360"/>
      <c r="K124" s="360"/>
      <c r="L124" s="360"/>
      <c r="M124" s="360"/>
      <c r="N124" s="359">
        <f>SUBTOTAL(9,G124:M124)</f>
        <v>0</v>
      </c>
      <c r="O124" s="358">
        <f>IFERROR(N124/$N$18*100,"0.00")</f>
        <v>0</v>
      </c>
    </row>
    <row r="125" spans="1:15" ht="12.75" x14ac:dyDescent="0.2">
      <c r="A125" s="352">
        <v>2</v>
      </c>
      <c r="B125" s="351">
        <v>2</v>
      </c>
      <c r="C125" s="351">
        <v>7</v>
      </c>
      <c r="D125" s="351"/>
      <c r="E125" s="351"/>
      <c r="F125" s="277" t="s">
        <v>121</v>
      </c>
      <c r="G125" s="350">
        <f>+G126+G131+G141</f>
        <v>0</v>
      </c>
      <c r="H125" s="374">
        <f>+H126+H128+H130+H136+H138+H140+H142+H144</f>
        <v>0</v>
      </c>
      <c r="I125" s="374">
        <f>+I126+I128+I130+I136+I138+I140+I142+I144</f>
        <v>0</v>
      </c>
      <c r="J125" s="374">
        <f>+J126+J128+J130+J136+J138+J140+J142+J144</f>
        <v>0</v>
      </c>
      <c r="K125" s="374">
        <f>+K126+K128+K130+K136+K138+K140+K142+K144</f>
        <v>0</v>
      </c>
      <c r="L125" s="374">
        <f>+L126+L128+L130+L136+L138+L140+L142+L144</f>
        <v>0</v>
      </c>
      <c r="M125" s="374">
        <f>+M126+M131</f>
        <v>7100000</v>
      </c>
      <c r="N125" s="374">
        <f>+N126+N131</f>
        <v>7100000</v>
      </c>
      <c r="O125" s="366">
        <f>+O126+O128+O130+O136+O138+O140+O142+O144</f>
        <v>0.42026035018541541</v>
      </c>
    </row>
    <row r="126" spans="1:15" ht="12.75" x14ac:dyDescent="0.2">
      <c r="A126" s="368">
        <v>2</v>
      </c>
      <c r="B126" s="348">
        <v>2</v>
      </c>
      <c r="C126" s="348">
        <v>7</v>
      </c>
      <c r="D126" s="348">
        <v>1</v>
      </c>
      <c r="E126" s="348"/>
      <c r="F126" s="283" t="s">
        <v>1040</v>
      </c>
      <c r="G126" s="363">
        <f t="shared" ref="G126:L126" si="52">SUM(G127:G130)</f>
        <v>0</v>
      </c>
      <c r="H126" s="363">
        <f t="shared" si="52"/>
        <v>0</v>
      </c>
      <c r="I126" s="363">
        <f t="shared" si="52"/>
        <v>0</v>
      </c>
      <c r="J126" s="363">
        <f t="shared" si="52"/>
        <v>0</v>
      </c>
      <c r="K126" s="363">
        <f t="shared" si="52"/>
        <v>0</v>
      </c>
      <c r="L126" s="363">
        <f t="shared" si="52"/>
        <v>0</v>
      </c>
      <c r="M126" s="363">
        <f>+M127+M128+M129+M130</f>
        <v>1100000</v>
      </c>
      <c r="N126" s="363">
        <f>SUM(N127:N130)</f>
        <v>1100000</v>
      </c>
      <c r="O126" s="345">
        <f>SUM(O127:O130)</f>
        <v>0.14912464038837323</v>
      </c>
    </row>
    <row r="127" spans="1:15" ht="12.75" x14ac:dyDescent="0.2">
      <c r="A127" s="365">
        <v>2</v>
      </c>
      <c r="B127" s="361">
        <v>2</v>
      </c>
      <c r="C127" s="361">
        <v>7</v>
      </c>
      <c r="D127" s="361">
        <v>1</v>
      </c>
      <c r="E127" s="361" t="s">
        <v>210</v>
      </c>
      <c r="F127" s="284" t="s">
        <v>1041</v>
      </c>
      <c r="G127" s="360"/>
      <c r="H127" s="360"/>
      <c r="I127" s="360"/>
      <c r="J127" s="360"/>
      <c r="K127" s="360"/>
      <c r="L127" s="360"/>
      <c r="M127" s="360">
        <f>+[5]PPNE4!$M$167</f>
        <v>600000</v>
      </c>
      <c r="N127" s="359">
        <f>SUBTOTAL(9,G127:M127)</f>
        <v>600000</v>
      </c>
      <c r="O127" s="358">
        <f>IFERROR(N127/$N$18*100,"0.00")</f>
        <v>8.1340712939112672E-2</v>
      </c>
    </row>
    <row r="128" spans="1:15" ht="12.75" x14ac:dyDescent="0.2">
      <c r="A128" s="365">
        <v>2</v>
      </c>
      <c r="B128" s="361">
        <v>2</v>
      </c>
      <c r="C128" s="361">
        <v>7</v>
      </c>
      <c r="D128" s="361">
        <v>1</v>
      </c>
      <c r="E128" s="361" t="s">
        <v>242</v>
      </c>
      <c r="F128" s="284" t="s">
        <v>1042</v>
      </c>
      <c r="G128" s="360"/>
      <c r="H128" s="360"/>
      <c r="I128" s="360"/>
      <c r="J128" s="360"/>
      <c r="K128" s="360"/>
      <c r="L128" s="360"/>
      <c r="M128" s="360"/>
      <c r="N128" s="359">
        <f>SUBTOTAL(9,G128:M128)</f>
        <v>0</v>
      </c>
      <c r="O128" s="358">
        <f>IFERROR(N128/$N$18*100,"0.00")</f>
        <v>0</v>
      </c>
    </row>
    <row r="129" spans="1:15" ht="12.75" x14ac:dyDescent="0.2">
      <c r="A129" s="365">
        <v>2</v>
      </c>
      <c r="B129" s="361">
        <v>2</v>
      </c>
      <c r="C129" s="361">
        <v>7</v>
      </c>
      <c r="D129" s="361">
        <v>1</v>
      </c>
      <c r="E129" s="361" t="s">
        <v>244</v>
      </c>
      <c r="F129" s="284" t="s">
        <v>1043</v>
      </c>
      <c r="G129" s="360"/>
      <c r="H129" s="360"/>
      <c r="I129" s="360"/>
      <c r="J129" s="360"/>
      <c r="K129" s="360"/>
      <c r="L129" s="360"/>
      <c r="M129" s="360">
        <v>500000</v>
      </c>
      <c r="N129" s="359">
        <f>SUBTOTAL(9,G129:M129)</f>
        <v>500000</v>
      </c>
      <c r="O129" s="358">
        <f>IFERROR(N129/$N$18*100,"0.00")</f>
        <v>6.7783927449260553E-2</v>
      </c>
    </row>
    <row r="130" spans="1:15" ht="12.75" x14ac:dyDescent="0.2">
      <c r="A130" s="365">
        <v>2</v>
      </c>
      <c r="B130" s="361">
        <v>2</v>
      </c>
      <c r="C130" s="361">
        <v>7</v>
      </c>
      <c r="D130" s="361">
        <v>1</v>
      </c>
      <c r="E130" s="361" t="s">
        <v>1044</v>
      </c>
      <c r="F130" s="284" t="s">
        <v>1045</v>
      </c>
      <c r="G130" s="360"/>
      <c r="H130" s="360"/>
      <c r="I130" s="360"/>
      <c r="J130" s="360"/>
      <c r="K130" s="360"/>
      <c r="L130" s="360"/>
      <c r="M130" s="360"/>
      <c r="N130" s="359">
        <f>SUBTOTAL(9,G130:M130)</f>
        <v>0</v>
      </c>
      <c r="O130" s="358">
        <f>IFERROR(N130/$N$18*100,"0.00")</f>
        <v>0</v>
      </c>
    </row>
    <row r="131" spans="1:15" ht="12.75" x14ac:dyDescent="0.2">
      <c r="A131" s="349">
        <v>2</v>
      </c>
      <c r="B131" s="348">
        <v>2</v>
      </c>
      <c r="C131" s="348">
        <v>7</v>
      </c>
      <c r="D131" s="348">
        <v>2</v>
      </c>
      <c r="E131" s="348"/>
      <c r="F131" s="347" t="s">
        <v>255</v>
      </c>
      <c r="G131" s="363">
        <f t="shared" ref="G131:O131" si="53">SUM(G132:G140)</f>
        <v>0</v>
      </c>
      <c r="H131" s="363">
        <f t="shared" si="53"/>
        <v>0</v>
      </c>
      <c r="I131" s="363">
        <f t="shared" si="53"/>
        <v>0</v>
      </c>
      <c r="J131" s="363">
        <f t="shared" si="53"/>
        <v>0</v>
      </c>
      <c r="K131" s="363">
        <f t="shared" si="53"/>
        <v>0</v>
      </c>
      <c r="L131" s="363">
        <f t="shared" si="53"/>
        <v>0</v>
      </c>
      <c r="M131" s="363">
        <f t="shared" si="53"/>
        <v>6000000</v>
      </c>
      <c r="N131" s="363">
        <f t="shared" si="53"/>
        <v>6000000</v>
      </c>
      <c r="O131" s="345">
        <f t="shared" si="53"/>
        <v>0.81340712939112669</v>
      </c>
    </row>
    <row r="132" spans="1:15" ht="12.75" x14ac:dyDescent="0.2">
      <c r="A132" s="365">
        <v>2</v>
      </c>
      <c r="B132" s="361">
        <v>2</v>
      </c>
      <c r="C132" s="361">
        <v>7</v>
      </c>
      <c r="D132" s="361">
        <v>2</v>
      </c>
      <c r="E132" s="361" t="s">
        <v>210</v>
      </c>
      <c r="F132" s="284" t="s">
        <v>1046</v>
      </c>
      <c r="G132" s="360"/>
      <c r="H132" s="360"/>
      <c r="I132" s="360"/>
      <c r="J132" s="360"/>
      <c r="K132" s="360"/>
      <c r="L132" s="360"/>
      <c r="M132" s="360"/>
      <c r="N132" s="364">
        <f t="shared" ref="N132:N140" si="54">SUBTOTAL(9,G132:M132)</f>
        <v>0</v>
      </c>
      <c r="O132" s="358">
        <f t="shared" ref="O132:O140" si="55">IFERROR(N132/$N$18*100,"0.00")</f>
        <v>0</v>
      </c>
    </row>
    <row r="133" spans="1:15" ht="12.75" x14ac:dyDescent="0.2">
      <c r="A133" s="365">
        <v>2</v>
      </c>
      <c r="B133" s="361">
        <v>2</v>
      </c>
      <c r="C133" s="361">
        <v>7</v>
      </c>
      <c r="D133" s="361">
        <v>2</v>
      </c>
      <c r="E133" s="361" t="s">
        <v>211</v>
      </c>
      <c r="F133" s="284" t="s">
        <v>1047</v>
      </c>
      <c r="G133" s="360"/>
      <c r="H133" s="360"/>
      <c r="I133" s="360"/>
      <c r="J133" s="360"/>
      <c r="K133" s="360"/>
      <c r="L133" s="360"/>
      <c r="M133" s="360">
        <v>2000000</v>
      </c>
      <c r="N133" s="364">
        <f t="shared" si="54"/>
        <v>2000000</v>
      </c>
      <c r="O133" s="358">
        <f t="shared" si="55"/>
        <v>0.27113570979704221</v>
      </c>
    </row>
    <row r="134" spans="1:15" ht="12.75" x14ac:dyDescent="0.2">
      <c r="A134" s="365">
        <v>2</v>
      </c>
      <c r="B134" s="361">
        <v>2</v>
      </c>
      <c r="C134" s="361">
        <v>7</v>
      </c>
      <c r="D134" s="361">
        <v>2</v>
      </c>
      <c r="E134" s="361" t="s">
        <v>212</v>
      </c>
      <c r="F134" s="284" t="s">
        <v>1048</v>
      </c>
      <c r="G134" s="360"/>
      <c r="H134" s="360"/>
      <c r="I134" s="360"/>
      <c r="J134" s="360"/>
      <c r="K134" s="360"/>
      <c r="L134" s="360"/>
      <c r="M134" s="360">
        <v>0</v>
      </c>
      <c r="N134" s="364">
        <f t="shared" si="54"/>
        <v>0</v>
      </c>
      <c r="O134" s="358">
        <f t="shared" si="55"/>
        <v>0</v>
      </c>
    </row>
    <row r="135" spans="1:15" ht="12.75" x14ac:dyDescent="0.2">
      <c r="A135" s="365">
        <v>2</v>
      </c>
      <c r="B135" s="361">
        <v>2</v>
      </c>
      <c r="C135" s="361">
        <v>7</v>
      </c>
      <c r="D135" s="361">
        <v>2</v>
      </c>
      <c r="E135" s="361" t="s">
        <v>213</v>
      </c>
      <c r="F135" s="284" t="s">
        <v>1049</v>
      </c>
      <c r="G135" s="360"/>
      <c r="H135" s="360"/>
      <c r="I135" s="360"/>
      <c r="J135" s="360"/>
      <c r="K135" s="360"/>
      <c r="L135" s="360"/>
      <c r="M135" s="360"/>
      <c r="N135" s="364">
        <f t="shared" si="54"/>
        <v>0</v>
      </c>
      <c r="O135" s="358">
        <f t="shared" si="55"/>
        <v>0</v>
      </c>
    </row>
    <row r="136" spans="1:15" ht="12.75" x14ac:dyDescent="0.2">
      <c r="A136" s="365">
        <v>2</v>
      </c>
      <c r="B136" s="361">
        <v>2</v>
      </c>
      <c r="C136" s="361">
        <v>7</v>
      </c>
      <c r="D136" s="361">
        <v>2</v>
      </c>
      <c r="E136" s="361" t="s">
        <v>216</v>
      </c>
      <c r="F136" s="284" t="s">
        <v>217</v>
      </c>
      <c r="G136" s="360"/>
      <c r="H136" s="360"/>
      <c r="I136" s="360"/>
      <c r="J136" s="360"/>
      <c r="K136" s="360"/>
      <c r="L136" s="360"/>
      <c r="M136" s="360"/>
      <c r="N136" s="364">
        <f t="shared" si="54"/>
        <v>0</v>
      </c>
      <c r="O136" s="358">
        <f t="shared" si="55"/>
        <v>0</v>
      </c>
    </row>
    <row r="137" spans="1:15" ht="12.75" x14ac:dyDescent="0.2">
      <c r="A137" s="365">
        <v>2</v>
      </c>
      <c r="B137" s="361">
        <v>2</v>
      </c>
      <c r="C137" s="361">
        <v>7</v>
      </c>
      <c r="D137" s="361">
        <v>2</v>
      </c>
      <c r="E137" s="361" t="s">
        <v>242</v>
      </c>
      <c r="F137" s="371" t="s">
        <v>124</v>
      </c>
      <c r="G137" s="360"/>
      <c r="H137" s="360"/>
      <c r="I137" s="360"/>
      <c r="J137" s="360"/>
      <c r="K137" s="360"/>
      <c r="L137" s="360"/>
      <c r="M137" s="360"/>
      <c r="N137" s="364">
        <f t="shared" si="54"/>
        <v>0</v>
      </c>
      <c r="O137" s="358">
        <f t="shared" si="55"/>
        <v>0</v>
      </c>
    </row>
    <row r="138" spans="1:15" ht="12.75" x14ac:dyDescent="0.2">
      <c r="A138" s="365">
        <v>2</v>
      </c>
      <c r="B138" s="361">
        <v>2</v>
      </c>
      <c r="C138" s="361">
        <v>7</v>
      </c>
      <c r="D138" s="361">
        <v>2</v>
      </c>
      <c r="E138" s="361" t="s">
        <v>244</v>
      </c>
      <c r="F138" s="371" t="s">
        <v>1050</v>
      </c>
      <c r="G138" s="360"/>
      <c r="H138" s="360"/>
      <c r="I138" s="360"/>
      <c r="J138" s="360"/>
      <c r="K138" s="360"/>
      <c r="L138" s="360"/>
      <c r="M138" s="360">
        <v>2000000</v>
      </c>
      <c r="N138" s="364">
        <f t="shared" si="54"/>
        <v>2000000</v>
      </c>
      <c r="O138" s="358">
        <f t="shared" si="55"/>
        <v>0.27113570979704221</v>
      </c>
    </row>
    <row r="139" spans="1:15" ht="12.75" x14ac:dyDescent="0.2">
      <c r="A139" s="365">
        <v>2</v>
      </c>
      <c r="B139" s="361">
        <v>2</v>
      </c>
      <c r="C139" s="361">
        <v>7</v>
      </c>
      <c r="D139" s="361">
        <v>2</v>
      </c>
      <c r="E139" s="361" t="s">
        <v>248</v>
      </c>
      <c r="F139" s="371" t="s">
        <v>1051</v>
      </c>
      <c r="G139" s="360"/>
      <c r="H139" s="360"/>
      <c r="I139" s="360"/>
      <c r="J139" s="360"/>
      <c r="K139" s="360"/>
      <c r="L139" s="360"/>
      <c r="M139" s="360">
        <v>2000000</v>
      </c>
      <c r="N139" s="364">
        <f t="shared" si="54"/>
        <v>2000000</v>
      </c>
      <c r="O139" s="358">
        <f t="shared" si="55"/>
        <v>0.27113570979704221</v>
      </c>
    </row>
    <row r="140" spans="1:15" ht="12.75" x14ac:dyDescent="0.2">
      <c r="A140" s="365">
        <v>2</v>
      </c>
      <c r="B140" s="361">
        <v>2</v>
      </c>
      <c r="C140" s="361">
        <v>7</v>
      </c>
      <c r="D140" s="361">
        <v>2</v>
      </c>
      <c r="E140" s="361" t="s">
        <v>1044</v>
      </c>
      <c r="F140" s="371" t="s">
        <v>1052</v>
      </c>
      <c r="G140" s="360"/>
      <c r="H140" s="360"/>
      <c r="I140" s="360"/>
      <c r="J140" s="360"/>
      <c r="K140" s="360"/>
      <c r="L140" s="360"/>
      <c r="M140" s="360"/>
      <c r="N140" s="364">
        <f t="shared" si="54"/>
        <v>0</v>
      </c>
      <c r="O140" s="358">
        <f t="shared" si="55"/>
        <v>0</v>
      </c>
    </row>
    <row r="141" spans="1:15" ht="12.75" x14ac:dyDescent="0.2">
      <c r="A141" s="349">
        <v>2</v>
      </c>
      <c r="B141" s="348">
        <v>2</v>
      </c>
      <c r="C141" s="348">
        <v>7</v>
      </c>
      <c r="D141" s="348">
        <v>3</v>
      </c>
      <c r="E141" s="348"/>
      <c r="F141" s="347" t="s">
        <v>125</v>
      </c>
      <c r="G141" s="363">
        <f t="shared" ref="G141:O141" si="56">G142</f>
        <v>0</v>
      </c>
      <c r="H141" s="363">
        <f t="shared" si="56"/>
        <v>0</v>
      </c>
      <c r="I141" s="363">
        <f t="shared" si="56"/>
        <v>0</v>
      </c>
      <c r="J141" s="363">
        <f t="shared" si="56"/>
        <v>0</v>
      </c>
      <c r="K141" s="363">
        <f t="shared" si="56"/>
        <v>0</v>
      </c>
      <c r="L141" s="363">
        <f t="shared" si="56"/>
        <v>0</v>
      </c>
      <c r="M141" s="363">
        <f t="shared" si="56"/>
        <v>0</v>
      </c>
      <c r="N141" s="363">
        <f t="shared" si="56"/>
        <v>0</v>
      </c>
      <c r="O141" s="345">
        <f t="shared" si="56"/>
        <v>0</v>
      </c>
    </row>
    <row r="142" spans="1:15" ht="12.75" x14ac:dyDescent="0.2">
      <c r="A142" s="365">
        <v>2</v>
      </c>
      <c r="B142" s="361">
        <v>2</v>
      </c>
      <c r="C142" s="361">
        <v>7</v>
      </c>
      <c r="D142" s="361">
        <v>3</v>
      </c>
      <c r="E142" s="361" t="s">
        <v>210</v>
      </c>
      <c r="F142" s="367" t="s">
        <v>125</v>
      </c>
      <c r="G142" s="360"/>
      <c r="H142" s="360"/>
      <c r="I142" s="360"/>
      <c r="J142" s="360"/>
      <c r="K142" s="360"/>
      <c r="L142" s="360"/>
      <c r="M142" s="360"/>
      <c r="N142" s="364">
        <f>SUBTOTAL(9,G142:M142)</f>
        <v>0</v>
      </c>
      <c r="O142" s="358">
        <f>IFERROR(N142/$N$18*100,"0.00")</f>
        <v>0</v>
      </c>
    </row>
    <row r="143" spans="1:15" ht="12.75" x14ac:dyDescent="0.2">
      <c r="A143" s="352">
        <v>2</v>
      </c>
      <c r="B143" s="351">
        <v>2</v>
      </c>
      <c r="C143" s="351">
        <v>8</v>
      </c>
      <c r="D143" s="351"/>
      <c r="E143" s="351"/>
      <c r="F143" s="277" t="s">
        <v>256</v>
      </c>
      <c r="G143" s="350">
        <f t="shared" ref="G143:L143" si="57">+G144+G146+G148+G150+G154+G157+G164</f>
        <v>0</v>
      </c>
      <c r="H143" s="350">
        <f t="shared" si="57"/>
        <v>0</v>
      </c>
      <c r="I143" s="350">
        <f t="shared" si="57"/>
        <v>0</v>
      </c>
      <c r="J143" s="350">
        <f t="shared" si="57"/>
        <v>0</v>
      </c>
      <c r="K143" s="350">
        <f t="shared" si="57"/>
        <v>0</v>
      </c>
      <c r="L143" s="350">
        <f t="shared" si="57"/>
        <v>0</v>
      </c>
      <c r="M143" s="350">
        <f>+M144+M146+M148+M150+M154+M157+M164+M168</f>
        <v>13980000</v>
      </c>
      <c r="N143" s="350">
        <f>+N144+N146+N148+N150+N154+N157+N164+N168</f>
        <v>13980000</v>
      </c>
      <c r="O143" s="350">
        <f>+O144+O146+O148+O150+O154+O157+O164</f>
        <v>1.4478646903162056</v>
      </c>
    </row>
    <row r="144" spans="1:15" ht="12.75" x14ac:dyDescent="0.2">
      <c r="A144" s="349">
        <v>2</v>
      </c>
      <c r="B144" s="348">
        <v>2</v>
      </c>
      <c r="C144" s="348">
        <v>8</v>
      </c>
      <c r="D144" s="348">
        <v>1</v>
      </c>
      <c r="E144" s="348"/>
      <c r="F144" s="347" t="s">
        <v>1053</v>
      </c>
      <c r="G144" s="363">
        <f t="shared" ref="G144:O144" si="58">G145</f>
        <v>0</v>
      </c>
      <c r="H144" s="346">
        <f t="shared" si="58"/>
        <v>0</v>
      </c>
      <c r="I144" s="346">
        <f t="shared" si="58"/>
        <v>0</v>
      </c>
      <c r="J144" s="346">
        <f t="shared" si="58"/>
        <v>0</v>
      </c>
      <c r="K144" s="346">
        <f t="shared" si="58"/>
        <v>0</v>
      </c>
      <c r="L144" s="346">
        <f t="shared" si="58"/>
        <v>0</v>
      </c>
      <c r="M144" s="346">
        <f t="shared" si="58"/>
        <v>0</v>
      </c>
      <c r="N144" s="346">
        <f t="shared" si="58"/>
        <v>0</v>
      </c>
      <c r="O144" s="373">
        <f t="shared" si="58"/>
        <v>0</v>
      </c>
    </row>
    <row r="145" spans="1:15" ht="12.75" x14ac:dyDescent="0.2">
      <c r="A145" s="365">
        <v>2</v>
      </c>
      <c r="B145" s="361">
        <v>2</v>
      </c>
      <c r="C145" s="361">
        <v>8</v>
      </c>
      <c r="D145" s="361">
        <v>1</v>
      </c>
      <c r="E145" s="361" t="s">
        <v>210</v>
      </c>
      <c r="F145" s="367" t="s">
        <v>1053</v>
      </c>
      <c r="G145" s="360"/>
      <c r="H145" s="360"/>
      <c r="I145" s="360"/>
      <c r="J145" s="360"/>
      <c r="K145" s="360"/>
      <c r="L145" s="360"/>
      <c r="M145" s="360"/>
      <c r="N145" s="359">
        <f>SUBTOTAL(9,G145:M145)</f>
        <v>0</v>
      </c>
      <c r="O145" s="358">
        <f>IFERROR(N145/$N$18*100,"0.00")</f>
        <v>0</v>
      </c>
    </row>
    <row r="146" spans="1:15" ht="12.75" x14ac:dyDescent="0.2">
      <c r="A146" s="349">
        <v>2</v>
      </c>
      <c r="B146" s="348">
        <v>2</v>
      </c>
      <c r="C146" s="348">
        <v>8</v>
      </c>
      <c r="D146" s="348">
        <v>2</v>
      </c>
      <c r="E146" s="348"/>
      <c r="F146" s="347" t="s">
        <v>1054</v>
      </c>
      <c r="G146" s="363">
        <f t="shared" ref="G146:O146" si="59">G147</f>
        <v>0</v>
      </c>
      <c r="H146" s="363">
        <f t="shared" si="59"/>
        <v>0</v>
      </c>
      <c r="I146" s="363">
        <f t="shared" si="59"/>
        <v>0</v>
      </c>
      <c r="J146" s="363">
        <f t="shared" si="59"/>
        <v>0</v>
      </c>
      <c r="K146" s="363">
        <f t="shared" si="59"/>
        <v>0</v>
      </c>
      <c r="L146" s="363">
        <f t="shared" si="59"/>
        <v>0</v>
      </c>
      <c r="M146" s="363">
        <f t="shared" si="59"/>
        <v>0</v>
      </c>
      <c r="N146" s="363">
        <f t="shared" si="59"/>
        <v>0</v>
      </c>
      <c r="O146" s="373">
        <f t="shared" si="59"/>
        <v>0</v>
      </c>
    </row>
    <row r="147" spans="1:15" ht="12.75" x14ac:dyDescent="0.2">
      <c r="A147" s="365">
        <v>2</v>
      </c>
      <c r="B147" s="361">
        <v>2</v>
      </c>
      <c r="C147" s="361">
        <v>8</v>
      </c>
      <c r="D147" s="361">
        <v>2</v>
      </c>
      <c r="E147" s="361" t="s">
        <v>210</v>
      </c>
      <c r="F147" s="367" t="s">
        <v>1055</v>
      </c>
      <c r="G147" s="360"/>
      <c r="H147" s="360"/>
      <c r="I147" s="360"/>
      <c r="J147" s="360"/>
      <c r="K147" s="360"/>
      <c r="L147" s="360"/>
      <c r="M147" s="360"/>
      <c r="N147" s="364">
        <f>SUBTOTAL(9,G147:M147)</f>
        <v>0</v>
      </c>
      <c r="O147" s="372">
        <f>IFERROR(N147/$N$18*100,"0.00")</f>
        <v>0</v>
      </c>
    </row>
    <row r="148" spans="1:15" ht="12.75" x14ac:dyDescent="0.2">
      <c r="A148" s="349">
        <v>2</v>
      </c>
      <c r="B148" s="348">
        <v>2</v>
      </c>
      <c r="C148" s="348">
        <v>8</v>
      </c>
      <c r="D148" s="348">
        <v>4</v>
      </c>
      <c r="E148" s="348"/>
      <c r="F148" s="347" t="s">
        <v>126</v>
      </c>
      <c r="G148" s="363">
        <f t="shared" ref="G148:O148" si="60">G149</f>
        <v>0</v>
      </c>
      <c r="H148" s="363">
        <f t="shared" si="60"/>
        <v>0</v>
      </c>
      <c r="I148" s="363">
        <f t="shared" si="60"/>
        <v>0</v>
      </c>
      <c r="J148" s="363">
        <f t="shared" si="60"/>
        <v>0</v>
      </c>
      <c r="K148" s="363">
        <f t="shared" si="60"/>
        <v>0</v>
      </c>
      <c r="L148" s="363">
        <f t="shared" si="60"/>
        <v>0</v>
      </c>
      <c r="M148" s="363">
        <f t="shared" si="60"/>
        <v>0</v>
      </c>
      <c r="N148" s="363">
        <f t="shared" si="60"/>
        <v>0</v>
      </c>
      <c r="O148" s="373">
        <f t="shared" si="60"/>
        <v>0</v>
      </c>
    </row>
    <row r="149" spans="1:15" ht="12.75" x14ac:dyDescent="0.2">
      <c r="A149" s="365">
        <v>2</v>
      </c>
      <c r="B149" s="361">
        <v>2</v>
      </c>
      <c r="C149" s="361">
        <v>8</v>
      </c>
      <c r="D149" s="361">
        <v>4</v>
      </c>
      <c r="E149" s="361" t="s">
        <v>210</v>
      </c>
      <c r="F149" s="367" t="s">
        <v>126</v>
      </c>
      <c r="G149" s="360"/>
      <c r="H149" s="360"/>
      <c r="I149" s="360"/>
      <c r="J149" s="360"/>
      <c r="K149" s="360"/>
      <c r="L149" s="360"/>
      <c r="M149" s="360"/>
      <c r="N149" s="364">
        <f>SUBTOTAL(9,G149:M149)</f>
        <v>0</v>
      </c>
      <c r="O149" s="372">
        <f>IFERROR(N149/$N$18*100,"0.00")</f>
        <v>0</v>
      </c>
    </row>
    <row r="150" spans="1:15" ht="12.75" x14ac:dyDescent="0.2">
      <c r="A150" s="349">
        <v>2</v>
      </c>
      <c r="B150" s="348">
        <v>2</v>
      </c>
      <c r="C150" s="348">
        <v>8</v>
      </c>
      <c r="D150" s="348">
        <v>5</v>
      </c>
      <c r="E150" s="348"/>
      <c r="F150" s="347" t="s">
        <v>127</v>
      </c>
      <c r="G150" s="363">
        <f t="shared" ref="G150:O150" si="61">SUM(G151:G153)</f>
        <v>0</v>
      </c>
      <c r="H150" s="363">
        <f t="shared" si="61"/>
        <v>0</v>
      </c>
      <c r="I150" s="363">
        <f t="shared" si="61"/>
        <v>0</v>
      </c>
      <c r="J150" s="363">
        <f t="shared" si="61"/>
        <v>0</v>
      </c>
      <c r="K150" s="363">
        <f t="shared" si="61"/>
        <v>0</v>
      </c>
      <c r="L150" s="363">
        <f t="shared" si="61"/>
        <v>0</v>
      </c>
      <c r="M150" s="363">
        <f t="shared" si="61"/>
        <v>3000000</v>
      </c>
      <c r="N150" s="363">
        <f t="shared" si="61"/>
        <v>3000000</v>
      </c>
      <c r="O150" s="373">
        <f t="shared" si="61"/>
        <v>0.40670356469556335</v>
      </c>
    </row>
    <row r="151" spans="1:15" ht="12.75" x14ac:dyDescent="0.2">
      <c r="A151" s="365">
        <v>2</v>
      </c>
      <c r="B151" s="361">
        <v>2</v>
      </c>
      <c r="C151" s="361">
        <v>8</v>
      </c>
      <c r="D151" s="361">
        <v>5</v>
      </c>
      <c r="E151" s="361" t="s">
        <v>210</v>
      </c>
      <c r="F151" s="367" t="s">
        <v>128</v>
      </c>
      <c r="G151" s="360"/>
      <c r="H151" s="360"/>
      <c r="I151" s="360"/>
      <c r="J151" s="360"/>
      <c r="K151" s="360"/>
      <c r="L151" s="360"/>
      <c r="M151" s="360"/>
      <c r="N151" s="364">
        <f>SUBTOTAL(9,G151:M151)</f>
        <v>0</v>
      </c>
      <c r="O151" s="372">
        <f>IFERROR(N151/$N$18*100,"0.00")</f>
        <v>0</v>
      </c>
    </row>
    <row r="152" spans="1:15" ht="12.75" x14ac:dyDescent="0.2">
      <c r="A152" s="365">
        <v>2</v>
      </c>
      <c r="B152" s="361">
        <v>2</v>
      </c>
      <c r="C152" s="361">
        <v>8</v>
      </c>
      <c r="D152" s="361">
        <v>5</v>
      </c>
      <c r="E152" s="361" t="s">
        <v>211</v>
      </c>
      <c r="F152" s="367" t="s">
        <v>129</v>
      </c>
      <c r="G152" s="360"/>
      <c r="H152" s="360"/>
      <c r="I152" s="360"/>
      <c r="J152" s="360"/>
      <c r="K152" s="360"/>
      <c r="L152" s="360"/>
      <c r="M152" s="360"/>
      <c r="N152" s="364">
        <f>SUBTOTAL(9,G152:M152)</f>
        <v>0</v>
      </c>
      <c r="O152" s="358">
        <f>IFERROR(N152/$N$18*100,"0.00")</f>
        <v>0</v>
      </c>
    </row>
    <row r="153" spans="1:15" ht="12.75" x14ac:dyDescent="0.2">
      <c r="A153" s="365">
        <v>2</v>
      </c>
      <c r="B153" s="361">
        <v>2</v>
      </c>
      <c r="C153" s="361">
        <v>8</v>
      </c>
      <c r="D153" s="361">
        <v>5</v>
      </c>
      <c r="E153" s="361" t="s">
        <v>212</v>
      </c>
      <c r="F153" s="367" t="s">
        <v>218</v>
      </c>
      <c r="G153" s="360"/>
      <c r="H153" s="360"/>
      <c r="I153" s="360"/>
      <c r="J153" s="360"/>
      <c r="K153" s="360"/>
      <c r="L153" s="360"/>
      <c r="M153" s="360">
        <v>3000000</v>
      </c>
      <c r="N153" s="364">
        <f>SUBTOTAL(9,G153:M153)</f>
        <v>3000000</v>
      </c>
      <c r="O153" s="372">
        <f>IFERROR(N153/$N$18*100,"0.00")</f>
        <v>0.40670356469556335</v>
      </c>
    </row>
    <row r="154" spans="1:15" ht="12.75" x14ac:dyDescent="0.2">
      <c r="A154" s="349">
        <v>2</v>
      </c>
      <c r="B154" s="348">
        <v>2</v>
      </c>
      <c r="C154" s="348">
        <v>8</v>
      </c>
      <c r="D154" s="348">
        <v>6</v>
      </c>
      <c r="E154" s="348"/>
      <c r="F154" s="347" t="s">
        <v>1056</v>
      </c>
      <c r="G154" s="363">
        <f t="shared" ref="G154:O154" si="62">SUM(G155:G156)</f>
        <v>0</v>
      </c>
      <c r="H154" s="363">
        <f t="shared" si="62"/>
        <v>0</v>
      </c>
      <c r="I154" s="363">
        <f t="shared" si="62"/>
        <v>0</v>
      </c>
      <c r="J154" s="363">
        <f t="shared" si="62"/>
        <v>0</v>
      </c>
      <c r="K154" s="363">
        <f t="shared" si="62"/>
        <v>0</v>
      </c>
      <c r="L154" s="363">
        <f t="shared" si="62"/>
        <v>0</v>
      </c>
      <c r="M154" s="363">
        <f t="shared" si="62"/>
        <v>0</v>
      </c>
      <c r="N154" s="363">
        <f t="shared" si="62"/>
        <v>0</v>
      </c>
      <c r="O154" s="373">
        <f t="shared" si="62"/>
        <v>0</v>
      </c>
    </row>
    <row r="155" spans="1:15" ht="12.75" x14ac:dyDescent="0.2">
      <c r="A155" s="365">
        <v>2</v>
      </c>
      <c r="B155" s="361">
        <v>2</v>
      </c>
      <c r="C155" s="361">
        <v>8</v>
      </c>
      <c r="D155" s="361">
        <v>6</v>
      </c>
      <c r="E155" s="361" t="s">
        <v>210</v>
      </c>
      <c r="F155" s="367" t="s">
        <v>257</v>
      </c>
      <c r="G155" s="360"/>
      <c r="H155" s="360"/>
      <c r="I155" s="360"/>
      <c r="J155" s="360"/>
      <c r="K155" s="360"/>
      <c r="L155" s="360"/>
      <c r="M155" s="360"/>
      <c r="N155" s="364">
        <f>SUBTOTAL(9,G155:M155)</f>
        <v>0</v>
      </c>
      <c r="O155" s="358">
        <f>IFERROR(N155/$N$18*100,"0.00")</f>
        <v>0</v>
      </c>
    </row>
    <row r="156" spans="1:15" ht="12.75" x14ac:dyDescent="0.2">
      <c r="A156" s="365">
        <v>2</v>
      </c>
      <c r="B156" s="361">
        <v>2</v>
      </c>
      <c r="C156" s="361">
        <v>8</v>
      </c>
      <c r="D156" s="361">
        <v>6</v>
      </c>
      <c r="E156" s="361" t="s">
        <v>211</v>
      </c>
      <c r="F156" s="367" t="s">
        <v>130</v>
      </c>
      <c r="G156" s="360"/>
      <c r="H156" s="360"/>
      <c r="I156" s="360"/>
      <c r="J156" s="360"/>
      <c r="K156" s="360"/>
      <c r="L156" s="360"/>
      <c r="M156" s="360"/>
      <c r="N156" s="364">
        <f>SUBTOTAL(9,G156:M156)</f>
        <v>0</v>
      </c>
      <c r="O156" s="358">
        <f>IFERROR(N156/$N$18*100,"0.00")</f>
        <v>0</v>
      </c>
    </row>
    <row r="157" spans="1:15" ht="12.75" x14ac:dyDescent="0.2">
      <c r="A157" s="349">
        <v>2</v>
      </c>
      <c r="B157" s="348">
        <v>2</v>
      </c>
      <c r="C157" s="348">
        <v>8</v>
      </c>
      <c r="D157" s="348">
        <v>7</v>
      </c>
      <c r="E157" s="348"/>
      <c r="F157" s="347" t="s">
        <v>131</v>
      </c>
      <c r="G157" s="363">
        <f t="shared" ref="G157:O157" si="63">SUM(G158:G163)</f>
        <v>0</v>
      </c>
      <c r="H157" s="363">
        <f t="shared" si="63"/>
        <v>0</v>
      </c>
      <c r="I157" s="363">
        <f t="shared" si="63"/>
        <v>0</v>
      </c>
      <c r="J157" s="363">
        <f t="shared" si="63"/>
        <v>0</v>
      </c>
      <c r="K157" s="363">
        <f t="shared" si="63"/>
        <v>0</v>
      </c>
      <c r="L157" s="363">
        <f t="shared" si="63"/>
        <v>0</v>
      </c>
      <c r="M157" s="363">
        <f t="shared" si="63"/>
        <v>7680000</v>
      </c>
      <c r="N157" s="363">
        <f t="shared" si="63"/>
        <v>7680000</v>
      </c>
      <c r="O157" s="373">
        <f t="shared" si="63"/>
        <v>1.0411611256206421</v>
      </c>
    </row>
    <row r="158" spans="1:15" ht="12.75" x14ac:dyDescent="0.2">
      <c r="A158" s="365">
        <v>2</v>
      </c>
      <c r="B158" s="361">
        <v>2</v>
      </c>
      <c r="C158" s="361">
        <v>8</v>
      </c>
      <c r="D158" s="361">
        <v>7</v>
      </c>
      <c r="E158" s="361" t="s">
        <v>210</v>
      </c>
      <c r="F158" s="371" t="s">
        <v>722</v>
      </c>
      <c r="G158" s="360"/>
      <c r="H158" s="360"/>
      <c r="I158" s="360"/>
      <c r="J158" s="360"/>
      <c r="K158" s="360"/>
      <c r="L158" s="360"/>
      <c r="M158" s="360">
        <v>3500000</v>
      </c>
      <c r="N158" s="364">
        <f t="shared" ref="N158:N163" si="64">SUBTOTAL(9,G158:M158)</f>
        <v>3500000</v>
      </c>
      <c r="O158" s="358">
        <f t="shared" ref="O158:O163" si="65">IFERROR(N158/$N$18*100,"0.00")</f>
        <v>0.47448749214482394</v>
      </c>
    </row>
    <row r="159" spans="1:15" ht="12.75" x14ac:dyDescent="0.2">
      <c r="A159" s="365">
        <v>2</v>
      </c>
      <c r="B159" s="361">
        <v>2</v>
      </c>
      <c r="C159" s="361">
        <v>8</v>
      </c>
      <c r="D159" s="361">
        <v>7</v>
      </c>
      <c r="E159" s="361" t="s">
        <v>211</v>
      </c>
      <c r="F159" s="371" t="s">
        <v>132</v>
      </c>
      <c r="G159" s="360"/>
      <c r="H159" s="360"/>
      <c r="I159" s="360"/>
      <c r="J159" s="360"/>
      <c r="K159" s="360"/>
      <c r="L159" s="360"/>
      <c r="M159" s="360">
        <v>180000</v>
      </c>
      <c r="N159" s="364">
        <f t="shared" si="64"/>
        <v>180000</v>
      </c>
      <c r="O159" s="358">
        <f t="shared" si="65"/>
        <v>2.44022138817338E-2</v>
      </c>
    </row>
    <row r="160" spans="1:15" ht="12.75" x14ac:dyDescent="0.2">
      <c r="A160" s="365">
        <v>2</v>
      </c>
      <c r="B160" s="361">
        <v>2</v>
      </c>
      <c r="C160" s="361">
        <v>8</v>
      </c>
      <c r="D160" s="361">
        <v>7</v>
      </c>
      <c r="E160" s="361" t="s">
        <v>212</v>
      </c>
      <c r="F160" s="371" t="s">
        <v>133</v>
      </c>
      <c r="G160" s="360"/>
      <c r="H160" s="360"/>
      <c r="I160" s="360"/>
      <c r="J160" s="360"/>
      <c r="K160" s="360"/>
      <c r="L160" s="360"/>
      <c r="M160" s="360"/>
      <c r="N160" s="364">
        <f t="shared" si="64"/>
        <v>0</v>
      </c>
      <c r="O160" s="358">
        <f t="shared" si="65"/>
        <v>0</v>
      </c>
    </row>
    <row r="161" spans="1:15" ht="12.75" x14ac:dyDescent="0.2">
      <c r="A161" s="365">
        <v>2</v>
      </c>
      <c r="B161" s="361">
        <v>2</v>
      </c>
      <c r="C161" s="361">
        <v>8</v>
      </c>
      <c r="D161" s="361">
        <v>7</v>
      </c>
      <c r="E161" s="361" t="s">
        <v>213</v>
      </c>
      <c r="F161" s="371" t="s">
        <v>134</v>
      </c>
      <c r="G161" s="360"/>
      <c r="H161" s="360"/>
      <c r="I161" s="360"/>
      <c r="J161" s="360"/>
      <c r="K161" s="360"/>
      <c r="L161" s="360"/>
      <c r="M161" s="360"/>
      <c r="N161" s="364">
        <f t="shared" si="64"/>
        <v>0</v>
      </c>
      <c r="O161" s="358">
        <f t="shared" si="65"/>
        <v>0</v>
      </c>
    </row>
    <row r="162" spans="1:15" ht="12.75" x14ac:dyDescent="0.2">
      <c r="A162" s="365">
        <v>2</v>
      </c>
      <c r="B162" s="361">
        <v>2</v>
      </c>
      <c r="C162" s="361">
        <v>8</v>
      </c>
      <c r="D162" s="361">
        <v>7</v>
      </c>
      <c r="E162" s="361" t="s">
        <v>216</v>
      </c>
      <c r="F162" s="371" t="s">
        <v>135</v>
      </c>
      <c r="G162" s="360"/>
      <c r="H162" s="360"/>
      <c r="I162" s="360"/>
      <c r="J162" s="360"/>
      <c r="K162" s="360"/>
      <c r="L162" s="360"/>
      <c r="M162" s="360"/>
      <c r="N162" s="364">
        <f t="shared" si="64"/>
        <v>0</v>
      </c>
      <c r="O162" s="358">
        <f t="shared" si="65"/>
        <v>0</v>
      </c>
    </row>
    <row r="163" spans="1:15" ht="12.75" x14ac:dyDescent="0.2">
      <c r="A163" s="365">
        <v>2</v>
      </c>
      <c r="B163" s="361">
        <v>2</v>
      </c>
      <c r="C163" s="361">
        <v>8</v>
      </c>
      <c r="D163" s="361">
        <v>7</v>
      </c>
      <c r="E163" s="361" t="s">
        <v>242</v>
      </c>
      <c r="F163" s="371" t="s">
        <v>136</v>
      </c>
      <c r="G163" s="360"/>
      <c r="H163" s="360"/>
      <c r="I163" s="360"/>
      <c r="J163" s="360"/>
      <c r="K163" s="360"/>
      <c r="L163" s="360"/>
      <c r="M163" s="360">
        <f>+[5]PPNE4!$M$207</f>
        <v>4000000</v>
      </c>
      <c r="N163" s="364">
        <f t="shared" si="64"/>
        <v>4000000</v>
      </c>
      <c r="O163" s="358">
        <f t="shared" si="65"/>
        <v>0.54227141959408443</v>
      </c>
    </row>
    <row r="164" spans="1:15" ht="12.75" x14ac:dyDescent="0.2">
      <c r="A164" s="349">
        <v>2</v>
      </c>
      <c r="B164" s="348">
        <v>2</v>
      </c>
      <c r="C164" s="348">
        <v>8</v>
      </c>
      <c r="D164" s="348">
        <v>8</v>
      </c>
      <c r="E164" s="348"/>
      <c r="F164" s="347" t="s">
        <v>137</v>
      </c>
      <c r="G164" s="363">
        <f t="shared" ref="G164:O164" si="66">SUM(G165:G167)</f>
        <v>0</v>
      </c>
      <c r="H164" s="363">
        <f t="shared" si="66"/>
        <v>0</v>
      </c>
      <c r="I164" s="363">
        <f t="shared" si="66"/>
        <v>0</v>
      </c>
      <c r="J164" s="363">
        <f t="shared" si="66"/>
        <v>0</v>
      </c>
      <c r="K164" s="363">
        <f t="shared" si="66"/>
        <v>0</v>
      </c>
      <c r="L164" s="363">
        <f t="shared" si="66"/>
        <v>0</v>
      </c>
      <c r="M164" s="363">
        <f t="shared" si="66"/>
        <v>0</v>
      </c>
      <c r="N164" s="363">
        <f t="shared" si="66"/>
        <v>0</v>
      </c>
      <c r="O164" s="373">
        <f t="shared" si="66"/>
        <v>0</v>
      </c>
    </row>
    <row r="165" spans="1:15" ht="12.75" x14ac:dyDescent="0.2">
      <c r="A165" s="365">
        <v>2</v>
      </c>
      <c r="B165" s="361">
        <v>2</v>
      </c>
      <c r="C165" s="361">
        <v>8</v>
      </c>
      <c r="D165" s="361">
        <v>8</v>
      </c>
      <c r="E165" s="361" t="s">
        <v>210</v>
      </c>
      <c r="F165" s="371" t="s">
        <v>138</v>
      </c>
      <c r="G165" s="360"/>
      <c r="H165" s="360"/>
      <c r="I165" s="360"/>
      <c r="J165" s="360"/>
      <c r="K165" s="360"/>
      <c r="L165" s="360"/>
      <c r="M165" s="360"/>
      <c r="N165" s="364">
        <f>SUBTOTAL(9,G165:M165)</f>
        <v>0</v>
      </c>
      <c r="O165" s="358">
        <f>IFERROR(N165/$N$18*100,"0.00")</f>
        <v>0</v>
      </c>
    </row>
    <row r="166" spans="1:15" ht="12.75" x14ac:dyDescent="0.2">
      <c r="A166" s="365">
        <v>2</v>
      </c>
      <c r="B166" s="361">
        <v>2</v>
      </c>
      <c r="C166" s="361">
        <v>8</v>
      </c>
      <c r="D166" s="361">
        <v>8</v>
      </c>
      <c r="E166" s="361" t="s">
        <v>211</v>
      </c>
      <c r="F166" s="371" t="s">
        <v>139</v>
      </c>
      <c r="G166" s="360"/>
      <c r="H166" s="360"/>
      <c r="I166" s="360"/>
      <c r="J166" s="360"/>
      <c r="K166" s="360"/>
      <c r="L166" s="360"/>
      <c r="M166" s="360"/>
      <c r="N166" s="364">
        <f>SUBTOTAL(9,G166:M166)</f>
        <v>0</v>
      </c>
      <c r="O166" s="358">
        <f>IFERROR(N166/$N$18*100,"0.00")</f>
        <v>0</v>
      </c>
    </row>
    <row r="167" spans="1:15" ht="12.75" x14ac:dyDescent="0.2">
      <c r="A167" s="365">
        <v>2</v>
      </c>
      <c r="B167" s="361">
        <v>2</v>
      </c>
      <c r="C167" s="361">
        <v>8</v>
      </c>
      <c r="D167" s="361">
        <v>8</v>
      </c>
      <c r="E167" s="361" t="s">
        <v>212</v>
      </c>
      <c r="F167" s="371" t="s">
        <v>140</v>
      </c>
      <c r="G167" s="360"/>
      <c r="H167" s="360"/>
      <c r="I167" s="360"/>
      <c r="J167" s="360"/>
      <c r="K167" s="360"/>
      <c r="L167" s="360"/>
      <c r="M167" s="360"/>
      <c r="N167" s="364">
        <f>SUBTOTAL(9,G167:M167)</f>
        <v>0</v>
      </c>
      <c r="O167" s="358">
        <f>IFERROR(N167/$N$18*100,"0.00")</f>
        <v>0</v>
      </c>
    </row>
    <row r="168" spans="1:15" ht="12.75" x14ac:dyDescent="0.2">
      <c r="A168" s="349">
        <v>2</v>
      </c>
      <c r="B168" s="348">
        <v>2</v>
      </c>
      <c r="C168" s="348">
        <v>9</v>
      </c>
      <c r="D168" s="348">
        <v>2</v>
      </c>
      <c r="E168" s="361"/>
      <c r="F168" s="347" t="s">
        <v>1057</v>
      </c>
      <c r="G168" s="346">
        <f t="shared" ref="G168:O168" si="67">+G169+G170</f>
        <v>0</v>
      </c>
      <c r="H168" s="346">
        <f t="shared" si="67"/>
        <v>0</v>
      </c>
      <c r="I168" s="346">
        <f t="shared" si="67"/>
        <v>0</v>
      </c>
      <c r="J168" s="346">
        <f t="shared" si="67"/>
        <v>0</v>
      </c>
      <c r="K168" s="346">
        <f t="shared" si="67"/>
        <v>0</v>
      </c>
      <c r="L168" s="346">
        <f t="shared" si="67"/>
        <v>0</v>
      </c>
      <c r="M168" s="346">
        <f t="shared" si="67"/>
        <v>3300000</v>
      </c>
      <c r="N168" s="346">
        <f t="shared" si="67"/>
        <v>3300000</v>
      </c>
      <c r="O168" s="373">
        <f t="shared" si="67"/>
        <v>0.4473739211651197</v>
      </c>
    </row>
    <row r="169" spans="1:15" ht="12.75" x14ac:dyDescent="0.2">
      <c r="A169" s="365">
        <v>2</v>
      </c>
      <c r="B169" s="361">
        <v>2</v>
      </c>
      <c r="C169" s="361">
        <v>9</v>
      </c>
      <c r="D169" s="361">
        <v>2</v>
      </c>
      <c r="E169" s="361" t="s">
        <v>210</v>
      </c>
      <c r="F169" s="367" t="s">
        <v>1058</v>
      </c>
      <c r="G169" s="360"/>
      <c r="H169" s="360"/>
      <c r="I169" s="360"/>
      <c r="J169" s="360"/>
      <c r="K169" s="360"/>
      <c r="L169" s="360"/>
      <c r="M169" s="360">
        <v>800000</v>
      </c>
      <c r="N169" s="359">
        <f>SUBTOTAL(9,G169:M169)</f>
        <v>800000</v>
      </c>
      <c r="O169" s="358">
        <f>IFERROR(N169/$N$18*100,"0.00")</f>
        <v>0.1084542839188169</v>
      </c>
    </row>
    <row r="170" spans="1:15" ht="12.75" x14ac:dyDescent="0.2">
      <c r="A170" s="365">
        <v>2</v>
      </c>
      <c r="B170" s="361">
        <v>2</v>
      </c>
      <c r="C170" s="361">
        <v>9</v>
      </c>
      <c r="D170" s="361">
        <v>2</v>
      </c>
      <c r="E170" s="361" t="s">
        <v>212</v>
      </c>
      <c r="F170" s="371" t="s">
        <v>1059</v>
      </c>
      <c r="G170" s="360"/>
      <c r="H170" s="360"/>
      <c r="I170" s="360"/>
      <c r="J170" s="360"/>
      <c r="K170" s="360"/>
      <c r="L170" s="360"/>
      <c r="M170" s="360">
        <v>2500000</v>
      </c>
      <c r="N170" s="359">
        <f>SUBTOTAL(9,G170:M170)</f>
        <v>2500000</v>
      </c>
      <c r="O170" s="358">
        <f>IFERROR(N170/$N$18*100,"0.00")</f>
        <v>0.33891963724630281</v>
      </c>
    </row>
    <row r="171" spans="1:15" ht="12.75" x14ac:dyDescent="0.2">
      <c r="A171" s="357">
        <v>2</v>
      </c>
      <c r="B171" s="356">
        <v>3</v>
      </c>
      <c r="C171" s="355"/>
      <c r="D171" s="355"/>
      <c r="E171" s="355"/>
      <c r="F171" s="276" t="s">
        <v>34</v>
      </c>
      <c r="G171" s="354">
        <f t="shared" ref="G171:O171" si="68">+G172+G180+G189+G198+G201+G210+G225+G238</f>
        <v>6062230.9194</v>
      </c>
      <c r="H171" s="354">
        <f t="shared" si="68"/>
        <v>11969750.620025974</v>
      </c>
      <c r="I171" s="354">
        <f t="shared" si="68"/>
        <v>175597896.75173932</v>
      </c>
      <c r="J171" s="354">
        <f t="shared" si="68"/>
        <v>30124411.742326666</v>
      </c>
      <c r="K171" s="354">
        <f t="shared" si="68"/>
        <v>10926357.665899999</v>
      </c>
      <c r="L171" s="354">
        <f t="shared" si="68"/>
        <v>0</v>
      </c>
      <c r="M171" s="354">
        <f t="shared" si="68"/>
        <v>33669352.31118755</v>
      </c>
      <c r="N171" s="354">
        <f t="shared" si="68"/>
        <v>268350000.0105795</v>
      </c>
      <c r="O171" s="354">
        <f t="shared" si="68"/>
        <v>56.443676388948816</v>
      </c>
    </row>
    <row r="172" spans="1:15" ht="12.75" x14ac:dyDescent="0.2">
      <c r="A172" s="352">
        <v>2</v>
      </c>
      <c r="B172" s="351">
        <v>3</v>
      </c>
      <c r="C172" s="351">
        <v>1</v>
      </c>
      <c r="D172" s="351"/>
      <c r="E172" s="351"/>
      <c r="F172" s="277" t="s">
        <v>35</v>
      </c>
      <c r="G172" s="350">
        <f t="shared" ref="G172:O172" si="69">+G173+G175+G178</f>
        <v>108366.75</v>
      </c>
      <c r="H172" s="350">
        <f t="shared" si="69"/>
        <v>638356.94999999995</v>
      </c>
      <c r="I172" s="350">
        <f t="shared" si="69"/>
        <v>15530531</v>
      </c>
      <c r="J172" s="350">
        <f t="shared" si="69"/>
        <v>316694.15000000002</v>
      </c>
      <c r="K172" s="350">
        <f t="shared" si="69"/>
        <v>160605.09999999998</v>
      </c>
      <c r="L172" s="350">
        <f t="shared" si="69"/>
        <v>0</v>
      </c>
      <c r="M172" s="350">
        <f t="shared" si="69"/>
        <v>3245446.05</v>
      </c>
      <c r="N172" s="350">
        <f t="shared" si="69"/>
        <v>20000000</v>
      </c>
      <c r="O172" s="350">
        <f t="shared" si="69"/>
        <v>2.7113570979704225</v>
      </c>
    </row>
    <row r="173" spans="1:15" ht="12.75" x14ac:dyDescent="0.2">
      <c r="A173" s="349">
        <v>2</v>
      </c>
      <c r="B173" s="348">
        <v>3</v>
      </c>
      <c r="C173" s="348">
        <v>1</v>
      </c>
      <c r="D173" s="348">
        <v>1</v>
      </c>
      <c r="E173" s="348"/>
      <c r="F173" s="347" t="s">
        <v>141</v>
      </c>
      <c r="G173" s="363">
        <f t="shared" ref="G173:O173" si="70">+G174</f>
        <v>108366.75</v>
      </c>
      <c r="H173" s="363">
        <f t="shared" si="70"/>
        <v>638356.94999999995</v>
      </c>
      <c r="I173" s="363">
        <f t="shared" si="70"/>
        <v>15530531</v>
      </c>
      <c r="J173" s="363">
        <f t="shared" si="70"/>
        <v>316694.15000000002</v>
      </c>
      <c r="K173" s="363">
        <f t="shared" si="70"/>
        <v>160605.09999999998</v>
      </c>
      <c r="L173" s="363">
        <f t="shared" si="70"/>
        <v>0</v>
      </c>
      <c r="M173" s="363">
        <f t="shared" si="70"/>
        <v>3245446.05</v>
      </c>
      <c r="N173" s="363">
        <f t="shared" si="70"/>
        <v>20000000</v>
      </c>
      <c r="O173" s="373">
        <f t="shared" si="70"/>
        <v>2.7113570979704225</v>
      </c>
    </row>
    <row r="174" spans="1:15" ht="12.75" x14ac:dyDescent="0.2">
      <c r="A174" s="362">
        <v>2</v>
      </c>
      <c r="B174" s="361">
        <v>3</v>
      </c>
      <c r="C174" s="361">
        <v>1</v>
      </c>
      <c r="D174" s="361">
        <v>1</v>
      </c>
      <c r="E174" s="361" t="s">
        <v>210</v>
      </c>
      <c r="F174" s="367" t="s">
        <v>141</v>
      </c>
      <c r="G174" s="360">
        <f>+[5]PPNE4!$G$221</f>
        <v>108366.75</v>
      </c>
      <c r="H174" s="360">
        <f>+[5]PPNE4!$H$221</f>
        <v>638356.94999999995</v>
      </c>
      <c r="I174" s="360">
        <f>+[5]PPNE4!$I$221+6924002.3</f>
        <v>15530531</v>
      </c>
      <c r="J174" s="360">
        <f>+[5]PPNE4!$J$221</f>
        <v>316694.15000000002</v>
      </c>
      <c r="K174" s="360">
        <f>+[5]PPNE4!$K$221</f>
        <v>160605.09999999998</v>
      </c>
      <c r="L174" s="360">
        <v>0</v>
      </c>
      <c r="M174" s="360">
        <f>+[5]PPNE4!$M$221</f>
        <v>3245446.05</v>
      </c>
      <c r="N174" s="364">
        <f>SUBTOTAL(9,G174:M174)</f>
        <v>20000000</v>
      </c>
      <c r="O174" s="372">
        <f>IFERROR(N174/$N$18*100,"0.00")</f>
        <v>2.7113570979704225</v>
      </c>
    </row>
    <row r="175" spans="1:15" ht="12.75" x14ac:dyDescent="0.2">
      <c r="A175" s="349">
        <v>2</v>
      </c>
      <c r="B175" s="348">
        <v>3</v>
      </c>
      <c r="C175" s="348">
        <v>1</v>
      </c>
      <c r="D175" s="348">
        <v>3</v>
      </c>
      <c r="E175" s="348"/>
      <c r="F175" s="347" t="s">
        <v>142</v>
      </c>
      <c r="G175" s="363">
        <f t="shared" ref="G175:O175" si="71">SUM(G176:G177)</f>
        <v>0</v>
      </c>
      <c r="H175" s="363">
        <f t="shared" si="71"/>
        <v>0</v>
      </c>
      <c r="I175" s="363">
        <f t="shared" si="71"/>
        <v>0</v>
      </c>
      <c r="J175" s="363">
        <f t="shared" si="71"/>
        <v>0</v>
      </c>
      <c r="K175" s="363">
        <f t="shared" si="71"/>
        <v>0</v>
      </c>
      <c r="L175" s="363">
        <f t="shared" si="71"/>
        <v>0</v>
      </c>
      <c r="M175" s="363">
        <f t="shared" si="71"/>
        <v>0</v>
      </c>
      <c r="N175" s="363">
        <f t="shared" si="71"/>
        <v>0</v>
      </c>
      <c r="O175" s="373">
        <f t="shared" si="71"/>
        <v>0</v>
      </c>
    </row>
    <row r="176" spans="1:15" ht="12.75" x14ac:dyDescent="0.2">
      <c r="A176" s="362">
        <v>2</v>
      </c>
      <c r="B176" s="361">
        <v>3</v>
      </c>
      <c r="C176" s="361">
        <v>1</v>
      </c>
      <c r="D176" s="361">
        <v>3</v>
      </c>
      <c r="E176" s="361" t="s">
        <v>211</v>
      </c>
      <c r="F176" s="367" t="s">
        <v>143</v>
      </c>
      <c r="G176" s="360"/>
      <c r="H176" s="360"/>
      <c r="I176" s="360"/>
      <c r="J176" s="360"/>
      <c r="K176" s="360"/>
      <c r="L176" s="360"/>
      <c r="M176" s="360"/>
      <c r="N176" s="359">
        <f>SUBTOTAL(9,G176:M176)</f>
        <v>0</v>
      </c>
      <c r="O176" s="358">
        <f>IFERROR(N176/$N$18*100,"0.00")</f>
        <v>0</v>
      </c>
    </row>
    <row r="177" spans="1:15" ht="12.75" x14ac:dyDescent="0.2">
      <c r="A177" s="362">
        <v>2</v>
      </c>
      <c r="B177" s="361">
        <v>3</v>
      </c>
      <c r="C177" s="361">
        <v>1</v>
      </c>
      <c r="D177" s="361">
        <v>3</v>
      </c>
      <c r="E177" s="361" t="s">
        <v>212</v>
      </c>
      <c r="F177" s="367" t="s">
        <v>144</v>
      </c>
      <c r="G177" s="360"/>
      <c r="H177" s="360"/>
      <c r="I177" s="360"/>
      <c r="J177" s="360"/>
      <c r="K177" s="360"/>
      <c r="L177" s="360"/>
      <c r="M177" s="360"/>
      <c r="N177" s="359">
        <f>SUBTOTAL(9,G177:M177)</f>
        <v>0</v>
      </c>
      <c r="O177" s="358">
        <f>IFERROR(N177/$N$18*100,"0.00")</f>
        <v>0</v>
      </c>
    </row>
    <row r="178" spans="1:15" ht="12.75" x14ac:dyDescent="0.2">
      <c r="A178" s="349">
        <v>2</v>
      </c>
      <c r="B178" s="348">
        <v>3</v>
      </c>
      <c r="C178" s="348">
        <v>1</v>
      </c>
      <c r="D178" s="348">
        <v>4</v>
      </c>
      <c r="E178" s="348"/>
      <c r="F178" s="347" t="s">
        <v>145</v>
      </c>
      <c r="G178" s="346">
        <f t="shared" ref="G178:O178" si="72">+G179</f>
        <v>0</v>
      </c>
      <c r="H178" s="346">
        <f t="shared" si="72"/>
        <v>0</v>
      </c>
      <c r="I178" s="346">
        <f t="shared" si="72"/>
        <v>0</v>
      </c>
      <c r="J178" s="346">
        <f t="shared" si="72"/>
        <v>0</v>
      </c>
      <c r="K178" s="346">
        <f t="shared" si="72"/>
        <v>0</v>
      </c>
      <c r="L178" s="346">
        <f t="shared" si="72"/>
        <v>0</v>
      </c>
      <c r="M178" s="346">
        <f t="shared" si="72"/>
        <v>0</v>
      </c>
      <c r="N178" s="346">
        <f t="shared" si="72"/>
        <v>0</v>
      </c>
      <c r="O178" s="373">
        <f t="shared" si="72"/>
        <v>0</v>
      </c>
    </row>
    <row r="179" spans="1:15" ht="12.75" x14ac:dyDescent="0.2">
      <c r="A179" s="362">
        <v>2</v>
      </c>
      <c r="B179" s="361">
        <v>3</v>
      </c>
      <c r="C179" s="361">
        <v>1</v>
      </c>
      <c r="D179" s="361">
        <v>4</v>
      </c>
      <c r="E179" s="361" t="s">
        <v>210</v>
      </c>
      <c r="F179" s="367" t="s">
        <v>145</v>
      </c>
      <c r="G179" s="360"/>
      <c r="H179" s="360"/>
      <c r="I179" s="360"/>
      <c r="J179" s="360"/>
      <c r="K179" s="360"/>
      <c r="L179" s="360"/>
      <c r="M179" s="360"/>
      <c r="N179" s="359">
        <f>SUBTOTAL(9,G179:M179)</f>
        <v>0</v>
      </c>
      <c r="O179" s="358">
        <f>IFERROR(N179/$N$18*100,"0.00")</f>
        <v>0</v>
      </c>
    </row>
    <row r="180" spans="1:15" ht="12.75" x14ac:dyDescent="0.2">
      <c r="A180" s="352">
        <v>2</v>
      </c>
      <c r="B180" s="351">
        <v>3</v>
      </c>
      <c r="C180" s="351">
        <v>2</v>
      </c>
      <c r="D180" s="351"/>
      <c r="E180" s="351"/>
      <c r="F180" s="277" t="s">
        <v>36</v>
      </c>
      <c r="G180" s="350">
        <f t="shared" ref="G180:O180" si="73">+G181+G183+G185+G187</f>
        <v>0</v>
      </c>
      <c r="H180" s="350">
        <f t="shared" si="73"/>
        <v>0</v>
      </c>
      <c r="I180" s="350">
        <f t="shared" si="73"/>
        <v>2000000</v>
      </c>
      <c r="J180" s="350">
        <f t="shared" si="73"/>
        <v>0</v>
      </c>
      <c r="K180" s="350">
        <f t="shared" si="73"/>
        <v>0</v>
      </c>
      <c r="L180" s="350">
        <f t="shared" si="73"/>
        <v>0</v>
      </c>
      <c r="M180" s="350">
        <f t="shared" si="73"/>
        <v>0</v>
      </c>
      <c r="N180" s="350">
        <f t="shared" si="73"/>
        <v>2000000</v>
      </c>
      <c r="O180" s="350">
        <f t="shared" si="73"/>
        <v>0.27113570979704221</v>
      </c>
    </row>
    <row r="181" spans="1:15" ht="12.75" x14ac:dyDescent="0.2">
      <c r="A181" s="349">
        <v>2</v>
      </c>
      <c r="B181" s="348">
        <v>3</v>
      </c>
      <c r="C181" s="348">
        <v>2</v>
      </c>
      <c r="D181" s="348">
        <v>1</v>
      </c>
      <c r="E181" s="348"/>
      <c r="F181" s="347" t="s">
        <v>1060</v>
      </c>
      <c r="G181" s="346">
        <f>+G182</f>
        <v>0</v>
      </c>
      <c r="H181" s="346">
        <f t="shared" ref="H181:O181" si="74">H182</f>
        <v>0</v>
      </c>
      <c r="I181" s="346">
        <f t="shared" si="74"/>
        <v>1000000</v>
      </c>
      <c r="J181" s="346">
        <f t="shared" si="74"/>
        <v>0</v>
      </c>
      <c r="K181" s="346">
        <f t="shared" si="74"/>
        <v>0</v>
      </c>
      <c r="L181" s="346">
        <f t="shared" si="74"/>
        <v>0</v>
      </c>
      <c r="M181" s="346">
        <f t="shared" si="74"/>
        <v>0</v>
      </c>
      <c r="N181" s="346">
        <f t="shared" si="74"/>
        <v>1000000</v>
      </c>
      <c r="O181" s="373">
        <f t="shared" si="74"/>
        <v>0.13556785489852111</v>
      </c>
    </row>
    <row r="182" spans="1:15" ht="12.75" x14ac:dyDescent="0.2">
      <c r="A182" s="362">
        <v>2</v>
      </c>
      <c r="B182" s="361">
        <v>3</v>
      </c>
      <c r="C182" s="361">
        <v>2</v>
      </c>
      <c r="D182" s="361">
        <v>1</v>
      </c>
      <c r="E182" s="361" t="s">
        <v>210</v>
      </c>
      <c r="F182" s="367" t="s">
        <v>1060</v>
      </c>
      <c r="G182" s="360"/>
      <c r="H182" s="360"/>
      <c r="I182" s="360">
        <v>1000000</v>
      </c>
      <c r="J182" s="360"/>
      <c r="K182" s="360"/>
      <c r="L182" s="360"/>
      <c r="M182" s="360"/>
      <c r="N182" s="359">
        <f>SUBTOTAL(9,G182:M182)</f>
        <v>1000000</v>
      </c>
      <c r="O182" s="358">
        <f>IFERROR(N182/$N$18*100,"0.00")</f>
        <v>0.13556785489852111</v>
      </c>
    </row>
    <row r="183" spans="1:15" ht="12.75" x14ac:dyDescent="0.2">
      <c r="A183" s="349">
        <v>2</v>
      </c>
      <c r="B183" s="348">
        <v>3</v>
      </c>
      <c r="C183" s="348">
        <v>2</v>
      </c>
      <c r="D183" s="348">
        <v>2</v>
      </c>
      <c r="E183" s="348"/>
      <c r="F183" s="347" t="s">
        <v>146</v>
      </c>
      <c r="G183" s="346">
        <f t="shared" ref="G183:O183" si="75">+G184</f>
        <v>0</v>
      </c>
      <c r="H183" s="346">
        <f t="shared" si="75"/>
        <v>0</v>
      </c>
      <c r="I183" s="346">
        <f t="shared" si="75"/>
        <v>500000</v>
      </c>
      <c r="J183" s="346">
        <f t="shared" si="75"/>
        <v>0</v>
      </c>
      <c r="K183" s="346">
        <f t="shared" si="75"/>
        <v>0</v>
      </c>
      <c r="L183" s="346">
        <f t="shared" si="75"/>
        <v>0</v>
      </c>
      <c r="M183" s="346">
        <f t="shared" si="75"/>
        <v>0</v>
      </c>
      <c r="N183" s="346">
        <f t="shared" si="75"/>
        <v>500000</v>
      </c>
      <c r="O183" s="373">
        <f t="shared" si="75"/>
        <v>6.7783927449260553E-2</v>
      </c>
    </row>
    <row r="184" spans="1:15" ht="12.75" x14ac:dyDescent="0.2">
      <c r="A184" s="362">
        <v>2</v>
      </c>
      <c r="B184" s="361">
        <v>3</v>
      </c>
      <c r="C184" s="361">
        <v>2</v>
      </c>
      <c r="D184" s="361">
        <v>2</v>
      </c>
      <c r="E184" s="361" t="s">
        <v>210</v>
      </c>
      <c r="F184" s="367" t="s">
        <v>146</v>
      </c>
      <c r="G184" s="360"/>
      <c r="H184" s="360"/>
      <c r="I184" s="360">
        <v>500000</v>
      </c>
      <c r="J184" s="360"/>
      <c r="K184" s="360"/>
      <c r="L184" s="360"/>
      <c r="M184" s="360"/>
      <c r="N184" s="359">
        <f>SUBTOTAL(9,G184:M184)</f>
        <v>500000</v>
      </c>
      <c r="O184" s="372">
        <f>IFERROR(N184/$N$18*100,"0.00")</f>
        <v>6.7783927449260553E-2</v>
      </c>
    </row>
    <row r="185" spans="1:15" ht="12.75" x14ac:dyDescent="0.2">
      <c r="A185" s="349">
        <v>2</v>
      </c>
      <c r="B185" s="348">
        <v>3</v>
      </c>
      <c r="C185" s="348">
        <v>2</v>
      </c>
      <c r="D185" s="348">
        <v>3</v>
      </c>
      <c r="E185" s="348"/>
      <c r="F185" s="347" t="s">
        <v>147</v>
      </c>
      <c r="G185" s="346">
        <f t="shared" ref="G185:O185" si="76">+G186</f>
        <v>0</v>
      </c>
      <c r="H185" s="346">
        <f t="shared" si="76"/>
        <v>0</v>
      </c>
      <c r="I185" s="346">
        <f t="shared" si="76"/>
        <v>500000</v>
      </c>
      <c r="J185" s="346">
        <f t="shared" si="76"/>
        <v>0</v>
      </c>
      <c r="K185" s="346">
        <f t="shared" si="76"/>
        <v>0</v>
      </c>
      <c r="L185" s="346">
        <f t="shared" si="76"/>
        <v>0</v>
      </c>
      <c r="M185" s="346">
        <f t="shared" si="76"/>
        <v>0</v>
      </c>
      <c r="N185" s="346">
        <f t="shared" si="76"/>
        <v>500000</v>
      </c>
      <c r="O185" s="373">
        <f t="shared" si="76"/>
        <v>6.7783927449260553E-2</v>
      </c>
    </row>
    <row r="186" spans="1:15" ht="12.75" x14ac:dyDescent="0.2">
      <c r="A186" s="362">
        <v>2</v>
      </c>
      <c r="B186" s="361">
        <v>3</v>
      </c>
      <c r="C186" s="361">
        <v>2</v>
      </c>
      <c r="D186" s="361">
        <v>3</v>
      </c>
      <c r="E186" s="361" t="s">
        <v>210</v>
      </c>
      <c r="F186" s="367" t="s">
        <v>147</v>
      </c>
      <c r="G186" s="360"/>
      <c r="H186" s="360"/>
      <c r="I186" s="360">
        <v>500000</v>
      </c>
      <c r="J186" s="360"/>
      <c r="K186" s="360"/>
      <c r="L186" s="360"/>
      <c r="M186" s="360"/>
      <c r="N186" s="359">
        <f>SUBTOTAL(9,G186:M186)</f>
        <v>500000</v>
      </c>
      <c r="O186" s="358">
        <f>IFERROR(N186/$N$18*100,"0.00")</f>
        <v>6.7783927449260553E-2</v>
      </c>
    </row>
    <row r="187" spans="1:15" ht="12.75" x14ac:dyDescent="0.2">
      <c r="A187" s="349">
        <v>2</v>
      </c>
      <c r="B187" s="348">
        <v>3</v>
      </c>
      <c r="C187" s="348">
        <v>2</v>
      </c>
      <c r="D187" s="348">
        <v>4</v>
      </c>
      <c r="E187" s="348"/>
      <c r="F187" s="347" t="s">
        <v>37</v>
      </c>
      <c r="G187" s="346">
        <f t="shared" ref="G187:O187" si="77">+G188</f>
        <v>0</v>
      </c>
      <c r="H187" s="346">
        <f t="shared" si="77"/>
        <v>0</v>
      </c>
      <c r="I187" s="346">
        <f t="shared" si="77"/>
        <v>0</v>
      </c>
      <c r="J187" s="346">
        <f t="shared" si="77"/>
        <v>0</v>
      </c>
      <c r="K187" s="346">
        <f t="shared" si="77"/>
        <v>0</v>
      </c>
      <c r="L187" s="346">
        <f t="shared" si="77"/>
        <v>0</v>
      </c>
      <c r="M187" s="346">
        <f t="shared" si="77"/>
        <v>0</v>
      </c>
      <c r="N187" s="346">
        <f t="shared" si="77"/>
        <v>0</v>
      </c>
      <c r="O187" s="373">
        <f t="shared" si="77"/>
        <v>0</v>
      </c>
    </row>
    <row r="188" spans="1:15" ht="12.75" x14ac:dyDescent="0.2">
      <c r="A188" s="362">
        <v>2</v>
      </c>
      <c r="B188" s="361">
        <v>3</v>
      </c>
      <c r="C188" s="361">
        <v>2</v>
      </c>
      <c r="D188" s="361">
        <v>4</v>
      </c>
      <c r="E188" s="361" t="s">
        <v>210</v>
      </c>
      <c r="F188" s="367" t="s">
        <v>37</v>
      </c>
      <c r="G188" s="360"/>
      <c r="H188" s="360"/>
      <c r="I188" s="360"/>
      <c r="J188" s="360"/>
      <c r="K188" s="360"/>
      <c r="L188" s="360"/>
      <c r="M188" s="360"/>
      <c r="N188" s="359">
        <f>SUBTOTAL(9,G188:M188)</f>
        <v>0</v>
      </c>
      <c r="O188" s="372">
        <f>IFERROR(N188/$N$18*100,"0.00")</f>
        <v>0</v>
      </c>
    </row>
    <row r="189" spans="1:15" ht="12.75" x14ac:dyDescent="0.2">
      <c r="A189" s="352">
        <v>2</v>
      </c>
      <c r="B189" s="351">
        <v>3</v>
      </c>
      <c r="C189" s="351">
        <v>3</v>
      </c>
      <c r="D189" s="351"/>
      <c r="E189" s="351"/>
      <c r="F189" s="277" t="s">
        <v>258</v>
      </c>
      <c r="G189" s="350">
        <f t="shared" ref="G189:O189" si="78">+G190+G192+G194+G196</f>
        <v>388891.62439999997</v>
      </c>
      <c r="H189" s="350">
        <f t="shared" si="78"/>
        <v>369094.85602597403</v>
      </c>
      <c r="I189" s="350">
        <f t="shared" si="78"/>
        <v>2573447.2617393094</v>
      </c>
      <c r="J189" s="350">
        <f t="shared" si="78"/>
        <v>449290.79232666671</v>
      </c>
      <c r="K189" s="350">
        <f t="shared" si="78"/>
        <v>586227.54590000003</v>
      </c>
      <c r="L189" s="350">
        <f t="shared" si="78"/>
        <v>0</v>
      </c>
      <c r="M189" s="350">
        <f t="shared" si="78"/>
        <v>3633047.9311875454</v>
      </c>
      <c r="N189" s="350">
        <f t="shared" si="78"/>
        <v>8000000.0115794949</v>
      </c>
      <c r="O189" s="350">
        <f t="shared" si="78"/>
        <v>21.148585366254409</v>
      </c>
    </row>
    <row r="190" spans="1:15" ht="12.75" x14ac:dyDescent="0.2">
      <c r="A190" s="349">
        <v>2</v>
      </c>
      <c r="B190" s="348">
        <v>3</v>
      </c>
      <c r="C190" s="348">
        <v>3</v>
      </c>
      <c r="D190" s="348">
        <v>1</v>
      </c>
      <c r="E190" s="348"/>
      <c r="F190" s="347" t="s">
        <v>148</v>
      </c>
      <c r="G190" s="363">
        <f t="shared" ref="G190:O190" si="79">G191</f>
        <v>170870.9375</v>
      </c>
      <c r="H190" s="346">
        <f t="shared" si="79"/>
        <v>169266.56101298702</v>
      </c>
      <c r="I190" s="346">
        <f t="shared" si="79"/>
        <v>339604.26187227399</v>
      </c>
      <c r="J190" s="346">
        <f t="shared" si="79"/>
        <v>124032.74400333333</v>
      </c>
      <c r="K190" s="346">
        <f t="shared" si="79"/>
        <v>220369.07634999999</v>
      </c>
      <c r="L190" s="346">
        <f t="shared" si="79"/>
        <v>0</v>
      </c>
      <c r="M190" s="346">
        <f t="shared" si="79"/>
        <v>975856.42266194755</v>
      </c>
      <c r="N190" s="346">
        <f t="shared" si="79"/>
        <v>2000000.0034005418</v>
      </c>
      <c r="O190" s="373">
        <f t="shared" si="79"/>
        <v>0.27113571025804639</v>
      </c>
    </row>
    <row r="191" spans="1:15" ht="12.75" x14ac:dyDescent="0.2">
      <c r="A191" s="362">
        <v>2</v>
      </c>
      <c r="B191" s="361">
        <v>3</v>
      </c>
      <c r="C191" s="361">
        <v>3</v>
      </c>
      <c r="D191" s="361">
        <v>1</v>
      </c>
      <c r="E191" s="361" t="s">
        <v>210</v>
      </c>
      <c r="F191" s="367" t="s">
        <v>148</v>
      </c>
      <c r="G191" s="360">
        <f>+[5]PPNE4!$G$242</f>
        <v>170870.9375</v>
      </c>
      <c r="H191" s="360">
        <f>+[5]PPNE4!$H$242</f>
        <v>169266.56101298702</v>
      </c>
      <c r="I191" s="360">
        <f>+[5]PPNE4!$I$242</f>
        <v>339604.26187227399</v>
      </c>
      <c r="J191" s="360">
        <f>+[5]PPNE4!$J$242</f>
        <v>124032.74400333333</v>
      </c>
      <c r="K191" s="360">
        <f>+[5]PPNE4!$K$242</f>
        <v>220369.07634999999</v>
      </c>
      <c r="L191" s="360">
        <v>0</v>
      </c>
      <c r="M191" s="360">
        <f>+[5]PPNE4!$M$242+506674.37</f>
        <v>975856.42266194755</v>
      </c>
      <c r="N191" s="359">
        <f>SUBTOTAL(9,G191:M191)</f>
        <v>2000000.0034005418</v>
      </c>
      <c r="O191" s="358">
        <f>IFERROR(N191/$N$18*100,"0.00")</f>
        <v>0.27113571025804639</v>
      </c>
    </row>
    <row r="192" spans="1:15" ht="12.75" x14ac:dyDescent="0.2">
      <c r="A192" s="349">
        <v>2</v>
      </c>
      <c r="B192" s="348">
        <v>3</v>
      </c>
      <c r="C192" s="348">
        <v>3</v>
      </c>
      <c r="D192" s="348">
        <v>2</v>
      </c>
      <c r="E192" s="348"/>
      <c r="F192" s="347" t="s">
        <v>149</v>
      </c>
      <c r="G192" s="346">
        <f t="shared" ref="G192:N192" si="80">+G193</f>
        <v>47149.749400000001</v>
      </c>
      <c r="H192" s="346">
        <f t="shared" si="80"/>
        <v>30561.733999999997</v>
      </c>
      <c r="I192" s="346">
        <f t="shared" si="80"/>
        <v>1894238.7379947617</v>
      </c>
      <c r="J192" s="346">
        <f t="shared" si="80"/>
        <v>201225.30432000005</v>
      </c>
      <c r="K192" s="346">
        <f t="shared" si="80"/>
        <v>145489.39319999999</v>
      </c>
      <c r="L192" s="346">
        <f t="shared" si="80"/>
        <v>0</v>
      </c>
      <c r="M192" s="346">
        <f t="shared" si="80"/>
        <v>1681335.0858636503</v>
      </c>
      <c r="N192" s="346">
        <f t="shared" si="80"/>
        <v>4000000.0047784117</v>
      </c>
      <c r="O192" s="373">
        <f>SUM(O193:O195)</f>
        <v>1.0845428407579762</v>
      </c>
    </row>
    <row r="193" spans="1:15" ht="12.75" x14ac:dyDescent="0.2">
      <c r="A193" s="362">
        <v>2</v>
      </c>
      <c r="B193" s="361">
        <v>3</v>
      </c>
      <c r="C193" s="361">
        <v>3</v>
      </c>
      <c r="D193" s="361">
        <v>2</v>
      </c>
      <c r="E193" s="361" t="s">
        <v>210</v>
      </c>
      <c r="F193" s="367" t="s">
        <v>149</v>
      </c>
      <c r="G193" s="360">
        <f>+[5]PPNE4!$G$244</f>
        <v>47149.749400000001</v>
      </c>
      <c r="H193" s="360">
        <f>+[5]PPNE4!$H$244</f>
        <v>30561.733999999997</v>
      </c>
      <c r="I193" s="360">
        <f>+[5]PPNE4!$I$244</f>
        <v>1894238.7379947617</v>
      </c>
      <c r="J193" s="360">
        <f>+[5]PPNE4!$J$244</f>
        <v>201225.30432000005</v>
      </c>
      <c r="K193" s="360">
        <f>+[5]PPNE4!$K$244</f>
        <v>145489.39319999999</v>
      </c>
      <c r="L193" s="360">
        <v>0</v>
      </c>
      <c r="M193" s="360">
        <f>+[5]PPNE4!$M$244</f>
        <v>1681335.0858636503</v>
      </c>
      <c r="N193" s="359">
        <f>SUBTOTAL(9,G193:M193)</f>
        <v>4000000.0047784117</v>
      </c>
      <c r="O193" s="358">
        <f>IFERROR(N193/$N$18*100,"0.00")</f>
        <v>0.54227142024188346</v>
      </c>
    </row>
    <row r="194" spans="1:15" ht="12.75" x14ac:dyDescent="0.2">
      <c r="A194" s="349">
        <v>2</v>
      </c>
      <c r="B194" s="348">
        <v>3</v>
      </c>
      <c r="C194" s="348">
        <v>3</v>
      </c>
      <c r="D194" s="348">
        <v>3</v>
      </c>
      <c r="E194" s="348"/>
      <c r="F194" s="347" t="s">
        <v>150</v>
      </c>
      <c r="G194" s="346">
        <f t="shared" ref="G194:O194" si="81">+G195</f>
        <v>170870.9375</v>
      </c>
      <c r="H194" s="346">
        <f t="shared" si="81"/>
        <v>169266.56101298702</v>
      </c>
      <c r="I194" s="346">
        <f t="shared" si="81"/>
        <v>339604.26187227399</v>
      </c>
      <c r="J194" s="346">
        <f t="shared" si="81"/>
        <v>124032.74400333333</v>
      </c>
      <c r="K194" s="346">
        <f t="shared" si="81"/>
        <v>220369.07634999999</v>
      </c>
      <c r="L194" s="346">
        <f t="shared" si="81"/>
        <v>0</v>
      </c>
      <c r="M194" s="346">
        <f t="shared" si="81"/>
        <v>975856.42266194755</v>
      </c>
      <c r="N194" s="346">
        <f t="shared" si="81"/>
        <v>2000000.0034005418</v>
      </c>
      <c r="O194" s="373">
        <f t="shared" si="81"/>
        <v>0.27113571025804639</v>
      </c>
    </row>
    <row r="195" spans="1:15" ht="12.75" x14ac:dyDescent="0.2">
      <c r="A195" s="362">
        <v>2</v>
      </c>
      <c r="B195" s="361">
        <v>3</v>
      </c>
      <c r="C195" s="361">
        <v>3</v>
      </c>
      <c r="D195" s="361">
        <v>3</v>
      </c>
      <c r="E195" s="361" t="s">
        <v>210</v>
      </c>
      <c r="F195" s="367" t="s">
        <v>150</v>
      </c>
      <c r="G195" s="360">
        <f>+G191</f>
        <v>170870.9375</v>
      </c>
      <c r="H195" s="360">
        <f>+H191</f>
        <v>169266.56101298702</v>
      </c>
      <c r="I195" s="360">
        <f>+I191</f>
        <v>339604.26187227399</v>
      </c>
      <c r="J195" s="360">
        <f>+J191</f>
        <v>124032.74400333333</v>
      </c>
      <c r="K195" s="360">
        <f>+K191</f>
        <v>220369.07634999999</v>
      </c>
      <c r="L195" s="360">
        <v>0</v>
      </c>
      <c r="M195" s="360">
        <f>+M191</f>
        <v>975856.42266194755</v>
      </c>
      <c r="N195" s="359">
        <f>SUBTOTAL(9,G195:M195)</f>
        <v>2000000.0034005418</v>
      </c>
      <c r="O195" s="358">
        <f>IFERROR(N195/$N$18*100,"0.00")</f>
        <v>0.27113571025804639</v>
      </c>
    </row>
    <row r="196" spans="1:15" ht="12.75" x14ac:dyDescent="0.2">
      <c r="A196" s="349">
        <v>2</v>
      </c>
      <c r="B196" s="348">
        <v>3</v>
      </c>
      <c r="C196" s="348">
        <v>3</v>
      </c>
      <c r="D196" s="348">
        <v>4</v>
      </c>
      <c r="E196" s="348"/>
      <c r="F196" s="347" t="s">
        <v>151</v>
      </c>
      <c r="G196" s="346">
        <f t="shared" ref="G196:N196" si="82">+G197</f>
        <v>0</v>
      </c>
      <c r="H196" s="346">
        <f t="shared" si="82"/>
        <v>0</v>
      </c>
      <c r="I196" s="346">
        <f t="shared" si="82"/>
        <v>0</v>
      </c>
      <c r="J196" s="346">
        <f t="shared" si="82"/>
        <v>0</v>
      </c>
      <c r="K196" s="346">
        <f t="shared" si="82"/>
        <v>0</v>
      </c>
      <c r="L196" s="346">
        <f t="shared" si="82"/>
        <v>0</v>
      </c>
      <c r="M196" s="346">
        <f t="shared" si="82"/>
        <v>0</v>
      </c>
      <c r="N196" s="346">
        <f t="shared" si="82"/>
        <v>0</v>
      </c>
      <c r="O196" s="373">
        <f>SUM(O197:O200)</f>
        <v>19.521771104980338</v>
      </c>
    </row>
    <row r="197" spans="1:15" ht="12.75" x14ac:dyDescent="0.2">
      <c r="A197" s="362">
        <v>2</v>
      </c>
      <c r="B197" s="361">
        <v>3</v>
      </c>
      <c r="C197" s="361">
        <v>3</v>
      </c>
      <c r="D197" s="361">
        <v>4</v>
      </c>
      <c r="E197" s="361" t="s">
        <v>210</v>
      </c>
      <c r="F197" s="367" t="s">
        <v>151</v>
      </c>
      <c r="G197" s="360"/>
      <c r="H197" s="360"/>
      <c r="I197" s="360"/>
      <c r="J197" s="360"/>
      <c r="K197" s="360"/>
      <c r="L197" s="360"/>
      <c r="M197" s="360"/>
      <c r="N197" s="359">
        <f>SUBTOTAL(9,G197:M197)</f>
        <v>0</v>
      </c>
      <c r="O197" s="358">
        <f>IFERROR(N197/$N$18*100,"0.00")</f>
        <v>0</v>
      </c>
    </row>
    <row r="198" spans="1:15" ht="12.75" x14ac:dyDescent="0.2">
      <c r="A198" s="352">
        <v>2</v>
      </c>
      <c r="B198" s="351">
        <v>3</v>
      </c>
      <c r="C198" s="351">
        <v>4</v>
      </c>
      <c r="D198" s="351"/>
      <c r="E198" s="351"/>
      <c r="F198" s="277" t="s">
        <v>259</v>
      </c>
      <c r="G198" s="350">
        <f t="shared" ref="G198:O199" si="83">+G199</f>
        <v>13979.945</v>
      </c>
      <c r="H198" s="350">
        <f t="shared" si="83"/>
        <v>238748.81400000001</v>
      </c>
      <c r="I198" s="350">
        <f t="shared" si="83"/>
        <v>47242468.439999998</v>
      </c>
      <c r="J198" s="350">
        <f t="shared" si="83"/>
        <v>4798.8</v>
      </c>
      <c r="K198" s="350">
        <f t="shared" si="83"/>
        <v>500004</v>
      </c>
      <c r="L198" s="350">
        <f t="shared" si="83"/>
        <v>0</v>
      </c>
      <c r="M198" s="350">
        <f t="shared" si="83"/>
        <v>0</v>
      </c>
      <c r="N198" s="350">
        <f t="shared" si="83"/>
        <v>47999999.998999998</v>
      </c>
      <c r="O198" s="366">
        <f t="shared" si="83"/>
        <v>6.5072570349934455</v>
      </c>
    </row>
    <row r="199" spans="1:15" ht="12.75" x14ac:dyDescent="0.2">
      <c r="A199" s="349">
        <v>2</v>
      </c>
      <c r="B199" s="348">
        <v>3</v>
      </c>
      <c r="C199" s="348">
        <v>4</v>
      </c>
      <c r="D199" s="348">
        <v>1</v>
      </c>
      <c r="E199" s="348"/>
      <c r="F199" s="347" t="s">
        <v>152</v>
      </c>
      <c r="G199" s="346">
        <f t="shared" si="83"/>
        <v>13979.945</v>
      </c>
      <c r="H199" s="346">
        <f t="shared" si="83"/>
        <v>238748.81400000001</v>
      </c>
      <c r="I199" s="346">
        <f t="shared" si="83"/>
        <v>47242468.439999998</v>
      </c>
      <c r="J199" s="346">
        <f t="shared" si="83"/>
        <v>4798.8</v>
      </c>
      <c r="K199" s="346">
        <f t="shared" si="83"/>
        <v>500004</v>
      </c>
      <c r="L199" s="346">
        <f t="shared" si="83"/>
        <v>0</v>
      </c>
      <c r="M199" s="346">
        <f t="shared" si="83"/>
        <v>0</v>
      </c>
      <c r="N199" s="346">
        <f t="shared" si="83"/>
        <v>47999999.998999998</v>
      </c>
      <c r="O199" s="373">
        <f t="shared" si="83"/>
        <v>6.5072570349934455</v>
      </c>
    </row>
    <row r="200" spans="1:15" ht="12.75" x14ac:dyDescent="0.2">
      <c r="A200" s="362">
        <v>2</v>
      </c>
      <c r="B200" s="361">
        <v>3</v>
      </c>
      <c r="C200" s="361">
        <v>4</v>
      </c>
      <c r="D200" s="361">
        <v>1</v>
      </c>
      <c r="E200" s="361" t="s">
        <v>210</v>
      </c>
      <c r="F200" s="367" t="s">
        <v>152</v>
      </c>
      <c r="G200" s="360">
        <f>+[5]PPNE4!$G$255</f>
        <v>13979.945</v>
      </c>
      <c r="H200" s="360">
        <f>+[5]PPNE4!$H$255</f>
        <v>238748.81400000001</v>
      </c>
      <c r="I200" s="360">
        <f>47242468.44</f>
        <v>47242468.439999998</v>
      </c>
      <c r="J200" s="360">
        <f>+[5]PPNE4!$J$255</f>
        <v>4798.8</v>
      </c>
      <c r="K200" s="360">
        <f>+[5]PPNE4!$K$255</f>
        <v>500004</v>
      </c>
      <c r="L200" s="360"/>
      <c r="M200" s="360"/>
      <c r="N200" s="359">
        <f>SUBTOTAL(9,G200:M200)</f>
        <v>47999999.998999998</v>
      </c>
      <c r="O200" s="358">
        <f>IFERROR(N200/$N$18*100,"0.00")</f>
        <v>6.5072570349934455</v>
      </c>
    </row>
    <row r="201" spans="1:15" ht="12.75" x14ac:dyDescent="0.2">
      <c r="A201" s="352">
        <v>2</v>
      </c>
      <c r="B201" s="351">
        <v>3</v>
      </c>
      <c r="C201" s="351">
        <v>5</v>
      </c>
      <c r="D201" s="351"/>
      <c r="E201" s="351"/>
      <c r="F201" s="277" t="s">
        <v>154</v>
      </c>
      <c r="G201" s="350">
        <f t="shared" ref="G201:O201" si="84">+G202+G204+G206+G208</f>
        <v>1295992.5999999999</v>
      </c>
      <c r="H201" s="350">
        <f t="shared" si="84"/>
        <v>1818550</v>
      </c>
      <c r="I201" s="350">
        <f t="shared" si="84"/>
        <v>2343414.0499999998</v>
      </c>
      <c r="J201" s="350">
        <f t="shared" si="84"/>
        <v>343100</v>
      </c>
      <c r="K201" s="350">
        <f t="shared" si="84"/>
        <v>1008321.02</v>
      </c>
      <c r="L201" s="350">
        <f t="shared" si="84"/>
        <v>0</v>
      </c>
      <c r="M201" s="350">
        <f t="shared" si="84"/>
        <v>2440622.330000001</v>
      </c>
      <c r="N201" s="350">
        <f t="shared" si="84"/>
        <v>9250000</v>
      </c>
      <c r="O201" s="350">
        <f t="shared" si="84"/>
        <v>1.2540026578113204</v>
      </c>
    </row>
    <row r="202" spans="1:15" ht="12.75" x14ac:dyDescent="0.2">
      <c r="A202" s="349">
        <v>2</v>
      </c>
      <c r="B202" s="348">
        <v>3</v>
      </c>
      <c r="C202" s="348">
        <v>5</v>
      </c>
      <c r="D202" s="348">
        <v>2</v>
      </c>
      <c r="E202" s="348"/>
      <c r="F202" s="347" t="s">
        <v>1061</v>
      </c>
      <c r="G202" s="346">
        <f t="shared" ref="G202:O202" si="85">+G203</f>
        <v>0</v>
      </c>
      <c r="H202" s="346">
        <f t="shared" si="85"/>
        <v>0</v>
      </c>
      <c r="I202" s="346">
        <f t="shared" si="85"/>
        <v>0</v>
      </c>
      <c r="J202" s="346">
        <f t="shared" si="85"/>
        <v>0</v>
      </c>
      <c r="K202" s="346">
        <f t="shared" si="85"/>
        <v>0</v>
      </c>
      <c r="L202" s="346">
        <f t="shared" si="85"/>
        <v>0</v>
      </c>
      <c r="M202" s="346">
        <f t="shared" si="85"/>
        <v>0</v>
      </c>
      <c r="N202" s="346">
        <f t="shared" si="85"/>
        <v>0</v>
      </c>
      <c r="O202" s="373">
        <f t="shared" si="85"/>
        <v>0</v>
      </c>
    </row>
    <row r="203" spans="1:15" ht="12.75" x14ac:dyDescent="0.2">
      <c r="A203" s="362">
        <v>2</v>
      </c>
      <c r="B203" s="361">
        <v>3</v>
      </c>
      <c r="C203" s="361">
        <v>5</v>
      </c>
      <c r="D203" s="361">
        <v>2</v>
      </c>
      <c r="E203" s="361" t="s">
        <v>210</v>
      </c>
      <c r="F203" s="367" t="s">
        <v>1061</v>
      </c>
      <c r="G203" s="360"/>
      <c r="H203" s="360"/>
      <c r="I203" s="360"/>
      <c r="J203" s="360"/>
      <c r="K203" s="360"/>
      <c r="L203" s="360"/>
      <c r="M203" s="360"/>
      <c r="N203" s="359">
        <f>SUBTOTAL(9,G203:M203)</f>
        <v>0</v>
      </c>
      <c r="O203" s="358">
        <f>IFERROR(N203/$N$18*100,"0.00")</f>
        <v>0</v>
      </c>
    </row>
    <row r="204" spans="1:15" ht="12.75" x14ac:dyDescent="0.2">
      <c r="A204" s="349">
        <v>2</v>
      </c>
      <c r="B204" s="348">
        <v>3</v>
      </c>
      <c r="C204" s="348">
        <v>5</v>
      </c>
      <c r="D204" s="348">
        <v>3</v>
      </c>
      <c r="E204" s="348"/>
      <c r="F204" s="347" t="s">
        <v>153</v>
      </c>
      <c r="G204" s="346">
        <f t="shared" ref="G204:O204" si="86">+G205</f>
        <v>0</v>
      </c>
      <c r="H204" s="346">
        <f t="shared" si="86"/>
        <v>0</v>
      </c>
      <c r="I204" s="346">
        <f t="shared" si="86"/>
        <v>0</v>
      </c>
      <c r="J204" s="346">
        <f t="shared" si="86"/>
        <v>0</v>
      </c>
      <c r="K204" s="346">
        <f t="shared" si="86"/>
        <v>0</v>
      </c>
      <c r="L204" s="346">
        <f t="shared" si="86"/>
        <v>0</v>
      </c>
      <c r="M204" s="346">
        <f t="shared" si="86"/>
        <v>1000000</v>
      </c>
      <c r="N204" s="346">
        <f t="shared" si="86"/>
        <v>1000000</v>
      </c>
      <c r="O204" s="373">
        <f t="shared" si="86"/>
        <v>0.13556785489852111</v>
      </c>
    </row>
    <row r="205" spans="1:15" ht="12.75" x14ac:dyDescent="0.2">
      <c r="A205" s="362">
        <v>2</v>
      </c>
      <c r="B205" s="361">
        <v>3</v>
      </c>
      <c r="C205" s="361">
        <v>5</v>
      </c>
      <c r="D205" s="361">
        <v>3</v>
      </c>
      <c r="E205" s="361" t="s">
        <v>210</v>
      </c>
      <c r="F205" s="367" t="s">
        <v>153</v>
      </c>
      <c r="G205" s="360"/>
      <c r="H205" s="360"/>
      <c r="I205" s="360"/>
      <c r="J205" s="360"/>
      <c r="K205" s="360"/>
      <c r="L205" s="360"/>
      <c r="M205" s="360">
        <v>1000000</v>
      </c>
      <c r="N205" s="359">
        <f>SUBTOTAL(9,G205:M205)</f>
        <v>1000000</v>
      </c>
      <c r="O205" s="358">
        <f>IFERROR(N205/$N$18*100,"0.00")</f>
        <v>0.13556785489852111</v>
      </c>
    </row>
    <row r="206" spans="1:15" ht="12.75" x14ac:dyDescent="0.2">
      <c r="A206" s="349">
        <v>2</v>
      </c>
      <c r="B206" s="348">
        <v>3</v>
      </c>
      <c r="C206" s="348">
        <v>5</v>
      </c>
      <c r="D206" s="348">
        <v>4</v>
      </c>
      <c r="E206" s="348"/>
      <c r="F206" s="347" t="s">
        <v>1062</v>
      </c>
      <c r="G206" s="346">
        <f t="shared" ref="G206:O206" si="87">+G207</f>
        <v>0</v>
      </c>
      <c r="H206" s="346">
        <f t="shared" si="87"/>
        <v>0</v>
      </c>
      <c r="I206" s="346">
        <f t="shared" si="87"/>
        <v>0</v>
      </c>
      <c r="J206" s="346">
        <f t="shared" si="87"/>
        <v>0</v>
      </c>
      <c r="K206" s="346">
        <f t="shared" si="87"/>
        <v>0</v>
      </c>
      <c r="L206" s="346">
        <f t="shared" si="87"/>
        <v>0</v>
      </c>
      <c r="M206" s="346">
        <f t="shared" si="87"/>
        <v>250000</v>
      </c>
      <c r="N206" s="346">
        <f t="shared" si="87"/>
        <v>250000</v>
      </c>
      <c r="O206" s="373">
        <f t="shared" si="87"/>
        <v>3.3891963724630277E-2</v>
      </c>
    </row>
    <row r="207" spans="1:15" ht="12.75" x14ac:dyDescent="0.2">
      <c r="A207" s="362">
        <v>2</v>
      </c>
      <c r="B207" s="361">
        <v>3</v>
      </c>
      <c r="C207" s="361">
        <v>5</v>
      </c>
      <c r="D207" s="361">
        <v>4</v>
      </c>
      <c r="E207" s="361" t="s">
        <v>210</v>
      </c>
      <c r="F207" s="367" t="s">
        <v>1062</v>
      </c>
      <c r="G207" s="360"/>
      <c r="H207" s="360"/>
      <c r="I207" s="360"/>
      <c r="J207" s="360"/>
      <c r="K207" s="360"/>
      <c r="L207" s="360"/>
      <c r="M207" s="360">
        <v>250000</v>
      </c>
      <c r="N207" s="359">
        <f>SUBTOTAL(9,G207:M207)</f>
        <v>250000</v>
      </c>
      <c r="O207" s="358">
        <f>IFERROR(N207/$N$18*100,"0.00")</f>
        <v>3.3891963724630277E-2</v>
      </c>
    </row>
    <row r="208" spans="1:15" ht="12.75" x14ac:dyDescent="0.2">
      <c r="A208" s="349">
        <v>2</v>
      </c>
      <c r="B208" s="348">
        <v>3</v>
      </c>
      <c r="C208" s="348">
        <v>5</v>
      </c>
      <c r="D208" s="348">
        <v>5</v>
      </c>
      <c r="E208" s="348"/>
      <c r="F208" s="347" t="s">
        <v>260</v>
      </c>
      <c r="G208" s="346">
        <f t="shared" ref="G208:O208" si="88">+G209</f>
        <v>1295992.5999999999</v>
      </c>
      <c r="H208" s="346">
        <f t="shared" si="88"/>
        <v>1818550</v>
      </c>
      <c r="I208" s="346">
        <f t="shared" si="88"/>
        <v>2343414.0499999998</v>
      </c>
      <c r="J208" s="346">
        <f t="shared" si="88"/>
        <v>343100</v>
      </c>
      <c r="K208" s="346">
        <f t="shared" si="88"/>
        <v>1008321.02</v>
      </c>
      <c r="L208" s="346">
        <f t="shared" si="88"/>
        <v>0</v>
      </c>
      <c r="M208" s="346">
        <f t="shared" si="88"/>
        <v>1190622.3300000008</v>
      </c>
      <c r="N208" s="346">
        <f t="shared" si="88"/>
        <v>8000000.0000000009</v>
      </c>
      <c r="O208" s="373">
        <f t="shared" si="88"/>
        <v>1.0845428391881691</v>
      </c>
    </row>
    <row r="209" spans="1:15" ht="12.75" x14ac:dyDescent="0.2">
      <c r="A209" s="362">
        <v>2</v>
      </c>
      <c r="B209" s="361">
        <v>3</v>
      </c>
      <c r="C209" s="361">
        <v>5</v>
      </c>
      <c r="D209" s="361">
        <v>5</v>
      </c>
      <c r="E209" s="361" t="s">
        <v>210</v>
      </c>
      <c r="F209" s="367" t="s">
        <v>155</v>
      </c>
      <c r="G209" s="360">
        <f>+[5]PPNE4!$G$268+450000</f>
        <v>1295992.5999999999</v>
      </c>
      <c r="H209" s="360">
        <f>+[5]PPNE4!$H$268</f>
        <v>1818550</v>
      </c>
      <c r="I209" s="360">
        <f>+[5]PPNE4!$I$268+1000000</f>
        <v>2343414.0499999998</v>
      </c>
      <c r="J209" s="360">
        <f>+[5]PPNE4!$J$268+250000</f>
        <v>343100</v>
      </c>
      <c r="K209" s="360">
        <f>+[5]PPNE4!$K$268+300000</f>
        <v>1008321.02</v>
      </c>
      <c r="L209" s="360"/>
      <c r="M209" s="360">
        <f>+[5]PPNE4!$M$268+684817.98</f>
        <v>1190622.3300000008</v>
      </c>
      <c r="N209" s="359">
        <f>SUBTOTAL(9,G209:M209)</f>
        <v>8000000.0000000009</v>
      </c>
      <c r="O209" s="358">
        <f>IFERROR(N209/$N$18*100,"0.00")</f>
        <v>1.0845428391881691</v>
      </c>
    </row>
    <row r="210" spans="1:15" ht="12.75" x14ac:dyDescent="0.2">
      <c r="A210" s="352">
        <v>2</v>
      </c>
      <c r="B210" s="351">
        <v>3</v>
      </c>
      <c r="C210" s="351">
        <v>6</v>
      </c>
      <c r="D210" s="351"/>
      <c r="E210" s="351"/>
      <c r="F210" s="277" t="s">
        <v>156</v>
      </c>
      <c r="G210" s="350">
        <f t="shared" ref="G210:O210" si="89">+G211+G215+G219+G223</f>
        <v>0</v>
      </c>
      <c r="H210" s="350">
        <f t="shared" si="89"/>
        <v>2000000</v>
      </c>
      <c r="I210" s="350">
        <f t="shared" si="89"/>
        <v>8100000</v>
      </c>
      <c r="J210" s="350">
        <f t="shared" si="89"/>
        <v>700000</v>
      </c>
      <c r="K210" s="350">
        <f t="shared" si="89"/>
        <v>0</v>
      </c>
      <c r="L210" s="350">
        <f t="shared" si="89"/>
        <v>0</v>
      </c>
      <c r="M210" s="350">
        <f t="shared" si="89"/>
        <v>300000</v>
      </c>
      <c r="N210" s="350">
        <f t="shared" si="89"/>
        <v>11100000</v>
      </c>
      <c r="O210" s="350">
        <f t="shared" si="89"/>
        <v>1.5048031893735845</v>
      </c>
    </row>
    <row r="211" spans="1:15" ht="12.75" x14ac:dyDescent="0.2">
      <c r="A211" s="349">
        <v>2</v>
      </c>
      <c r="B211" s="348">
        <v>3</v>
      </c>
      <c r="C211" s="348">
        <v>6</v>
      </c>
      <c r="D211" s="348">
        <v>1</v>
      </c>
      <c r="E211" s="348"/>
      <c r="F211" s="347" t="s">
        <v>157</v>
      </c>
      <c r="G211" s="346">
        <f t="shared" ref="G211:O211" si="90">+G212+G213+G214</f>
        <v>0</v>
      </c>
      <c r="H211" s="346">
        <f t="shared" si="90"/>
        <v>0</v>
      </c>
      <c r="I211" s="346">
        <f t="shared" si="90"/>
        <v>0</v>
      </c>
      <c r="J211" s="346">
        <f t="shared" si="90"/>
        <v>250000</v>
      </c>
      <c r="K211" s="346">
        <f t="shared" si="90"/>
        <v>0</v>
      </c>
      <c r="L211" s="346">
        <f t="shared" si="90"/>
        <v>0</v>
      </c>
      <c r="M211" s="346">
        <f t="shared" si="90"/>
        <v>0</v>
      </c>
      <c r="N211" s="346">
        <f t="shared" si="90"/>
        <v>250000</v>
      </c>
      <c r="O211" s="373">
        <f t="shared" si="90"/>
        <v>3.3891963724630284E-2</v>
      </c>
    </row>
    <row r="212" spans="1:15" ht="12.75" x14ac:dyDescent="0.2">
      <c r="A212" s="362">
        <v>2</v>
      </c>
      <c r="B212" s="361">
        <v>3</v>
      </c>
      <c r="C212" s="361">
        <v>6</v>
      </c>
      <c r="D212" s="361">
        <v>1</v>
      </c>
      <c r="E212" s="361" t="s">
        <v>210</v>
      </c>
      <c r="F212" s="367" t="s">
        <v>158</v>
      </c>
      <c r="G212" s="360"/>
      <c r="H212" s="360"/>
      <c r="I212" s="360"/>
      <c r="J212" s="360">
        <v>100000</v>
      </c>
      <c r="K212" s="360"/>
      <c r="L212" s="360"/>
      <c r="M212" s="360"/>
      <c r="N212" s="359">
        <f>SUBTOTAL(9,G212:M212)</f>
        <v>100000</v>
      </c>
      <c r="O212" s="372">
        <f>IFERROR(N212/$N$18*100,"0.00")</f>
        <v>1.3556785489852112E-2</v>
      </c>
    </row>
    <row r="213" spans="1:15" ht="12.75" x14ac:dyDescent="0.2">
      <c r="A213" s="362">
        <v>2</v>
      </c>
      <c r="B213" s="361">
        <v>3</v>
      </c>
      <c r="C213" s="361">
        <v>6</v>
      </c>
      <c r="D213" s="361">
        <v>1</v>
      </c>
      <c r="E213" s="361" t="s">
        <v>211</v>
      </c>
      <c r="F213" s="367" t="s">
        <v>159</v>
      </c>
      <c r="G213" s="360"/>
      <c r="H213" s="360"/>
      <c r="I213" s="360"/>
      <c r="J213" s="360">
        <v>150000</v>
      </c>
      <c r="K213" s="360"/>
      <c r="L213" s="360"/>
      <c r="M213" s="360"/>
      <c r="N213" s="359">
        <f>SUBTOTAL(9,G213:M213)</f>
        <v>150000</v>
      </c>
      <c r="O213" s="372">
        <f>IFERROR(N213/$N$18*100,"0.00")</f>
        <v>2.0335178234778168E-2</v>
      </c>
    </row>
    <row r="214" spans="1:15" ht="12.75" x14ac:dyDescent="0.2">
      <c r="A214" s="362">
        <v>2</v>
      </c>
      <c r="B214" s="361">
        <v>3</v>
      </c>
      <c r="C214" s="361">
        <v>6</v>
      </c>
      <c r="D214" s="361">
        <v>1</v>
      </c>
      <c r="E214" s="361" t="s">
        <v>213</v>
      </c>
      <c r="F214" s="367" t="s">
        <v>160</v>
      </c>
      <c r="G214" s="360"/>
      <c r="H214" s="360"/>
      <c r="I214" s="360"/>
      <c r="J214" s="360"/>
      <c r="K214" s="360"/>
      <c r="L214" s="360"/>
      <c r="M214" s="360"/>
      <c r="N214" s="359">
        <f>SUBTOTAL(9,G214:M214)</f>
        <v>0</v>
      </c>
      <c r="O214" s="372">
        <f>IFERROR(N214/$N$18*100,"0.00")</f>
        <v>0</v>
      </c>
    </row>
    <row r="215" spans="1:15" ht="12.75" x14ac:dyDescent="0.2">
      <c r="A215" s="349">
        <v>2</v>
      </c>
      <c r="B215" s="348">
        <v>3</v>
      </c>
      <c r="C215" s="348">
        <v>6</v>
      </c>
      <c r="D215" s="348">
        <v>2</v>
      </c>
      <c r="E215" s="348"/>
      <c r="F215" s="347" t="s">
        <v>161</v>
      </c>
      <c r="G215" s="346">
        <f t="shared" ref="G215:O215" si="91">+G216+G217+G218</f>
        <v>0</v>
      </c>
      <c r="H215" s="346">
        <f t="shared" si="91"/>
        <v>0</v>
      </c>
      <c r="I215" s="346">
        <f t="shared" si="91"/>
        <v>0</v>
      </c>
      <c r="J215" s="346">
        <f t="shared" si="91"/>
        <v>450000</v>
      </c>
      <c r="K215" s="346">
        <f t="shared" si="91"/>
        <v>0</v>
      </c>
      <c r="L215" s="346">
        <f t="shared" si="91"/>
        <v>0</v>
      </c>
      <c r="M215" s="346">
        <f t="shared" si="91"/>
        <v>300000</v>
      </c>
      <c r="N215" s="346">
        <f t="shared" si="91"/>
        <v>750000</v>
      </c>
      <c r="O215" s="373">
        <f t="shared" si="91"/>
        <v>0.10167589117389084</v>
      </c>
    </row>
    <row r="216" spans="1:15" ht="12.75" x14ac:dyDescent="0.2">
      <c r="A216" s="362">
        <v>2</v>
      </c>
      <c r="B216" s="361">
        <v>3</v>
      </c>
      <c r="C216" s="361">
        <v>6</v>
      </c>
      <c r="D216" s="361">
        <v>2</v>
      </c>
      <c r="E216" s="361" t="s">
        <v>210</v>
      </c>
      <c r="F216" s="367" t="s">
        <v>162</v>
      </c>
      <c r="G216" s="360"/>
      <c r="H216" s="360"/>
      <c r="I216" s="360"/>
      <c r="J216" s="360">
        <v>150000</v>
      </c>
      <c r="K216" s="360"/>
      <c r="L216" s="360"/>
      <c r="M216" s="360"/>
      <c r="N216" s="359">
        <f>SUBTOTAL(9,G216:M216)</f>
        <v>150000</v>
      </c>
      <c r="O216" s="358">
        <f>IFERROR(N216/$N$18*100,"0.00")</f>
        <v>2.0335178234778168E-2</v>
      </c>
    </row>
    <row r="217" spans="1:15" ht="12.75" x14ac:dyDescent="0.2">
      <c r="A217" s="362">
        <v>2</v>
      </c>
      <c r="B217" s="361">
        <v>3</v>
      </c>
      <c r="C217" s="361">
        <v>6</v>
      </c>
      <c r="D217" s="361">
        <v>2</v>
      </c>
      <c r="E217" s="361" t="s">
        <v>211</v>
      </c>
      <c r="F217" s="367" t="s">
        <v>163</v>
      </c>
      <c r="G217" s="360"/>
      <c r="H217" s="360"/>
      <c r="I217" s="360"/>
      <c r="J217" s="360">
        <v>300000</v>
      </c>
      <c r="K217" s="360"/>
      <c r="L217" s="360"/>
      <c r="M217" s="360">
        <v>300000</v>
      </c>
      <c r="N217" s="359">
        <f>SUBTOTAL(9,G217:M217)</f>
        <v>600000</v>
      </c>
      <c r="O217" s="358">
        <f>IFERROR(N217/$N$18*100,"0.00")</f>
        <v>8.1340712939112672E-2</v>
      </c>
    </row>
    <row r="218" spans="1:15" ht="12.75" x14ac:dyDescent="0.2">
      <c r="A218" s="362">
        <v>2</v>
      </c>
      <c r="B218" s="361">
        <v>3</v>
      </c>
      <c r="C218" s="361">
        <v>6</v>
      </c>
      <c r="D218" s="361">
        <v>2</v>
      </c>
      <c r="E218" s="361" t="s">
        <v>212</v>
      </c>
      <c r="F218" s="367" t="s">
        <v>164</v>
      </c>
      <c r="G218" s="360"/>
      <c r="H218" s="360"/>
      <c r="I218" s="360"/>
      <c r="J218" s="360"/>
      <c r="K218" s="360"/>
      <c r="L218" s="360"/>
      <c r="M218" s="360"/>
      <c r="N218" s="359">
        <f>SUBTOTAL(9,G218:M218)</f>
        <v>0</v>
      </c>
      <c r="O218" s="358">
        <f>IFERROR(N218/$N$18*100,"0.00")</f>
        <v>0</v>
      </c>
    </row>
    <row r="219" spans="1:15" ht="12.75" x14ac:dyDescent="0.2">
      <c r="A219" s="349">
        <v>2</v>
      </c>
      <c r="B219" s="348">
        <v>3</v>
      </c>
      <c r="C219" s="348">
        <v>6</v>
      </c>
      <c r="D219" s="348">
        <v>3</v>
      </c>
      <c r="E219" s="348"/>
      <c r="F219" s="347" t="s">
        <v>165</v>
      </c>
      <c r="G219" s="346">
        <f t="shared" ref="G219:O219" si="92">+G220+G221+G222</f>
        <v>0</v>
      </c>
      <c r="H219" s="346">
        <f t="shared" si="92"/>
        <v>2000000</v>
      </c>
      <c r="I219" s="346">
        <f t="shared" si="92"/>
        <v>8000000</v>
      </c>
      <c r="J219" s="346">
        <f t="shared" si="92"/>
        <v>0</v>
      </c>
      <c r="K219" s="346">
        <f t="shared" si="92"/>
        <v>0</v>
      </c>
      <c r="L219" s="346">
        <f t="shared" si="92"/>
        <v>0</v>
      </c>
      <c r="M219" s="346">
        <f t="shared" si="92"/>
        <v>0</v>
      </c>
      <c r="N219" s="346">
        <f t="shared" si="92"/>
        <v>10000000</v>
      </c>
      <c r="O219" s="373">
        <f t="shared" si="92"/>
        <v>1.3556785489852112</v>
      </c>
    </row>
    <row r="220" spans="1:15" ht="12.75" x14ac:dyDescent="0.2">
      <c r="A220" s="362">
        <v>2</v>
      </c>
      <c r="B220" s="361">
        <v>3</v>
      </c>
      <c r="C220" s="361">
        <v>6</v>
      </c>
      <c r="D220" s="361">
        <v>3</v>
      </c>
      <c r="E220" s="361" t="s">
        <v>213</v>
      </c>
      <c r="F220" s="371" t="s">
        <v>166</v>
      </c>
      <c r="G220" s="360"/>
      <c r="H220" s="360">
        <v>2000000</v>
      </c>
      <c r="I220" s="360">
        <v>8000000</v>
      </c>
      <c r="J220" s="360"/>
      <c r="K220" s="360"/>
      <c r="L220" s="360"/>
      <c r="M220" s="360"/>
      <c r="N220" s="359">
        <f>SUBTOTAL(9,G220:M220)</f>
        <v>10000000</v>
      </c>
      <c r="O220" s="372">
        <f>IFERROR(N220/$N$18*100,"0.00")</f>
        <v>1.3556785489852112</v>
      </c>
    </row>
    <row r="221" spans="1:15" ht="12.75" x14ac:dyDescent="0.2">
      <c r="A221" s="362">
        <v>2</v>
      </c>
      <c r="B221" s="361">
        <v>3</v>
      </c>
      <c r="C221" s="361">
        <v>6</v>
      </c>
      <c r="D221" s="361">
        <v>3</v>
      </c>
      <c r="E221" s="361" t="s">
        <v>216</v>
      </c>
      <c r="F221" s="367" t="s">
        <v>167</v>
      </c>
      <c r="G221" s="360"/>
      <c r="H221" s="360"/>
      <c r="I221" s="360"/>
      <c r="J221" s="360"/>
      <c r="K221" s="360"/>
      <c r="L221" s="360"/>
      <c r="M221" s="360"/>
      <c r="N221" s="359">
        <f>SUBTOTAL(9,G221:M221)</f>
        <v>0</v>
      </c>
      <c r="O221" s="372">
        <f>IFERROR(N221/$N$18*100,"0.00")</f>
        <v>0</v>
      </c>
    </row>
    <row r="222" spans="1:15" ht="12.75" x14ac:dyDescent="0.2">
      <c r="A222" s="362">
        <v>2</v>
      </c>
      <c r="B222" s="361">
        <v>3</v>
      </c>
      <c r="C222" s="361">
        <v>6</v>
      </c>
      <c r="D222" s="361">
        <v>3</v>
      </c>
      <c r="E222" s="361" t="s">
        <v>242</v>
      </c>
      <c r="F222" s="367" t="s">
        <v>1063</v>
      </c>
      <c r="G222" s="360"/>
      <c r="H222" s="360"/>
      <c r="I222" s="360"/>
      <c r="J222" s="360"/>
      <c r="K222" s="360"/>
      <c r="L222" s="360"/>
      <c r="M222" s="360"/>
      <c r="N222" s="359">
        <f>SUBTOTAL(9,G222:M222)</f>
        <v>0</v>
      </c>
      <c r="O222" s="372">
        <f>IFERROR(N222/$N$18*100,"0.00")</f>
        <v>0</v>
      </c>
    </row>
    <row r="223" spans="1:15" ht="12.75" x14ac:dyDescent="0.2">
      <c r="A223" s="349">
        <v>2</v>
      </c>
      <c r="B223" s="348">
        <v>3</v>
      </c>
      <c r="C223" s="348">
        <v>6</v>
      </c>
      <c r="D223" s="348">
        <v>4</v>
      </c>
      <c r="E223" s="348"/>
      <c r="F223" s="347" t="s">
        <v>38</v>
      </c>
      <c r="G223" s="346">
        <f t="shared" ref="G223:O223" si="93">+G224</f>
        <v>0</v>
      </c>
      <c r="H223" s="346">
        <f t="shared" si="93"/>
        <v>0</v>
      </c>
      <c r="I223" s="346">
        <f t="shared" si="93"/>
        <v>100000</v>
      </c>
      <c r="J223" s="346">
        <f t="shared" si="93"/>
        <v>0</v>
      </c>
      <c r="K223" s="346">
        <f t="shared" si="93"/>
        <v>0</v>
      </c>
      <c r="L223" s="346">
        <f t="shared" si="93"/>
        <v>0</v>
      </c>
      <c r="M223" s="346">
        <f t="shared" si="93"/>
        <v>0</v>
      </c>
      <c r="N223" s="346">
        <f t="shared" si="93"/>
        <v>100000</v>
      </c>
      <c r="O223" s="345">
        <f t="shared" si="93"/>
        <v>1.3556785489852112E-2</v>
      </c>
    </row>
    <row r="224" spans="1:15" ht="12.75" x14ac:dyDescent="0.2">
      <c r="A224" s="362">
        <v>2</v>
      </c>
      <c r="B224" s="361">
        <v>3</v>
      </c>
      <c r="C224" s="361">
        <v>6</v>
      </c>
      <c r="D224" s="361">
        <v>4</v>
      </c>
      <c r="E224" s="361" t="s">
        <v>213</v>
      </c>
      <c r="F224" s="367" t="s">
        <v>168</v>
      </c>
      <c r="G224" s="360"/>
      <c r="H224" s="360"/>
      <c r="I224" s="360">
        <v>100000</v>
      </c>
      <c r="J224" s="360"/>
      <c r="K224" s="360"/>
      <c r="L224" s="360"/>
      <c r="M224" s="360"/>
      <c r="N224" s="359">
        <f>SUBTOTAL(9,G224:M224)</f>
        <v>100000</v>
      </c>
      <c r="O224" s="358">
        <f>IFERROR(N224/$N$18*100,"0.00")</f>
        <v>1.3556785489852112E-2</v>
      </c>
    </row>
    <row r="225" spans="1:15" ht="12.75" x14ac:dyDescent="0.2">
      <c r="A225" s="352">
        <v>2</v>
      </c>
      <c r="B225" s="351">
        <v>3</v>
      </c>
      <c r="C225" s="351">
        <v>7</v>
      </c>
      <c r="D225" s="351"/>
      <c r="E225" s="351"/>
      <c r="F225" s="277" t="s">
        <v>261</v>
      </c>
      <c r="G225" s="350">
        <f t="shared" ref="G225:O225" si="94">+G226+G233</f>
        <v>0</v>
      </c>
      <c r="H225" s="350">
        <f t="shared" si="94"/>
        <v>0</v>
      </c>
      <c r="I225" s="350">
        <f t="shared" si="94"/>
        <v>61500000</v>
      </c>
      <c r="J225" s="350">
        <f t="shared" si="94"/>
        <v>20500000</v>
      </c>
      <c r="K225" s="350">
        <f t="shared" si="94"/>
        <v>0</v>
      </c>
      <c r="L225" s="350">
        <f t="shared" si="94"/>
        <v>0</v>
      </c>
      <c r="M225" s="350">
        <f t="shared" si="94"/>
        <v>16800000</v>
      </c>
      <c r="N225" s="350">
        <f t="shared" si="94"/>
        <v>98800000</v>
      </c>
      <c r="O225" s="350">
        <f t="shared" si="94"/>
        <v>13.394104063973888</v>
      </c>
    </row>
    <row r="226" spans="1:15" ht="12.75" x14ac:dyDescent="0.2">
      <c r="A226" s="349">
        <v>2</v>
      </c>
      <c r="B226" s="348">
        <v>3</v>
      </c>
      <c r="C226" s="348">
        <v>7</v>
      </c>
      <c r="D226" s="348">
        <v>1</v>
      </c>
      <c r="E226" s="348"/>
      <c r="F226" s="347" t="s">
        <v>169</v>
      </c>
      <c r="G226" s="346">
        <f t="shared" ref="G226:O226" si="95">+G227+G228+G229+G230+G231+G232</f>
        <v>0</v>
      </c>
      <c r="H226" s="346">
        <f t="shared" si="95"/>
        <v>0</v>
      </c>
      <c r="I226" s="346">
        <f t="shared" si="95"/>
        <v>0</v>
      </c>
      <c r="J226" s="346">
        <f t="shared" si="95"/>
        <v>0</v>
      </c>
      <c r="K226" s="346">
        <f t="shared" si="95"/>
        <v>0</v>
      </c>
      <c r="L226" s="346">
        <f t="shared" si="95"/>
        <v>0</v>
      </c>
      <c r="M226" s="346">
        <f t="shared" si="95"/>
        <v>14800000</v>
      </c>
      <c r="N226" s="346">
        <f t="shared" si="95"/>
        <v>14800000</v>
      </c>
      <c r="O226" s="345">
        <f t="shared" si="95"/>
        <v>2.0064042524981129</v>
      </c>
    </row>
    <row r="227" spans="1:15" ht="12.75" x14ac:dyDescent="0.2">
      <c r="A227" s="362">
        <v>2</v>
      </c>
      <c r="B227" s="361">
        <v>3</v>
      </c>
      <c r="C227" s="361">
        <v>7</v>
      </c>
      <c r="D227" s="361">
        <v>1</v>
      </c>
      <c r="E227" s="361" t="s">
        <v>210</v>
      </c>
      <c r="F227" s="367" t="s">
        <v>170</v>
      </c>
      <c r="G227" s="360"/>
      <c r="H227" s="360"/>
      <c r="I227" s="360"/>
      <c r="J227" s="360"/>
      <c r="K227" s="360"/>
      <c r="L227" s="360"/>
      <c r="M227" s="360">
        <v>7000000</v>
      </c>
      <c r="N227" s="359">
        <f t="shared" ref="N227:N232" si="96">SUBTOTAL(9,G227:M227)</f>
        <v>7000000</v>
      </c>
      <c r="O227" s="358">
        <f t="shared" ref="O227:O232" si="97">IFERROR(N227/$N$18*100,"0.00")</f>
        <v>0.94897498428964788</v>
      </c>
    </row>
    <row r="228" spans="1:15" ht="12.75" x14ac:dyDescent="0.2">
      <c r="A228" s="362">
        <v>2</v>
      </c>
      <c r="B228" s="361">
        <v>3</v>
      </c>
      <c r="C228" s="361">
        <v>7</v>
      </c>
      <c r="D228" s="361">
        <v>1</v>
      </c>
      <c r="E228" s="361" t="s">
        <v>211</v>
      </c>
      <c r="F228" s="367" t="s">
        <v>171</v>
      </c>
      <c r="G228" s="360"/>
      <c r="H228" s="360"/>
      <c r="I228" s="360"/>
      <c r="J228" s="360"/>
      <c r="K228" s="360"/>
      <c r="L228" s="360"/>
      <c r="M228" s="360">
        <v>6750000</v>
      </c>
      <c r="N228" s="359">
        <f t="shared" si="96"/>
        <v>6750000</v>
      </c>
      <c r="O228" s="358">
        <f t="shared" si="97"/>
        <v>0.91508302056501756</v>
      </c>
    </row>
    <row r="229" spans="1:15" ht="12.75" x14ac:dyDescent="0.2">
      <c r="A229" s="362">
        <v>2</v>
      </c>
      <c r="B229" s="361">
        <v>3</v>
      </c>
      <c r="C229" s="361">
        <v>7</v>
      </c>
      <c r="D229" s="361">
        <v>1</v>
      </c>
      <c r="E229" s="361" t="s">
        <v>212</v>
      </c>
      <c r="F229" s="367" t="s">
        <v>172</v>
      </c>
      <c r="G229" s="360"/>
      <c r="H229" s="360"/>
      <c r="I229" s="360"/>
      <c r="J229" s="360"/>
      <c r="K229" s="360"/>
      <c r="L229" s="360"/>
      <c r="M229" s="360"/>
      <c r="N229" s="359">
        <f t="shared" si="96"/>
        <v>0</v>
      </c>
      <c r="O229" s="358">
        <f t="shared" si="97"/>
        <v>0</v>
      </c>
    </row>
    <row r="230" spans="1:15" ht="12.75" x14ac:dyDescent="0.2">
      <c r="A230" s="362">
        <v>2</v>
      </c>
      <c r="B230" s="361">
        <v>3</v>
      </c>
      <c r="C230" s="361">
        <v>7</v>
      </c>
      <c r="D230" s="361">
        <v>1</v>
      </c>
      <c r="E230" s="361" t="s">
        <v>213</v>
      </c>
      <c r="F230" s="367" t="s">
        <v>173</v>
      </c>
      <c r="G230" s="360"/>
      <c r="H230" s="360"/>
      <c r="I230" s="360"/>
      <c r="J230" s="360"/>
      <c r="K230" s="360"/>
      <c r="L230" s="360"/>
      <c r="M230" s="360">
        <v>750000</v>
      </c>
      <c r="N230" s="359">
        <f t="shared" si="96"/>
        <v>750000</v>
      </c>
      <c r="O230" s="358">
        <f t="shared" si="97"/>
        <v>0.10167589117389084</v>
      </c>
    </row>
    <row r="231" spans="1:15" ht="12.75" x14ac:dyDescent="0.2">
      <c r="A231" s="362">
        <v>2</v>
      </c>
      <c r="B231" s="361">
        <v>3</v>
      </c>
      <c r="C231" s="361">
        <v>7</v>
      </c>
      <c r="D231" s="361">
        <v>1</v>
      </c>
      <c r="E231" s="361" t="s">
        <v>216</v>
      </c>
      <c r="F231" s="367" t="s">
        <v>174</v>
      </c>
      <c r="G231" s="360"/>
      <c r="H231" s="360"/>
      <c r="I231" s="360"/>
      <c r="J231" s="360"/>
      <c r="K231" s="360"/>
      <c r="L231" s="360"/>
      <c r="M231" s="360">
        <v>300000</v>
      </c>
      <c r="N231" s="359">
        <f t="shared" si="96"/>
        <v>300000</v>
      </c>
      <c r="O231" s="358">
        <f t="shared" si="97"/>
        <v>4.0670356469556336E-2</v>
      </c>
    </row>
    <row r="232" spans="1:15" ht="12.75" x14ac:dyDescent="0.2">
      <c r="A232" s="362">
        <v>2</v>
      </c>
      <c r="B232" s="361">
        <v>3</v>
      </c>
      <c r="C232" s="361">
        <v>7</v>
      </c>
      <c r="D232" s="361">
        <v>1</v>
      </c>
      <c r="E232" s="361" t="s">
        <v>242</v>
      </c>
      <c r="F232" s="367" t="s">
        <v>175</v>
      </c>
      <c r="G232" s="360"/>
      <c r="H232" s="360"/>
      <c r="I232" s="360"/>
      <c r="J232" s="360"/>
      <c r="K232" s="360"/>
      <c r="L232" s="360"/>
      <c r="M232" s="360"/>
      <c r="N232" s="359">
        <f t="shared" si="96"/>
        <v>0</v>
      </c>
      <c r="O232" s="358">
        <f t="shared" si="97"/>
        <v>0</v>
      </c>
    </row>
    <row r="233" spans="1:15" ht="12.75" x14ac:dyDescent="0.2">
      <c r="A233" s="349">
        <v>2</v>
      </c>
      <c r="B233" s="348">
        <v>3</v>
      </c>
      <c r="C233" s="348">
        <v>7</v>
      </c>
      <c r="D233" s="348">
        <v>2</v>
      </c>
      <c r="E233" s="348"/>
      <c r="F233" s="347" t="s">
        <v>176</v>
      </c>
      <c r="G233" s="346">
        <f t="shared" ref="G233:O233" si="98">+G234+G235+G236+G237</f>
        <v>0</v>
      </c>
      <c r="H233" s="346">
        <f t="shared" si="98"/>
        <v>0</v>
      </c>
      <c r="I233" s="346">
        <f t="shared" si="98"/>
        <v>61500000</v>
      </c>
      <c r="J233" s="346">
        <f t="shared" si="98"/>
        <v>20500000</v>
      </c>
      <c r="K233" s="346">
        <f t="shared" si="98"/>
        <v>0</v>
      </c>
      <c r="L233" s="346">
        <f t="shared" si="98"/>
        <v>0</v>
      </c>
      <c r="M233" s="346">
        <f t="shared" si="98"/>
        <v>2000000</v>
      </c>
      <c r="N233" s="346">
        <f t="shared" si="98"/>
        <v>84000000</v>
      </c>
      <c r="O233" s="345">
        <f t="shared" si="98"/>
        <v>11.387699811475775</v>
      </c>
    </row>
    <row r="234" spans="1:15" ht="12.75" x14ac:dyDescent="0.2">
      <c r="A234" s="365">
        <v>2</v>
      </c>
      <c r="B234" s="361">
        <v>3</v>
      </c>
      <c r="C234" s="361">
        <v>7</v>
      </c>
      <c r="D234" s="361">
        <v>2</v>
      </c>
      <c r="E234" s="361" t="s">
        <v>211</v>
      </c>
      <c r="F234" s="367" t="s">
        <v>177</v>
      </c>
      <c r="G234" s="360"/>
      <c r="H234" s="360"/>
      <c r="I234" s="360"/>
      <c r="J234" s="360"/>
      <c r="K234" s="360"/>
      <c r="L234" s="360"/>
      <c r="M234" s="360"/>
      <c r="N234" s="359">
        <f>SUBTOTAL(9,G234:M234)</f>
        <v>0</v>
      </c>
      <c r="O234" s="358">
        <f>IFERROR(N234/$N$18*100,"0.00")</f>
        <v>0</v>
      </c>
    </row>
    <row r="235" spans="1:15" ht="12.75" x14ac:dyDescent="0.2">
      <c r="A235" s="365">
        <v>2</v>
      </c>
      <c r="B235" s="361">
        <v>3</v>
      </c>
      <c r="C235" s="361">
        <v>7</v>
      </c>
      <c r="D235" s="361">
        <v>2</v>
      </c>
      <c r="E235" s="361" t="s">
        <v>212</v>
      </c>
      <c r="F235" s="367" t="s">
        <v>178</v>
      </c>
      <c r="G235" s="360"/>
      <c r="H235" s="360"/>
      <c r="I235" s="360">
        <v>60000000</v>
      </c>
      <c r="J235" s="360">
        <v>20000000</v>
      </c>
      <c r="K235" s="360"/>
      <c r="L235" s="360"/>
      <c r="M235" s="360"/>
      <c r="N235" s="359">
        <f>SUBTOTAL(9,G235:M235)</f>
        <v>80000000</v>
      </c>
      <c r="O235" s="358">
        <f>IFERROR(N235/$N$18*100,"0.00")</f>
        <v>10.84542839188169</v>
      </c>
    </row>
    <row r="236" spans="1:15" ht="12.75" x14ac:dyDescent="0.2">
      <c r="A236" s="365">
        <v>2</v>
      </c>
      <c r="B236" s="361">
        <v>3</v>
      </c>
      <c r="C236" s="361">
        <v>7</v>
      </c>
      <c r="D236" s="361">
        <v>2</v>
      </c>
      <c r="E236" s="361" t="s">
        <v>216</v>
      </c>
      <c r="F236" s="367" t="s">
        <v>179</v>
      </c>
      <c r="G236" s="360"/>
      <c r="H236" s="360"/>
      <c r="I236" s="360"/>
      <c r="J236" s="360"/>
      <c r="K236" s="360"/>
      <c r="L236" s="360"/>
      <c r="M236" s="360"/>
      <c r="N236" s="359">
        <f>SUBTOTAL(9,G236:M236)</f>
        <v>0</v>
      </c>
      <c r="O236" s="358">
        <f>IFERROR(N236/$N$18*100,"0.00")</f>
        <v>0</v>
      </c>
    </row>
    <row r="237" spans="1:15" ht="12.75" x14ac:dyDescent="0.2">
      <c r="A237" s="371">
        <v>2</v>
      </c>
      <c r="B237" s="370">
        <v>3</v>
      </c>
      <c r="C237" s="370">
        <v>7</v>
      </c>
      <c r="D237" s="370">
        <v>2</v>
      </c>
      <c r="E237" s="370" t="s">
        <v>242</v>
      </c>
      <c r="F237" s="279" t="s">
        <v>262</v>
      </c>
      <c r="G237" s="360"/>
      <c r="H237" s="360"/>
      <c r="I237" s="360">
        <v>1500000</v>
      </c>
      <c r="J237" s="360">
        <v>500000</v>
      </c>
      <c r="K237" s="360"/>
      <c r="L237" s="360"/>
      <c r="M237" s="360">
        <v>2000000</v>
      </c>
      <c r="N237" s="359">
        <f>SUBTOTAL(9,G237:M237)</f>
        <v>4000000</v>
      </c>
      <c r="O237" s="358">
        <f>IFERROR(N237/$N$18*100,"0.00")</f>
        <v>0.54227141959408443</v>
      </c>
    </row>
    <row r="238" spans="1:15" ht="12.75" x14ac:dyDescent="0.2">
      <c r="A238" s="352">
        <v>2</v>
      </c>
      <c r="B238" s="351">
        <v>3</v>
      </c>
      <c r="C238" s="351">
        <v>9</v>
      </c>
      <c r="D238" s="351"/>
      <c r="E238" s="351"/>
      <c r="F238" s="277" t="s">
        <v>39</v>
      </c>
      <c r="G238" s="350">
        <f t="shared" ref="G238:O238" si="99">+G239+G242+G245+G247+G249+G251+G253</f>
        <v>4255000</v>
      </c>
      <c r="H238" s="350">
        <f t="shared" si="99"/>
        <v>6905000</v>
      </c>
      <c r="I238" s="350">
        <f t="shared" si="99"/>
        <v>36308036</v>
      </c>
      <c r="J238" s="350">
        <f t="shared" si="99"/>
        <v>7810528</v>
      </c>
      <c r="K238" s="350">
        <f t="shared" si="99"/>
        <v>8671200</v>
      </c>
      <c r="L238" s="350">
        <f t="shared" si="99"/>
        <v>0</v>
      </c>
      <c r="M238" s="350">
        <f t="shared" si="99"/>
        <v>7250236</v>
      </c>
      <c r="N238" s="350">
        <f t="shared" si="99"/>
        <v>71200000</v>
      </c>
      <c r="O238" s="350">
        <f t="shared" si="99"/>
        <v>9.6524312687747056</v>
      </c>
    </row>
    <row r="239" spans="1:15" ht="12.75" x14ac:dyDescent="0.2">
      <c r="A239" s="349">
        <v>2</v>
      </c>
      <c r="B239" s="348">
        <v>3</v>
      </c>
      <c r="C239" s="348">
        <v>9</v>
      </c>
      <c r="D239" s="348">
        <v>1</v>
      </c>
      <c r="E239" s="348"/>
      <c r="F239" s="347" t="s">
        <v>1064</v>
      </c>
      <c r="G239" s="346">
        <f t="shared" ref="G239:O239" si="100">+G240+G241</f>
        <v>1000000</v>
      </c>
      <c r="H239" s="346">
        <f t="shared" si="100"/>
        <v>1500000</v>
      </c>
      <c r="I239" s="346">
        <f t="shared" si="100"/>
        <v>3643036</v>
      </c>
      <c r="J239" s="346">
        <f t="shared" si="100"/>
        <v>1000528</v>
      </c>
      <c r="K239" s="346">
        <f t="shared" si="100"/>
        <v>1256200</v>
      </c>
      <c r="L239" s="346">
        <f t="shared" si="100"/>
        <v>0</v>
      </c>
      <c r="M239" s="346">
        <f t="shared" si="100"/>
        <v>1600236</v>
      </c>
      <c r="N239" s="346">
        <f t="shared" si="100"/>
        <v>10000000</v>
      </c>
      <c r="O239" s="345">
        <f t="shared" si="100"/>
        <v>1.3556785489852112</v>
      </c>
    </row>
    <row r="240" spans="1:15" ht="12.75" x14ac:dyDescent="0.2">
      <c r="A240" s="362">
        <v>2</v>
      </c>
      <c r="B240" s="361">
        <v>3</v>
      </c>
      <c r="C240" s="361">
        <v>9</v>
      </c>
      <c r="D240" s="361">
        <v>1</v>
      </c>
      <c r="E240" s="361" t="s">
        <v>210</v>
      </c>
      <c r="F240" s="367" t="s">
        <v>180</v>
      </c>
      <c r="G240" s="359">
        <v>1000000</v>
      </c>
      <c r="H240" s="359">
        <v>1500000</v>
      </c>
      <c r="I240" s="359">
        <v>3643036</v>
      </c>
      <c r="J240" s="359">
        <v>1000528</v>
      </c>
      <c r="K240" s="359">
        <v>1256200</v>
      </c>
      <c r="L240" s="359"/>
      <c r="M240" s="359">
        <v>1600236</v>
      </c>
      <c r="N240" s="359">
        <f>SUBTOTAL(9,G240:M240)</f>
        <v>10000000</v>
      </c>
      <c r="O240" s="358">
        <f>IFERROR(N240/$N$18*100,"0.00")</f>
        <v>1.3556785489852112</v>
      </c>
    </row>
    <row r="241" spans="1:15" ht="12.75" x14ac:dyDescent="0.2">
      <c r="A241" s="362">
        <v>2</v>
      </c>
      <c r="B241" s="361">
        <v>3</v>
      </c>
      <c r="C241" s="361">
        <v>9</v>
      </c>
      <c r="D241" s="361">
        <v>1</v>
      </c>
      <c r="E241" s="361" t="s">
        <v>211</v>
      </c>
      <c r="F241" s="367" t="s">
        <v>1065</v>
      </c>
      <c r="G241" s="359"/>
      <c r="H241" s="359"/>
      <c r="I241" s="359"/>
      <c r="J241" s="359"/>
      <c r="K241" s="359"/>
      <c r="L241" s="359"/>
      <c r="M241" s="359"/>
      <c r="N241" s="359">
        <f>SUBTOTAL(9,G241:M241)</f>
        <v>0</v>
      </c>
      <c r="O241" s="358">
        <f>IFERROR(N241/$N$18*100,"0.00")</f>
        <v>0</v>
      </c>
    </row>
    <row r="242" spans="1:15" ht="12.75" x14ac:dyDescent="0.2">
      <c r="A242" s="349">
        <v>2</v>
      </c>
      <c r="B242" s="348">
        <v>3</v>
      </c>
      <c r="C242" s="348">
        <v>9</v>
      </c>
      <c r="D242" s="348">
        <v>2</v>
      </c>
      <c r="E242" s="348"/>
      <c r="F242" s="347" t="s">
        <v>1066</v>
      </c>
      <c r="G242" s="346">
        <f t="shared" ref="G242:O242" si="101">+G243+G244</f>
        <v>135000</v>
      </c>
      <c r="H242" s="346">
        <f t="shared" si="101"/>
        <v>225000</v>
      </c>
      <c r="I242" s="346">
        <f t="shared" si="101"/>
        <v>1575000</v>
      </c>
      <c r="J242" s="346">
        <f t="shared" si="101"/>
        <v>540000</v>
      </c>
      <c r="K242" s="346">
        <f t="shared" si="101"/>
        <v>675000</v>
      </c>
      <c r="L242" s="346">
        <f t="shared" si="101"/>
        <v>0</v>
      </c>
      <c r="M242" s="346">
        <f t="shared" si="101"/>
        <v>1350000</v>
      </c>
      <c r="N242" s="346">
        <f t="shared" si="101"/>
        <v>4500000</v>
      </c>
      <c r="O242" s="345">
        <f t="shared" si="101"/>
        <v>0.61005534704334508</v>
      </c>
    </row>
    <row r="243" spans="1:15" ht="12.75" x14ac:dyDescent="0.2">
      <c r="A243" s="362">
        <v>2</v>
      </c>
      <c r="B243" s="361">
        <v>3</v>
      </c>
      <c r="C243" s="361">
        <v>9</v>
      </c>
      <c r="D243" s="361">
        <v>2</v>
      </c>
      <c r="E243" s="361" t="s">
        <v>210</v>
      </c>
      <c r="F243" s="367" t="s">
        <v>1067</v>
      </c>
      <c r="G243" s="360">
        <f>4500000*3%</f>
        <v>135000</v>
      </c>
      <c r="H243" s="360">
        <f>4500000*5%</f>
        <v>225000</v>
      </c>
      <c r="I243" s="360">
        <f>4500000*25%+360000+90000</f>
        <v>1575000</v>
      </c>
      <c r="J243" s="360">
        <f>4500000*12%</f>
        <v>540000</v>
      </c>
      <c r="K243" s="360">
        <f>4500000*15%</f>
        <v>675000</v>
      </c>
      <c r="L243" s="360"/>
      <c r="M243" s="360">
        <f>4500000*30%</f>
        <v>1350000</v>
      </c>
      <c r="N243" s="359">
        <f>SUBTOTAL(9,G243:M243)</f>
        <v>4500000</v>
      </c>
      <c r="O243" s="358">
        <f>IFERROR(N243/$N$18*100,"0.00")</f>
        <v>0.61005534704334508</v>
      </c>
    </row>
    <row r="244" spans="1:15" ht="12.75" x14ac:dyDescent="0.2">
      <c r="A244" s="362">
        <v>2</v>
      </c>
      <c r="B244" s="361">
        <v>3</v>
      </c>
      <c r="C244" s="361">
        <v>9</v>
      </c>
      <c r="D244" s="361">
        <v>2</v>
      </c>
      <c r="E244" s="361" t="s">
        <v>211</v>
      </c>
      <c r="F244" s="367" t="s">
        <v>1068</v>
      </c>
      <c r="G244" s="360"/>
      <c r="H244" s="360"/>
      <c r="I244" s="360"/>
      <c r="J244" s="360"/>
      <c r="K244" s="360"/>
      <c r="L244" s="360"/>
      <c r="M244" s="360"/>
      <c r="N244" s="359">
        <f>SUBTOTAL(9,G244:M244)</f>
        <v>0</v>
      </c>
      <c r="O244" s="358">
        <f>IFERROR(N244/$N$18*100,"0.00")</f>
        <v>0</v>
      </c>
    </row>
    <row r="245" spans="1:15" ht="12.75" x14ac:dyDescent="0.2">
      <c r="A245" s="349">
        <v>2</v>
      </c>
      <c r="B245" s="348">
        <v>3</v>
      </c>
      <c r="C245" s="348">
        <v>9</v>
      </c>
      <c r="D245" s="348">
        <v>3</v>
      </c>
      <c r="E245" s="348"/>
      <c r="F245" s="347" t="s">
        <v>1069</v>
      </c>
      <c r="G245" s="346">
        <f t="shared" ref="G245:O245" si="102">+G246</f>
        <v>3000000</v>
      </c>
      <c r="H245" s="346">
        <f t="shared" si="102"/>
        <v>5000000</v>
      </c>
      <c r="I245" s="346">
        <f t="shared" si="102"/>
        <v>29500000</v>
      </c>
      <c r="J245" s="346">
        <f t="shared" si="102"/>
        <v>6000000</v>
      </c>
      <c r="K245" s="346">
        <f t="shared" si="102"/>
        <v>6500000</v>
      </c>
      <c r="L245" s="346">
        <f t="shared" si="102"/>
        <v>0</v>
      </c>
      <c r="M245" s="346">
        <f t="shared" si="102"/>
        <v>0</v>
      </c>
      <c r="N245" s="346">
        <f t="shared" si="102"/>
        <v>50000000</v>
      </c>
      <c r="O245" s="345">
        <f t="shared" si="102"/>
        <v>6.778392744926057</v>
      </c>
    </row>
    <row r="246" spans="1:15" ht="12.75" x14ac:dyDescent="0.2">
      <c r="A246" s="362">
        <v>2</v>
      </c>
      <c r="B246" s="361">
        <v>3</v>
      </c>
      <c r="C246" s="361">
        <v>9</v>
      </c>
      <c r="D246" s="361">
        <v>3</v>
      </c>
      <c r="E246" s="361" t="s">
        <v>210</v>
      </c>
      <c r="F246" s="367" t="s">
        <v>1069</v>
      </c>
      <c r="G246" s="360">
        <f>50000000*6%</f>
        <v>3000000</v>
      </c>
      <c r="H246" s="360">
        <f>50000000*10%</f>
        <v>5000000</v>
      </c>
      <c r="I246" s="360">
        <v>29500000</v>
      </c>
      <c r="J246" s="360">
        <f>50000000*12%</f>
        <v>6000000</v>
      </c>
      <c r="K246" s="360">
        <f>50000000*13%</f>
        <v>6500000</v>
      </c>
      <c r="L246" s="360"/>
      <c r="M246" s="360"/>
      <c r="N246" s="359">
        <f>SUBTOTAL(9,G246:M246)</f>
        <v>50000000</v>
      </c>
      <c r="O246" s="358">
        <f>IFERROR(N246/$N$18*100,"0.00")</f>
        <v>6.778392744926057</v>
      </c>
    </row>
    <row r="247" spans="1:15" ht="12.75" x14ac:dyDescent="0.2">
      <c r="A247" s="349">
        <v>2</v>
      </c>
      <c r="B247" s="348">
        <v>3</v>
      </c>
      <c r="C247" s="348">
        <v>9</v>
      </c>
      <c r="D247" s="348">
        <v>5</v>
      </c>
      <c r="E247" s="348"/>
      <c r="F247" s="347" t="s">
        <v>181</v>
      </c>
      <c r="G247" s="346">
        <f t="shared" ref="G247:O247" si="103">+G248</f>
        <v>0</v>
      </c>
      <c r="H247" s="346">
        <f t="shared" si="103"/>
        <v>0</v>
      </c>
      <c r="I247" s="346">
        <f t="shared" si="103"/>
        <v>0</v>
      </c>
      <c r="J247" s="346">
        <f t="shared" si="103"/>
        <v>0</v>
      </c>
      <c r="K247" s="346">
        <f t="shared" si="103"/>
        <v>0</v>
      </c>
      <c r="L247" s="346">
        <f t="shared" si="103"/>
        <v>0</v>
      </c>
      <c r="M247" s="346">
        <f t="shared" si="103"/>
        <v>2500000</v>
      </c>
      <c r="N247" s="346">
        <f t="shared" si="103"/>
        <v>2500000</v>
      </c>
      <c r="O247" s="345">
        <f t="shared" si="103"/>
        <v>0.33891963724630281</v>
      </c>
    </row>
    <row r="248" spans="1:15" ht="12.75" x14ac:dyDescent="0.2">
      <c r="A248" s="362">
        <v>2</v>
      </c>
      <c r="B248" s="361">
        <v>3</v>
      </c>
      <c r="C248" s="361">
        <v>9</v>
      </c>
      <c r="D248" s="361">
        <v>5</v>
      </c>
      <c r="E248" s="361" t="s">
        <v>210</v>
      </c>
      <c r="F248" s="367" t="s">
        <v>181</v>
      </c>
      <c r="G248" s="360"/>
      <c r="H248" s="360"/>
      <c r="I248" s="360"/>
      <c r="J248" s="360"/>
      <c r="K248" s="360"/>
      <c r="L248" s="360"/>
      <c r="M248" s="360">
        <v>2500000</v>
      </c>
      <c r="N248" s="359">
        <f>SUBTOTAL(9,G248:M248)</f>
        <v>2500000</v>
      </c>
      <c r="O248" s="358">
        <f>IFERROR(N248/$N$18*100,"0.00")</f>
        <v>0.33891963724630281</v>
      </c>
    </row>
    <row r="249" spans="1:15" ht="12.75" x14ac:dyDescent="0.2">
      <c r="A249" s="349">
        <v>2</v>
      </c>
      <c r="B249" s="348">
        <v>3</v>
      </c>
      <c r="C249" s="348">
        <v>9</v>
      </c>
      <c r="D249" s="348">
        <v>6</v>
      </c>
      <c r="E249" s="348"/>
      <c r="F249" s="347" t="s">
        <v>182</v>
      </c>
      <c r="G249" s="346">
        <f t="shared" ref="G249:O249" si="104">+G250</f>
        <v>120000</v>
      </c>
      <c r="H249" s="346">
        <f t="shared" si="104"/>
        <v>180000</v>
      </c>
      <c r="I249" s="346">
        <f t="shared" si="104"/>
        <v>1590000</v>
      </c>
      <c r="J249" s="346">
        <f t="shared" si="104"/>
        <v>270000</v>
      </c>
      <c r="K249" s="346">
        <f t="shared" si="104"/>
        <v>240000</v>
      </c>
      <c r="L249" s="346">
        <f t="shared" si="104"/>
        <v>0</v>
      </c>
      <c r="M249" s="346">
        <f t="shared" si="104"/>
        <v>600000</v>
      </c>
      <c r="N249" s="346">
        <f t="shared" si="104"/>
        <v>3000000</v>
      </c>
      <c r="O249" s="345">
        <f t="shared" si="104"/>
        <v>0.40670356469556335</v>
      </c>
    </row>
    <row r="250" spans="1:15" ht="12.75" x14ac:dyDescent="0.2">
      <c r="A250" s="362">
        <v>2</v>
      </c>
      <c r="B250" s="361">
        <v>3</v>
      </c>
      <c r="C250" s="361">
        <v>9</v>
      </c>
      <c r="D250" s="361">
        <v>6</v>
      </c>
      <c r="E250" s="361" t="s">
        <v>210</v>
      </c>
      <c r="F250" s="367" t="s">
        <v>182</v>
      </c>
      <c r="G250" s="360">
        <f>3000000*4%</f>
        <v>120000</v>
      </c>
      <c r="H250" s="360">
        <f>3000000*6%</f>
        <v>180000</v>
      </c>
      <c r="I250" s="360">
        <v>1590000</v>
      </c>
      <c r="J250" s="360">
        <f>3000000*9%</f>
        <v>270000</v>
      </c>
      <c r="K250" s="360">
        <f>3000000*8%</f>
        <v>240000</v>
      </c>
      <c r="L250" s="360"/>
      <c r="M250" s="360">
        <f>3000000*20%</f>
        <v>600000</v>
      </c>
      <c r="N250" s="359">
        <f>SUBTOTAL(9,G250:M250)</f>
        <v>3000000</v>
      </c>
      <c r="O250" s="358">
        <f>IFERROR(N250/$N$18*100,"0.00")</f>
        <v>0.40670356469556335</v>
      </c>
    </row>
    <row r="251" spans="1:15" ht="12.75" x14ac:dyDescent="0.2">
      <c r="A251" s="349">
        <v>2</v>
      </c>
      <c r="B251" s="348">
        <v>3</v>
      </c>
      <c r="C251" s="348">
        <v>9</v>
      </c>
      <c r="D251" s="348">
        <v>8</v>
      </c>
      <c r="E251" s="348"/>
      <c r="F251" s="347" t="s">
        <v>1070</v>
      </c>
      <c r="G251" s="346">
        <f t="shared" ref="G251:O251" si="105">+G252</f>
        <v>0</v>
      </c>
      <c r="H251" s="346">
        <f t="shared" si="105"/>
        <v>0</v>
      </c>
      <c r="I251" s="346">
        <f t="shared" si="105"/>
        <v>0</v>
      </c>
      <c r="J251" s="346">
        <f t="shared" si="105"/>
        <v>0</v>
      </c>
      <c r="K251" s="346">
        <f t="shared" si="105"/>
        <v>0</v>
      </c>
      <c r="L251" s="346">
        <f t="shared" si="105"/>
        <v>0</v>
      </c>
      <c r="M251" s="346">
        <f t="shared" si="105"/>
        <v>1200000</v>
      </c>
      <c r="N251" s="346">
        <f t="shared" si="105"/>
        <v>1200000</v>
      </c>
      <c r="O251" s="345">
        <f t="shared" si="105"/>
        <v>0.16268142587822534</v>
      </c>
    </row>
    <row r="252" spans="1:15" ht="12.75" x14ac:dyDescent="0.2">
      <c r="A252" s="362">
        <v>2</v>
      </c>
      <c r="B252" s="361">
        <v>3</v>
      </c>
      <c r="C252" s="361">
        <v>9</v>
      </c>
      <c r="D252" s="361">
        <v>8</v>
      </c>
      <c r="E252" s="361" t="s">
        <v>210</v>
      </c>
      <c r="F252" s="367" t="s">
        <v>1070</v>
      </c>
      <c r="G252" s="360"/>
      <c r="H252" s="360"/>
      <c r="I252" s="360"/>
      <c r="J252" s="360"/>
      <c r="K252" s="360"/>
      <c r="L252" s="360"/>
      <c r="M252" s="360">
        <v>1200000</v>
      </c>
      <c r="N252" s="359">
        <f>SUBTOTAL(9,G252:M252)</f>
        <v>1200000</v>
      </c>
      <c r="O252" s="358">
        <f>IFERROR(N252/$N$18*100,"0.00")</f>
        <v>0.16268142587822534</v>
      </c>
    </row>
    <row r="253" spans="1:15" ht="12.75" x14ac:dyDescent="0.2">
      <c r="A253" s="349">
        <v>2</v>
      </c>
      <c r="B253" s="348">
        <v>3</v>
      </c>
      <c r="C253" s="348">
        <v>9</v>
      </c>
      <c r="D253" s="348">
        <v>9</v>
      </c>
      <c r="E253" s="348"/>
      <c r="F253" s="347" t="s">
        <v>1071</v>
      </c>
      <c r="G253" s="346">
        <f t="shared" ref="G253:O253" si="106">+G254</f>
        <v>0</v>
      </c>
      <c r="H253" s="346">
        <f t="shared" si="106"/>
        <v>0</v>
      </c>
      <c r="I253" s="346">
        <f t="shared" si="106"/>
        <v>0</v>
      </c>
      <c r="J253" s="346">
        <f t="shared" si="106"/>
        <v>0</v>
      </c>
      <c r="K253" s="346">
        <f t="shared" si="106"/>
        <v>0</v>
      </c>
      <c r="L253" s="346">
        <f t="shared" si="106"/>
        <v>0</v>
      </c>
      <c r="M253" s="346">
        <f t="shared" si="106"/>
        <v>0</v>
      </c>
      <c r="N253" s="346">
        <f t="shared" si="106"/>
        <v>0</v>
      </c>
      <c r="O253" s="345">
        <f t="shared" si="106"/>
        <v>0</v>
      </c>
    </row>
    <row r="254" spans="1:15" ht="12.75" x14ac:dyDescent="0.2">
      <c r="A254" s="362">
        <v>2</v>
      </c>
      <c r="B254" s="361">
        <v>3</v>
      </c>
      <c r="C254" s="361">
        <v>9</v>
      </c>
      <c r="D254" s="361">
        <v>9</v>
      </c>
      <c r="E254" s="361" t="s">
        <v>210</v>
      </c>
      <c r="F254" s="367" t="s">
        <v>1071</v>
      </c>
      <c r="G254" s="360"/>
      <c r="H254" s="360"/>
      <c r="I254" s="360"/>
      <c r="J254" s="360"/>
      <c r="K254" s="360"/>
      <c r="L254" s="360"/>
      <c r="M254" s="360"/>
      <c r="N254" s="359">
        <f>SUBTOTAL(9,G254:M254)</f>
        <v>0</v>
      </c>
      <c r="O254" s="358">
        <f>IFERROR(N254/$N$18*100,"0.00")</f>
        <v>0</v>
      </c>
    </row>
    <row r="255" spans="1:15" ht="12.75" x14ac:dyDescent="0.2">
      <c r="A255" s="357">
        <v>2</v>
      </c>
      <c r="B255" s="356">
        <v>4</v>
      </c>
      <c r="C255" s="355"/>
      <c r="D255" s="355"/>
      <c r="E255" s="355"/>
      <c r="F255" s="276" t="s">
        <v>263</v>
      </c>
      <c r="G255" s="354">
        <f t="shared" ref="G255:O255" si="107">+G256+G264+G267</f>
        <v>0</v>
      </c>
      <c r="H255" s="354">
        <f t="shared" si="107"/>
        <v>0</v>
      </c>
      <c r="I255" s="354">
        <f t="shared" si="107"/>
        <v>1000000</v>
      </c>
      <c r="J255" s="354">
        <f t="shared" si="107"/>
        <v>0</v>
      </c>
      <c r="K255" s="354">
        <f t="shared" si="107"/>
        <v>0</v>
      </c>
      <c r="L255" s="354">
        <f t="shared" si="107"/>
        <v>0</v>
      </c>
      <c r="M255" s="354">
        <f t="shared" si="107"/>
        <v>1000000</v>
      </c>
      <c r="N255" s="354">
        <f t="shared" si="107"/>
        <v>2000000</v>
      </c>
      <c r="O255" s="354">
        <f t="shared" si="107"/>
        <v>0.27113570979704221</v>
      </c>
    </row>
    <row r="256" spans="1:15" ht="12.75" x14ac:dyDescent="0.2">
      <c r="A256" s="352">
        <v>2</v>
      </c>
      <c r="B256" s="351">
        <v>4</v>
      </c>
      <c r="C256" s="351">
        <v>1</v>
      </c>
      <c r="D256" s="351"/>
      <c r="E256" s="351"/>
      <c r="F256" s="277" t="s">
        <v>264</v>
      </c>
      <c r="G256" s="350">
        <f t="shared" ref="G256:O256" si="108">+G257+G260+G262</f>
        <v>0</v>
      </c>
      <c r="H256" s="350">
        <f t="shared" si="108"/>
        <v>0</v>
      </c>
      <c r="I256" s="350">
        <f t="shared" si="108"/>
        <v>1000000</v>
      </c>
      <c r="J256" s="350">
        <f t="shared" si="108"/>
        <v>0</v>
      </c>
      <c r="K256" s="350">
        <f t="shared" si="108"/>
        <v>0</v>
      </c>
      <c r="L256" s="350">
        <f t="shared" si="108"/>
        <v>0</v>
      </c>
      <c r="M256" s="350">
        <f t="shared" si="108"/>
        <v>1000000</v>
      </c>
      <c r="N256" s="350">
        <f t="shared" si="108"/>
        <v>2000000</v>
      </c>
      <c r="O256" s="350">
        <f t="shared" si="108"/>
        <v>0.27113570979704221</v>
      </c>
    </row>
    <row r="257" spans="1:15" ht="12.75" x14ac:dyDescent="0.2">
      <c r="A257" s="349">
        <v>2</v>
      </c>
      <c r="B257" s="348">
        <v>4</v>
      </c>
      <c r="C257" s="348">
        <v>1</v>
      </c>
      <c r="D257" s="348">
        <v>2</v>
      </c>
      <c r="E257" s="348"/>
      <c r="F257" s="347" t="s">
        <v>265</v>
      </c>
      <c r="G257" s="346">
        <f t="shared" ref="G257:O257" si="109">+G258+G259</f>
        <v>0</v>
      </c>
      <c r="H257" s="346">
        <f t="shared" si="109"/>
        <v>0</v>
      </c>
      <c r="I257" s="346">
        <f t="shared" si="109"/>
        <v>1000000</v>
      </c>
      <c r="J257" s="346">
        <f t="shared" si="109"/>
        <v>0</v>
      </c>
      <c r="K257" s="346">
        <f t="shared" si="109"/>
        <v>0</v>
      </c>
      <c r="L257" s="346">
        <f t="shared" si="109"/>
        <v>0</v>
      </c>
      <c r="M257" s="346">
        <f t="shared" si="109"/>
        <v>1000000</v>
      </c>
      <c r="N257" s="346">
        <f t="shared" si="109"/>
        <v>2000000</v>
      </c>
      <c r="O257" s="345">
        <f t="shared" si="109"/>
        <v>0.27113570979704221</v>
      </c>
    </row>
    <row r="258" spans="1:15" ht="12.75" x14ac:dyDescent="0.2">
      <c r="A258" s="362">
        <v>2</v>
      </c>
      <c r="B258" s="361">
        <v>4</v>
      </c>
      <c r="C258" s="361">
        <v>1</v>
      </c>
      <c r="D258" s="361">
        <v>2</v>
      </c>
      <c r="E258" s="361" t="s">
        <v>210</v>
      </c>
      <c r="F258" s="281" t="s">
        <v>266</v>
      </c>
      <c r="G258" s="360"/>
      <c r="H258" s="360"/>
      <c r="I258" s="360">
        <v>1000000</v>
      </c>
      <c r="J258" s="360"/>
      <c r="K258" s="360"/>
      <c r="L258" s="360"/>
      <c r="M258" s="360">
        <v>1000000</v>
      </c>
      <c r="N258" s="359">
        <f>SUBTOTAL(9,G258:M258)</f>
        <v>2000000</v>
      </c>
      <c r="O258" s="358">
        <f>IFERROR(N258/$N$18*100,"0.00")</f>
        <v>0.27113570979704221</v>
      </c>
    </row>
    <row r="259" spans="1:15" ht="12.75" x14ac:dyDescent="0.2">
      <c r="A259" s="362">
        <v>2</v>
      </c>
      <c r="B259" s="361">
        <v>4</v>
      </c>
      <c r="C259" s="361">
        <v>1</v>
      </c>
      <c r="D259" s="361">
        <v>2</v>
      </c>
      <c r="E259" s="361" t="s">
        <v>211</v>
      </c>
      <c r="F259" s="281" t="s">
        <v>267</v>
      </c>
      <c r="G259" s="360"/>
      <c r="H259" s="360"/>
      <c r="I259" s="360"/>
      <c r="J259" s="360"/>
      <c r="K259" s="360"/>
      <c r="L259" s="360"/>
      <c r="M259" s="360"/>
      <c r="N259" s="359">
        <f>SUBTOTAL(9,G259:M259)</f>
        <v>0</v>
      </c>
      <c r="O259" s="358">
        <f>IFERROR(N259/$N$18*100,"0.00")</f>
        <v>0</v>
      </c>
    </row>
    <row r="260" spans="1:15" ht="12.75" x14ac:dyDescent="0.2">
      <c r="A260" s="368">
        <v>2</v>
      </c>
      <c r="B260" s="348">
        <v>4</v>
      </c>
      <c r="C260" s="348">
        <v>1</v>
      </c>
      <c r="D260" s="348">
        <v>5</v>
      </c>
      <c r="E260" s="348"/>
      <c r="F260" s="285" t="s">
        <v>268</v>
      </c>
      <c r="G260" s="363">
        <f t="shared" ref="G260:O260" si="110">+G261</f>
        <v>0</v>
      </c>
      <c r="H260" s="363">
        <f t="shared" si="110"/>
        <v>0</v>
      </c>
      <c r="I260" s="363">
        <f t="shared" si="110"/>
        <v>0</v>
      </c>
      <c r="J260" s="363">
        <f t="shared" si="110"/>
        <v>0</v>
      </c>
      <c r="K260" s="363">
        <f t="shared" si="110"/>
        <v>0</v>
      </c>
      <c r="L260" s="363">
        <f t="shared" si="110"/>
        <v>0</v>
      </c>
      <c r="M260" s="363">
        <f t="shared" si="110"/>
        <v>0</v>
      </c>
      <c r="N260" s="363">
        <f t="shared" si="110"/>
        <v>0</v>
      </c>
      <c r="O260" s="345">
        <f t="shared" si="110"/>
        <v>0</v>
      </c>
    </row>
    <row r="261" spans="1:15" ht="12.75" x14ac:dyDescent="0.2">
      <c r="A261" s="362">
        <v>2</v>
      </c>
      <c r="B261" s="361">
        <v>4</v>
      </c>
      <c r="C261" s="361">
        <v>1</v>
      </c>
      <c r="D261" s="361">
        <v>5</v>
      </c>
      <c r="E261" s="361" t="s">
        <v>210</v>
      </c>
      <c r="F261" s="281" t="s">
        <v>268</v>
      </c>
      <c r="G261" s="369"/>
      <c r="H261" s="369"/>
      <c r="I261" s="369"/>
      <c r="J261" s="369"/>
      <c r="K261" s="369"/>
      <c r="L261" s="369"/>
      <c r="M261" s="369"/>
      <c r="N261" s="364">
        <f>SUBTOTAL(9,G261:M261)</f>
        <v>0</v>
      </c>
      <c r="O261" s="358">
        <f>IFERROR(N261/$N$18*100,"0.00")</f>
        <v>0</v>
      </c>
    </row>
    <row r="262" spans="1:15" ht="12.75" x14ac:dyDescent="0.2">
      <c r="A262" s="349">
        <v>2</v>
      </c>
      <c r="B262" s="348">
        <v>4</v>
      </c>
      <c r="C262" s="348">
        <v>1</v>
      </c>
      <c r="D262" s="348">
        <v>6</v>
      </c>
      <c r="E262" s="361"/>
      <c r="F262" s="285" t="s">
        <v>269</v>
      </c>
      <c r="G262" s="346">
        <f t="shared" ref="G262:O262" si="111">+G263</f>
        <v>0</v>
      </c>
      <c r="H262" s="346">
        <f t="shared" si="111"/>
        <v>0</v>
      </c>
      <c r="I262" s="346">
        <f t="shared" si="111"/>
        <v>0</v>
      </c>
      <c r="J262" s="346">
        <f t="shared" si="111"/>
        <v>0</v>
      </c>
      <c r="K262" s="346">
        <f t="shared" si="111"/>
        <v>0</v>
      </c>
      <c r="L262" s="346">
        <f t="shared" si="111"/>
        <v>0</v>
      </c>
      <c r="M262" s="346">
        <f t="shared" si="111"/>
        <v>0</v>
      </c>
      <c r="N262" s="346">
        <f t="shared" si="111"/>
        <v>0</v>
      </c>
      <c r="O262" s="345">
        <f t="shared" si="111"/>
        <v>0</v>
      </c>
    </row>
    <row r="263" spans="1:15" ht="12.75" x14ac:dyDescent="0.2">
      <c r="A263" s="362">
        <v>2</v>
      </c>
      <c r="B263" s="361">
        <v>4</v>
      </c>
      <c r="C263" s="361">
        <v>1</v>
      </c>
      <c r="D263" s="361">
        <v>6</v>
      </c>
      <c r="E263" s="361" t="s">
        <v>210</v>
      </c>
      <c r="F263" s="281" t="s">
        <v>270</v>
      </c>
      <c r="G263" s="360"/>
      <c r="H263" s="360"/>
      <c r="I263" s="360"/>
      <c r="J263" s="360"/>
      <c r="K263" s="360"/>
      <c r="L263" s="360"/>
      <c r="M263" s="360"/>
      <c r="N263" s="359">
        <f>SUBTOTAL(9,G263:M263)</f>
        <v>0</v>
      </c>
      <c r="O263" s="358">
        <f>IFERROR(N263/$N$18*100,"0.00")</f>
        <v>0</v>
      </c>
    </row>
    <row r="264" spans="1:15" ht="12.75" x14ac:dyDescent="0.2">
      <c r="A264" s="352">
        <v>2</v>
      </c>
      <c r="B264" s="351">
        <v>4</v>
      </c>
      <c r="C264" s="351">
        <v>4</v>
      </c>
      <c r="D264" s="351"/>
      <c r="E264" s="351"/>
      <c r="F264" s="277" t="s">
        <v>1072</v>
      </c>
      <c r="G264" s="350">
        <f t="shared" ref="G264:O265" si="112">+G265</f>
        <v>0</v>
      </c>
      <c r="H264" s="350">
        <f t="shared" si="112"/>
        <v>0</v>
      </c>
      <c r="I264" s="350">
        <f t="shared" si="112"/>
        <v>0</v>
      </c>
      <c r="J264" s="350">
        <f t="shared" si="112"/>
        <v>0</v>
      </c>
      <c r="K264" s="350">
        <f t="shared" si="112"/>
        <v>0</v>
      </c>
      <c r="L264" s="350">
        <f t="shared" si="112"/>
        <v>0</v>
      </c>
      <c r="M264" s="350">
        <f t="shared" si="112"/>
        <v>0</v>
      </c>
      <c r="N264" s="350">
        <f t="shared" si="112"/>
        <v>0</v>
      </c>
      <c r="O264" s="366">
        <f t="shared" si="112"/>
        <v>0</v>
      </c>
    </row>
    <row r="265" spans="1:15" ht="12.75" x14ac:dyDescent="0.2">
      <c r="A265" s="347">
        <v>2</v>
      </c>
      <c r="B265" s="348">
        <v>4</v>
      </c>
      <c r="C265" s="348">
        <v>4</v>
      </c>
      <c r="D265" s="348">
        <v>1</v>
      </c>
      <c r="E265" s="348"/>
      <c r="F265" s="285" t="s">
        <v>1073</v>
      </c>
      <c r="G265" s="346">
        <f t="shared" si="112"/>
        <v>0</v>
      </c>
      <c r="H265" s="346">
        <f t="shared" si="112"/>
        <v>0</v>
      </c>
      <c r="I265" s="346">
        <f t="shared" si="112"/>
        <v>0</v>
      </c>
      <c r="J265" s="346">
        <f t="shared" si="112"/>
        <v>0</v>
      </c>
      <c r="K265" s="346">
        <f t="shared" si="112"/>
        <v>0</v>
      </c>
      <c r="L265" s="346">
        <f t="shared" si="112"/>
        <v>0</v>
      </c>
      <c r="M265" s="346">
        <f t="shared" si="112"/>
        <v>0</v>
      </c>
      <c r="N265" s="346">
        <f t="shared" si="112"/>
        <v>0</v>
      </c>
      <c r="O265" s="345">
        <f t="shared" si="112"/>
        <v>0</v>
      </c>
    </row>
    <row r="266" spans="1:15" ht="22.5" x14ac:dyDescent="0.2">
      <c r="A266" s="367">
        <v>2</v>
      </c>
      <c r="B266" s="361">
        <v>4</v>
      </c>
      <c r="C266" s="361">
        <v>4</v>
      </c>
      <c r="D266" s="361">
        <v>1</v>
      </c>
      <c r="E266" s="361" t="s">
        <v>212</v>
      </c>
      <c r="F266" s="281" t="s">
        <v>1074</v>
      </c>
      <c r="G266" s="360"/>
      <c r="H266" s="360"/>
      <c r="I266" s="360"/>
      <c r="J266" s="360"/>
      <c r="K266" s="360"/>
      <c r="L266" s="360"/>
      <c r="M266" s="360"/>
      <c r="N266" s="359">
        <f>SUBTOTAL(9,G266:M266)</f>
        <v>0</v>
      </c>
      <c r="O266" s="358">
        <f>IFERROR(N266/$N$18*100,"0.00")</f>
        <v>0</v>
      </c>
    </row>
    <row r="267" spans="1:15" ht="12.75" x14ac:dyDescent="0.2">
      <c r="A267" s="352">
        <v>2</v>
      </c>
      <c r="B267" s="351">
        <v>4</v>
      </c>
      <c r="C267" s="351">
        <v>9</v>
      </c>
      <c r="D267" s="351"/>
      <c r="E267" s="351"/>
      <c r="F267" s="277" t="s">
        <v>271</v>
      </c>
      <c r="G267" s="350">
        <f t="shared" ref="G267:O267" si="113">+G268+G270</f>
        <v>0</v>
      </c>
      <c r="H267" s="350">
        <f t="shared" si="113"/>
        <v>0</v>
      </c>
      <c r="I267" s="350">
        <f t="shared" si="113"/>
        <v>0</v>
      </c>
      <c r="J267" s="350">
        <f t="shared" si="113"/>
        <v>0</v>
      </c>
      <c r="K267" s="350">
        <f t="shared" si="113"/>
        <v>0</v>
      </c>
      <c r="L267" s="350">
        <f t="shared" si="113"/>
        <v>0</v>
      </c>
      <c r="M267" s="350">
        <f t="shared" si="113"/>
        <v>0</v>
      </c>
      <c r="N267" s="350">
        <f t="shared" si="113"/>
        <v>0</v>
      </c>
      <c r="O267" s="350">
        <f t="shared" si="113"/>
        <v>0</v>
      </c>
    </row>
    <row r="268" spans="1:15" ht="12.75" x14ac:dyDescent="0.2">
      <c r="A268" s="368">
        <v>2</v>
      </c>
      <c r="B268" s="348">
        <v>4</v>
      </c>
      <c r="C268" s="348">
        <v>9</v>
      </c>
      <c r="D268" s="348">
        <v>1</v>
      </c>
      <c r="E268" s="348"/>
      <c r="F268" s="285" t="s">
        <v>271</v>
      </c>
      <c r="G268" s="346">
        <f t="shared" ref="G268:O268" si="114">+G269</f>
        <v>0</v>
      </c>
      <c r="H268" s="346">
        <f t="shared" si="114"/>
        <v>0</v>
      </c>
      <c r="I268" s="346">
        <f t="shared" si="114"/>
        <v>0</v>
      </c>
      <c r="J268" s="346">
        <f t="shared" si="114"/>
        <v>0</v>
      </c>
      <c r="K268" s="346">
        <f t="shared" si="114"/>
        <v>0</v>
      </c>
      <c r="L268" s="346">
        <f t="shared" si="114"/>
        <v>0</v>
      </c>
      <c r="M268" s="346">
        <f t="shared" si="114"/>
        <v>0</v>
      </c>
      <c r="N268" s="346">
        <f t="shared" si="114"/>
        <v>0</v>
      </c>
      <c r="O268" s="345">
        <f t="shared" si="114"/>
        <v>0</v>
      </c>
    </row>
    <row r="269" spans="1:15" ht="12.75" x14ac:dyDescent="0.2">
      <c r="A269" s="362">
        <v>2</v>
      </c>
      <c r="B269" s="361">
        <v>4</v>
      </c>
      <c r="C269" s="361">
        <v>9</v>
      </c>
      <c r="D269" s="361">
        <v>1</v>
      </c>
      <c r="E269" s="361" t="s">
        <v>210</v>
      </c>
      <c r="F269" s="281" t="s">
        <v>271</v>
      </c>
      <c r="G269" s="360"/>
      <c r="H269" s="360"/>
      <c r="I269" s="360"/>
      <c r="J269" s="360"/>
      <c r="K269" s="360"/>
      <c r="L269" s="360"/>
      <c r="M269" s="360"/>
      <c r="N269" s="359">
        <f>SUBTOTAL(9,G269:M269)</f>
        <v>0</v>
      </c>
      <c r="O269" s="358">
        <f>IFERROR(N269/$N$18*100,"0.00")</f>
        <v>0</v>
      </c>
    </row>
    <row r="270" spans="1:15" ht="12.75" x14ac:dyDescent="0.2">
      <c r="A270" s="368">
        <v>2</v>
      </c>
      <c r="B270" s="348">
        <v>4</v>
      </c>
      <c r="C270" s="348">
        <v>9</v>
      </c>
      <c r="D270" s="348">
        <v>4</v>
      </c>
      <c r="E270" s="348"/>
      <c r="F270" s="285" t="s">
        <v>272</v>
      </c>
      <c r="G270" s="346">
        <f t="shared" ref="G270:O270" si="115">+G271</f>
        <v>0</v>
      </c>
      <c r="H270" s="346">
        <f t="shared" si="115"/>
        <v>0</v>
      </c>
      <c r="I270" s="346">
        <f t="shared" si="115"/>
        <v>0</v>
      </c>
      <c r="J270" s="346">
        <f t="shared" si="115"/>
        <v>0</v>
      </c>
      <c r="K270" s="346">
        <f t="shared" si="115"/>
        <v>0</v>
      </c>
      <c r="L270" s="346">
        <f t="shared" si="115"/>
        <v>0</v>
      </c>
      <c r="M270" s="346">
        <f t="shared" si="115"/>
        <v>0</v>
      </c>
      <c r="N270" s="346">
        <f t="shared" si="115"/>
        <v>0</v>
      </c>
      <c r="O270" s="345">
        <f t="shared" si="115"/>
        <v>0</v>
      </c>
    </row>
    <row r="271" spans="1:15" ht="12.75" x14ac:dyDescent="0.2">
      <c r="A271" s="365">
        <v>2</v>
      </c>
      <c r="B271" s="361">
        <v>4</v>
      </c>
      <c r="C271" s="361">
        <v>9</v>
      </c>
      <c r="D271" s="361">
        <v>4</v>
      </c>
      <c r="E271" s="361" t="s">
        <v>210</v>
      </c>
      <c r="F271" s="281" t="s">
        <v>272</v>
      </c>
      <c r="G271" s="360"/>
      <c r="H271" s="360"/>
      <c r="I271" s="360"/>
      <c r="J271" s="360"/>
      <c r="K271" s="360"/>
      <c r="L271" s="360"/>
      <c r="M271" s="360"/>
      <c r="N271" s="359">
        <f>SUBTOTAL(9,G271:M271)</f>
        <v>0</v>
      </c>
      <c r="O271" s="358">
        <f>IFERROR(N271/$N$18*100,"0.00")</f>
        <v>0</v>
      </c>
    </row>
    <row r="272" spans="1:15" ht="12.75" x14ac:dyDescent="0.2">
      <c r="A272" s="357">
        <v>2</v>
      </c>
      <c r="B272" s="356">
        <v>6</v>
      </c>
      <c r="C272" s="355"/>
      <c r="D272" s="355"/>
      <c r="E272" s="355"/>
      <c r="F272" s="276" t="s">
        <v>184</v>
      </c>
      <c r="G272" s="354">
        <f t="shared" ref="G272:O272" si="116">+G273+G284+G291+G296+G303+G312+G315</f>
        <v>1300000</v>
      </c>
      <c r="H272" s="354">
        <f t="shared" si="116"/>
        <v>0</v>
      </c>
      <c r="I272" s="354">
        <f t="shared" si="116"/>
        <v>30200000</v>
      </c>
      <c r="J272" s="354">
        <f t="shared" si="116"/>
        <v>0</v>
      </c>
      <c r="K272" s="354">
        <f t="shared" si="116"/>
        <v>0</v>
      </c>
      <c r="L272" s="354">
        <f t="shared" si="116"/>
        <v>0</v>
      </c>
      <c r="M272" s="354">
        <f t="shared" si="116"/>
        <v>10800000</v>
      </c>
      <c r="N272" s="354">
        <f t="shared" si="116"/>
        <v>27300000</v>
      </c>
      <c r="O272" s="354">
        <f t="shared" si="116"/>
        <v>5.7345202622074432</v>
      </c>
    </row>
    <row r="273" spans="1:15" ht="12.75" x14ac:dyDescent="0.2">
      <c r="A273" s="352">
        <v>2</v>
      </c>
      <c r="B273" s="351">
        <v>6</v>
      </c>
      <c r="C273" s="351">
        <v>1</v>
      </c>
      <c r="D273" s="351"/>
      <c r="E273" s="351"/>
      <c r="F273" s="277" t="s">
        <v>185</v>
      </c>
      <c r="G273" s="350">
        <f t="shared" ref="G273:O273" si="117">+G274+G276+G278+G280+G282</f>
        <v>1000000</v>
      </c>
      <c r="H273" s="350">
        <f t="shared" si="117"/>
        <v>0</v>
      </c>
      <c r="I273" s="350">
        <f t="shared" si="117"/>
        <v>4500000</v>
      </c>
      <c r="J273" s="350">
        <f t="shared" si="117"/>
        <v>0</v>
      </c>
      <c r="K273" s="350">
        <f t="shared" si="117"/>
        <v>0</v>
      </c>
      <c r="L273" s="350">
        <f t="shared" si="117"/>
        <v>0</v>
      </c>
      <c r="M273" s="350">
        <f t="shared" si="117"/>
        <v>6000000</v>
      </c>
      <c r="N273" s="350">
        <f t="shared" si="117"/>
        <v>11500000</v>
      </c>
      <c r="O273" s="350">
        <f t="shared" si="117"/>
        <v>1.559030331332993</v>
      </c>
    </row>
    <row r="274" spans="1:15" ht="12.75" x14ac:dyDescent="0.2">
      <c r="A274" s="349">
        <v>2</v>
      </c>
      <c r="B274" s="348">
        <v>6</v>
      </c>
      <c r="C274" s="348">
        <v>1</v>
      </c>
      <c r="D274" s="348">
        <v>1</v>
      </c>
      <c r="E274" s="348"/>
      <c r="F274" s="347" t="s">
        <v>1075</v>
      </c>
      <c r="G274" s="346">
        <f t="shared" ref="G274:O274" si="118">+G275</f>
        <v>1000000</v>
      </c>
      <c r="H274" s="346">
        <f t="shared" si="118"/>
        <v>0</v>
      </c>
      <c r="I274" s="346">
        <f t="shared" si="118"/>
        <v>1500000</v>
      </c>
      <c r="J274" s="346">
        <f t="shared" si="118"/>
        <v>0</v>
      </c>
      <c r="K274" s="346">
        <f t="shared" si="118"/>
        <v>0</v>
      </c>
      <c r="L274" s="346">
        <f t="shared" si="118"/>
        <v>0</v>
      </c>
      <c r="M274" s="346">
        <f t="shared" si="118"/>
        <v>1500000</v>
      </c>
      <c r="N274" s="346">
        <f t="shared" si="118"/>
        <v>4000000</v>
      </c>
      <c r="O274" s="345">
        <f t="shared" si="118"/>
        <v>0.54227141959408443</v>
      </c>
    </row>
    <row r="275" spans="1:15" ht="12.75" x14ac:dyDescent="0.2">
      <c r="A275" s="365">
        <v>2</v>
      </c>
      <c r="B275" s="361">
        <v>6</v>
      </c>
      <c r="C275" s="361">
        <v>1</v>
      </c>
      <c r="D275" s="361">
        <v>1</v>
      </c>
      <c r="E275" s="361" t="s">
        <v>210</v>
      </c>
      <c r="F275" s="367" t="s">
        <v>1075</v>
      </c>
      <c r="G275" s="360">
        <v>1000000</v>
      </c>
      <c r="H275" s="360"/>
      <c r="I275" s="360">
        <v>1500000</v>
      </c>
      <c r="J275" s="360"/>
      <c r="K275" s="360"/>
      <c r="L275" s="360"/>
      <c r="M275" s="360">
        <v>1500000</v>
      </c>
      <c r="N275" s="359">
        <f>SUBTOTAL(9,G275:M275)</f>
        <v>4000000</v>
      </c>
      <c r="O275" s="358">
        <f>IFERROR(N275/$N$18*100,"0.00")</f>
        <v>0.54227141959408443</v>
      </c>
    </row>
    <row r="276" spans="1:15" ht="12.75" x14ac:dyDescent="0.2">
      <c r="A276" s="349">
        <v>2</v>
      </c>
      <c r="B276" s="348">
        <v>6</v>
      </c>
      <c r="C276" s="348">
        <v>1</v>
      </c>
      <c r="D276" s="348">
        <v>2</v>
      </c>
      <c r="E276" s="348"/>
      <c r="F276" s="347" t="s">
        <v>567</v>
      </c>
      <c r="G276" s="346">
        <f t="shared" ref="G276:O276" si="119">+G277</f>
        <v>0</v>
      </c>
      <c r="H276" s="346">
        <f t="shared" si="119"/>
        <v>0</v>
      </c>
      <c r="I276" s="346">
        <f t="shared" si="119"/>
        <v>0</v>
      </c>
      <c r="J276" s="346">
        <f t="shared" si="119"/>
        <v>0</v>
      </c>
      <c r="K276" s="346">
        <f t="shared" si="119"/>
        <v>0</v>
      </c>
      <c r="L276" s="346">
        <f t="shared" si="119"/>
        <v>0</v>
      </c>
      <c r="M276" s="346">
        <f t="shared" si="119"/>
        <v>0</v>
      </c>
      <c r="N276" s="346">
        <f t="shared" si="119"/>
        <v>0</v>
      </c>
      <c r="O276" s="345">
        <f t="shared" si="119"/>
        <v>0</v>
      </c>
    </row>
    <row r="277" spans="1:15" ht="12.75" x14ac:dyDescent="0.2">
      <c r="A277" s="365">
        <v>2</v>
      </c>
      <c r="B277" s="361">
        <v>6</v>
      </c>
      <c r="C277" s="361">
        <v>1</v>
      </c>
      <c r="D277" s="361">
        <v>2</v>
      </c>
      <c r="E277" s="361" t="s">
        <v>210</v>
      </c>
      <c r="F277" s="281" t="s">
        <v>567</v>
      </c>
      <c r="G277" s="360"/>
      <c r="H277" s="360"/>
      <c r="I277" s="360"/>
      <c r="J277" s="360"/>
      <c r="K277" s="360"/>
      <c r="L277" s="360"/>
      <c r="M277" s="360"/>
      <c r="N277" s="359">
        <f>SUBTOTAL(9,G277:M277)</f>
        <v>0</v>
      </c>
      <c r="O277" s="358">
        <f>IFERROR(N277/$N$18*100,"0.00")</f>
        <v>0</v>
      </c>
    </row>
    <row r="278" spans="1:15" ht="12.75" x14ac:dyDescent="0.2">
      <c r="A278" s="349">
        <v>2</v>
      </c>
      <c r="B278" s="348">
        <v>6</v>
      </c>
      <c r="C278" s="348">
        <v>1</v>
      </c>
      <c r="D278" s="348">
        <v>3</v>
      </c>
      <c r="E278" s="348"/>
      <c r="F278" s="285" t="s">
        <v>1076</v>
      </c>
      <c r="G278" s="346">
        <f t="shared" ref="G278:O278" si="120">+G279</f>
        <v>0</v>
      </c>
      <c r="H278" s="346">
        <f t="shared" si="120"/>
        <v>0</v>
      </c>
      <c r="I278" s="346">
        <f t="shared" si="120"/>
        <v>0</v>
      </c>
      <c r="J278" s="346">
        <f t="shared" si="120"/>
        <v>0</v>
      </c>
      <c r="K278" s="346">
        <f t="shared" si="120"/>
        <v>0</v>
      </c>
      <c r="L278" s="346">
        <f t="shared" si="120"/>
        <v>0</v>
      </c>
      <c r="M278" s="346">
        <f t="shared" si="120"/>
        <v>4000000</v>
      </c>
      <c r="N278" s="346">
        <f t="shared" si="120"/>
        <v>4000000</v>
      </c>
      <c r="O278" s="345">
        <f t="shared" si="120"/>
        <v>0.54227141959408443</v>
      </c>
    </row>
    <row r="279" spans="1:15" ht="12.75" x14ac:dyDescent="0.2">
      <c r="A279" s="365">
        <v>2</v>
      </c>
      <c r="B279" s="361">
        <v>6</v>
      </c>
      <c r="C279" s="361">
        <v>1</v>
      </c>
      <c r="D279" s="361">
        <v>3</v>
      </c>
      <c r="E279" s="361" t="s">
        <v>210</v>
      </c>
      <c r="F279" s="281" t="s">
        <v>1076</v>
      </c>
      <c r="G279" s="360"/>
      <c r="H279" s="360"/>
      <c r="I279" s="360"/>
      <c r="J279" s="360"/>
      <c r="K279" s="360"/>
      <c r="L279" s="360"/>
      <c r="M279" s="360">
        <v>4000000</v>
      </c>
      <c r="N279" s="359">
        <f>SUBTOTAL(9,G279:M279)</f>
        <v>4000000</v>
      </c>
      <c r="O279" s="358">
        <f>IFERROR(N279/$N$18*100,"0.00")</f>
        <v>0.54227141959408443</v>
      </c>
    </row>
    <row r="280" spans="1:15" ht="12.75" x14ac:dyDescent="0.2">
      <c r="A280" s="349">
        <v>2</v>
      </c>
      <c r="B280" s="348">
        <v>6</v>
      </c>
      <c r="C280" s="348">
        <v>1</v>
      </c>
      <c r="D280" s="348">
        <v>4</v>
      </c>
      <c r="E280" s="348"/>
      <c r="F280" s="347" t="s">
        <v>273</v>
      </c>
      <c r="G280" s="346">
        <f t="shared" ref="G280:O280" si="121">+G281</f>
        <v>0</v>
      </c>
      <c r="H280" s="346">
        <f t="shared" si="121"/>
        <v>0</v>
      </c>
      <c r="I280" s="346">
        <f t="shared" si="121"/>
        <v>0</v>
      </c>
      <c r="J280" s="346">
        <f t="shared" si="121"/>
        <v>0</v>
      </c>
      <c r="K280" s="346">
        <f t="shared" si="121"/>
        <v>0</v>
      </c>
      <c r="L280" s="346">
        <f t="shared" si="121"/>
        <v>0</v>
      </c>
      <c r="M280" s="346">
        <f t="shared" si="121"/>
        <v>500000</v>
      </c>
      <c r="N280" s="346">
        <f t="shared" si="121"/>
        <v>500000</v>
      </c>
      <c r="O280" s="345">
        <f t="shared" si="121"/>
        <v>6.7783927449260553E-2</v>
      </c>
    </row>
    <row r="281" spans="1:15" ht="12.75" x14ac:dyDescent="0.2">
      <c r="A281" s="365">
        <v>2</v>
      </c>
      <c r="B281" s="361">
        <v>6</v>
      </c>
      <c r="C281" s="361">
        <v>1</v>
      </c>
      <c r="D281" s="361">
        <v>4</v>
      </c>
      <c r="E281" s="361" t="s">
        <v>210</v>
      </c>
      <c r="F281" s="281" t="s">
        <v>273</v>
      </c>
      <c r="G281" s="360"/>
      <c r="H281" s="360"/>
      <c r="I281" s="360"/>
      <c r="J281" s="360"/>
      <c r="K281" s="360"/>
      <c r="L281" s="360"/>
      <c r="M281" s="360">
        <v>500000</v>
      </c>
      <c r="N281" s="359">
        <f>SUBTOTAL(9,G281:M281)</f>
        <v>500000</v>
      </c>
      <c r="O281" s="358">
        <f>IFERROR(N281/$N$18*100,"0.00")</f>
        <v>6.7783927449260553E-2</v>
      </c>
    </row>
    <row r="282" spans="1:15" ht="12.75" x14ac:dyDescent="0.2">
      <c r="A282" s="349">
        <v>2</v>
      </c>
      <c r="B282" s="348">
        <v>6</v>
      </c>
      <c r="C282" s="348">
        <v>1</v>
      </c>
      <c r="D282" s="348">
        <v>9</v>
      </c>
      <c r="E282" s="348"/>
      <c r="F282" s="347" t="s">
        <v>187</v>
      </c>
      <c r="G282" s="346">
        <f t="shared" ref="G282:O282" si="122">+G283</f>
        <v>0</v>
      </c>
      <c r="H282" s="346">
        <f t="shared" si="122"/>
        <v>0</v>
      </c>
      <c r="I282" s="346">
        <f t="shared" si="122"/>
        <v>3000000</v>
      </c>
      <c r="J282" s="346">
        <f t="shared" si="122"/>
        <v>0</v>
      </c>
      <c r="K282" s="346">
        <f t="shared" si="122"/>
        <v>0</v>
      </c>
      <c r="L282" s="346">
        <f t="shared" si="122"/>
        <v>0</v>
      </c>
      <c r="M282" s="346">
        <f t="shared" si="122"/>
        <v>0</v>
      </c>
      <c r="N282" s="346">
        <f t="shared" si="122"/>
        <v>3000000</v>
      </c>
      <c r="O282" s="345">
        <f t="shared" si="122"/>
        <v>0.40670356469556335</v>
      </c>
    </row>
    <row r="283" spans="1:15" ht="12.75" x14ac:dyDescent="0.2">
      <c r="A283" s="365">
        <v>2</v>
      </c>
      <c r="B283" s="361">
        <v>6</v>
      </c>
      <c r="C283" s="361">
        <v>1</v>
      </c>
      <c r="D283" s="361">
        <v>9</v>
      </c>
      <c r="E283" s="361" t="s">
        <v>210</v>
      </c>
      <c r="F283" s="281" t="s">
        <v>187</v>
      </c>
      <c r="G283" s="360"/>
      <c r="H283" s="360"/>
      <c r="I283" s="360">
        <v>3000000</v>
      </c>
      <c r="J283" s="360"/>
      <c r="K283" s="360"/>
      <c r="L283" s="360"/>
      <c r="M283" s="360"/>
      <c r="N283" s="359">
        <f>SUBTOTAL(9,G283:M283)</f>
        <v>3000000</v>
      </c>
      <c r="O283" s="358">
        <f>IFERROR(N283/$N$18*100,"0.00")</f>
        <v>0.40670356469556335</v>
      </c>
    </row>
    <row r="284" spans="1:15" ht="12.75" x14ac:dyDescent="0.2">
      <c r="A284" s="352">
        <v>2</v>
      </c>
      <c r="B284" s="351">
        <v>6</v>
      </c>
      <c r="C284" s="351">
        <v>2</v>
      </c>
      <c r="D284" s="351"/>
      <c r="E284" s="351"/>
      <c r="F284" s="277" t="s">
        <v>1077</v>
      </c>
      <c r="G284" s="350">
        <f t="shared" ref="G284:O284" si="123">+G285+G287+G289</f>
        <v>0</v>
      </c>
      <c r="H284" s="350">
        <f t="shared" si="123"/>
        <v>0</v>
      </c>
      <c r="I284" s="350">
        <f t="shared" si="123"/>
        <v>15000000</v>
      </c>
      <c r="J284" s="350">
        <f t="shared" si="123"/>
        <v>0</v>
      </c>
      <c r="K284" s="350">
        <f t="shared" si="123"/>
        <v>0</v>
      </c>
      <c r="L284" s="350">
        <f t="shared" si="123"/>
        <v>0</v>
      </c>
      <c r="M284" s="350">
        <f t="shared" si="123"/>
        <v>300000</v>
      </c>
      <c r="N284" s="350">
        <f t="shared" si="123"/>
        <v>300000</v>
      </c>
      <c r="O284" s="350">
        <f t="shared" si="123"/>
        <v>2.0741881799473734</v>
      </c>
    </row>
    <row r="285" spans="1:15" ht="12.75" x14ac:dyDescent="0.2">
      <c r="A285" s="349">
        <v>2</v>
      </c>
      <c r="B285" s="348">
        <v>6</v>
      </c>
      <c r="C285" s="348">
        <v>2</v>
      </c>
      <c r="D285" s="348">
        <v>1</v>
      </c>
      <c r="E285" s="348"/>
      <c r="F285" s="347" t="s">
        <v>274</v>
      </c>
      <c r="G285" s="346">
        <f t="shared" ref="G285:O285" si="124">+G286</f>
        <v>0</v>
      </c>
      <c r="H285" s="346">
        <f t="shared" si="124"/>
        <v>0</v>
      </c>
      <c r="I285" s="346">
        <f t="shared" si="124"/>
        <v>0</v>
      </c>
      <c r="J285" s="346">
        <f t="shared" si="124"/>
        <v>0</v>
      </c>
      <c r="K285" s="346">
        <f t="shared" si="124"/>
        <v>0</v>
      </c>
      <c r="L285" s="346">
        <f t="shared" si="124"/>
        <v>0</v>
      </c>
      <c r="M285" s="346">
        <f t="shared" si="124"/>
        <v>0</v>
      </c>
      <c r="N285" s="346">
        <f t="shared" si="124"/>
        <v>0</v>
      </c>
      <c r="O285" s="345">
        <f t="shared" si="124"/>
        <v>0</v>
      </c>
    </row>
    <row r="286" spans="1:15" ht="12.75" x14ac:dyDescent="0.2">
      <c r="A286" s="362">
        <v>2</v>
      </c>
      <c r="B286" s="361">
        <v>6</v>
      </c>
      <c r="C286" s="361">
        <v>2</v>
      </c>
      <c r="D286" s="361">
        <v>1</v>
      </c>
      <c r="E286" s="361" t="s">
        <v>210</v>
      </c>
      <c r="F286" s="281" t="s">
        <v>274</v>
      </c>
      <c r="G286" s="360"/>
      <c r="H286" s="360"/>
      <c r="I286" s="360"/>
      <c r="J286" s="360"/>
      <c r="K286" s="360"/>
      <c r="L286" s="360"/>
      <c r="M286" s="360">
        <v>0</v>
      </c>
      <c r="N286" s="359">
        <f>SUBTOTAL(9,G286:M286)</f>
        <v>0</v>
      </c>
      <c r="O286" s="358">
        <f>IFERROR(N286/$N$18*100,"0.00")</f>
        <v>0</v>
      </c>
    </row>
    <row r="287" spans="1:15" ht="12.75" x14ac:dyDescent="0.2">
      <c r="A287" s="349">
        <v>2</v>
      </c>
      <c r="B287" s="348">
        <v>6</v>
      </c>
      <c r="C287" s="348">
        <v>2</v>
      </c>
      <c r="D287" s="348">
        <v>3</v>
      </c>
      <c r="E287" s="348"/>
      <c r="F287" s="347" t="s">
        <v>188</v>
      </c>
      <c r="G287" s="346">
        <f>+G288</f>
        <v>0</v>
      </c>
      <c r="H287" s="346">
        <f t="shared" ref="H287:M287" si="125">+H288+H289+H290+H291+H292+H293+H294</f>
        <v>0</v>
      </c>
      <c r="I287" s="346">
        <f t="shared" si="125"/>
        <v>15000000</v>
      </c>
      <c r="J287" s="346">
        <f t="shared" si="125"/>
        <v>0</v>
      </c>
      <c r="K287" s="346">
        <f t="shared" si="125"/>
        <v>0</v>
      </c>
      <c r="L287" s="346">
        <f t="shared" si="125"/>
        <v>0</v>
      </c>
      <c r="M287" s="346">
        <f t="shared" si="125"/>
        <v>300000</v>
      </c>
      <c r="N287" s="346">
        <f>+N288</f>
        <v>300000</v>
      </c>
      <c r="O287" s="345">
        <f>+O288+O289+O290+O291+O292+O293+O294</f>
        <v>2.0741881799473734</v>
      </c>
    </row>
    <row r="288" spans="1:15" ht="12.75" x14ac:dyDescent="0.2">
      <c r="A288" s="362">
        <v>2</v>
      </c>
      <c r="B288" s="361">
        <v>6</v>
      </c>
      <c r="C288" s="361">
        <v>2</v>
      </c>
      <c r="D288" s="361">
        <v>3</v>
      </c>
      <c r="E288" s="361" t="s">
        <v>210</v>
      </c>
      <c r="F288" s="281" t="s">
        <v>188</v>
      </c>
      <c r="G288" s="360"/>
      <c r="H288" s="360"/>
      <c r="I288" s="360"/>
      <c r="J288" s="360"/>
      <c r="K288" s="360"/>
      <c r="L288" s="360"/>
      <c r="M288" s="360">
        <v>300000</v>
      </c>
      <c r="N288" s="359">
        <f>SUBTOTAL(9,G288:M288)</f>
        <v>300000</v>
      </c>
      <c r="O288" s="358">
        <f>IFERROR(N288/$N$18*100,"0.00")</f>
        <v>4.0670356469556336E-2</v>
      </c>
    </row>
    <row r="289" spans="1:15" ht="12.75" x14ac:dyDescent="0.2">
      <c r="A289" s="349">
        <v>2</v>
      </c>
      <c r="B289" s="348">
        <v>6</v>
      </c>
      <c r="C289" s="348">
        <v>2</v>
      </c>
      <c r="D289" s="348">
        <v>4</v>
      </c>
      <c r="E289" s="348"/>
      <c r="F289" s="347" t="s">
        <v>1078</v>
      </c>
      <c r="G289" s="346">
        <f t="shared" ref="G289:O289" si="126">+G290</f>
        <v>0</v>
      </c>
      <c r="H289" s="346">
        <f t="shared" si="126"/>
        <v>0</v>
      </c>
      <c r="I289" s="346">
        <f t="shared" si="126"/>
        <v>0</v>
      </c>
      <c r="J289" s="346">
        <f t="shared" si="126"/>
        <v>0</v>
      </c>
      <c r="K289" s="346">
        <f t="shared" si="126"/>
        <v>0</v>
      </c>
      <c r="L289" s="346">
        <f t="shared" si="126"/>
        <v>0</v>
      </c>
      <c r="M289" s="346">
        <f t="shared" si="126"/>
        <v>0</v>
      </c>
      <c r="N289" s="346">
        <f t="shared" si="126"/>
        <v>0</v>
      </c>
      <c r="O289" s="345">
        <f t="shared" si="126"/>
        <v>0</v>
      </c>
    </row>
    <row r="290" spans="1:15" ht="12.75" x14ac:dyDescent="0.2">
      <c r="A290" s="362">
        <v>2</v>
      </c>
      <c r="B290" s="361">
        <v>6</v>
      </c>
      <c r="C290" s="361">
        <v>2</v>
      </c>
      <c r="D290" s="361">
        <v>4</v>
      </c>
      <c r="E290" s="361" t="s">
        <v>210</v>
      </c>
      <c r="F290" s="367" t="s">
        <v>1078</v>
      </c>
      <c r="G290" s="360"/>
      <c r="H290" s="360"/>
      <c r="I290" s="360"/>
      <c r="J290" s="360"/>
      <c r="K290" s="360"/>
      <c r="L290" s="360"/>
      <c r="M290" s="360"/>
      <c r="N290" s="359">
        <f>SUBTOTAL(9,G290:M290)</f>
        <v>0</v>
      </c>
      <c r="O290" s="358">
        <f>IFERROR(N290/$N$18*100,"0.00")</f>
        <v>0</v>
      </c>
    </row>
    <row r="291" spans="1:15" ht="12.75" x14ac:dyDescent="0.2">
      <c r="A291" s="352">
        <v>2</v>
      </c>
      <c r="B291" s="351">
        <v>6</v>
      </c>
      <c r="C291" s="351">
        <v>3</v>
      </c>
      <c r="D291" s="351"/>
      <c r="E291" s="351"/>
      <c r="F291" s="277" t="s">
        <v>189</v>
      </c>
      <c r="G291" s="350">
        <f t="shared" ref="G291:O291" si="127">+G292+G294</f>
        <v>0</v>
      </c>
      <c r="H291" s="350">
        <f t="shared" si="127"/>
        <v>0</v>
      </c>
      <c r="I291" s="350">
        <f t="shared" si="127"/>
        <v>6000000</v>
      </c>
      <c r="J291" s="350">
        <f t="shared" si="127"/>
        <v>0</v>
      </c>
      <c r="K291" s="350">
        <f t="shared" si="127"/>
        <v>0</v>
      </c>
      <c r="L291" s="350">
        <f t="shared" si="127"/>
        <v>0</v>
      </c>
      <c r="M291" s="350">
        <f t="shared" si="127"/>
        <v>0</v>
      </c>
      <c r="N291" s="350">
        <f t="shared" si="127"/>
        <v>6000000</v>
      </c>
      <c r="O291" s="350">
        <f t="shared" si="127"/>
        <v>0.81340712939112669</v>
      </c>
    </row>
    <row r="292" spans="1:15" ht="12.75" x14ac:dyDescent="0.2">
      <c r="A292" s="368">
        <v>2</v>
      </c>
      <c r="B292" s="348">
        <v>6</v>
      </c>
      <c r="C292" s="348">
        <v>3</v>
      </c>
      <c r="D292" s="348">
        <v>1</v>
      </c>
      <c r="E292" s="348"/>
      <c r="F292" s="285" t="s">
        <v>190</v>
      </c>
      <c r="G292" s="346">
        <f t="shared" ref="G292:O292" si="128">+G293</f>
        <v>0</v>
      </c>
      <c r="H292" s="346">
        <f t="shared" si="128"/>
        <v>0</v>
      </c>
      <c r="I292" s="346">
        <f t="shared" si="128"/>
        <v>3000000</v>
      </c>
      <c r="J292" s="346">
        <f t="shared" si="128"/>
        <v>0</v>
      </c>
      <c r="K292" s="346">
        <f t="shared" si="128"/>
        <v>0</v>
      </c>
      <c r="L292" s="346">
        <f t="shared" si="128"/>
        <v>0</v>
      </c>
      <c r="M292" s="346">
        <f t="shared" si="128"/>
        <v>0</v>
      </c>
      <c r="N292" s="346">
        <f t="shared" si="128"/>
        <v>3000000</v>
      </c>
      <c r="O292" s="345">
        <f t="shared" si="128"/>
        <v>0.40670356469556335</v>
      </c>
    </row>
    <row r="293" spans="1:15" ht="12.75" x14ac:dyDescent="0.2">
      <c r="A293" s="365">
        <v>2</v>
      </c>
      <c r="B293" s="361">
        <v>6</v>
      </c>
      <c r="C293" s="361">
        <v>3</v>
      </c>
      <c r="D293" s="361">
        <v>1</v>
      </c>
      <c r="E293" s="361" t="s">
        <v>210</v>
      </c>
      <c r="F293" s="367" t="s">
        <v>190</v>
      </c>
      <c r="G293" s="360"/>
      <c r="H293" s="360"/>
      <c r="I293" s="360">
        <v>3000000</v>
      </c>
      <c r="J293" s="360"/>
      <c r="K293" s="360"/>
      <c r="L293" s="360"/>
      <c r="M293" s="360"/>
      <c r="N293" s="359">
        <f>SUBTOTAL(9,G293:M293)</f>
        <v>3000000</v>
      </c>
      <c r="O293" s="358">
        <f>IFERROR(N293/$N$18*100,"0.00")</f>
        <v>0.40670356469556335</v>
      </c>
    </row>
    <row r="294" spans="1:15" ht="12.75" x14ac:dyDescent="0.2">
      <c r="A294" s="349">
        <v>2</v>
      </c>
      <c r="B294" s="348">
        <v>6</v>
      </c>
      <c r="C294" s="348">
        <v>3</v>
      </c>
      <c r="D294" s="348">
        <v>2</v>
      </c>
      <c r="E294" s="348"/>
      <c r="F294" s="347" t="s">
        <v>191</v>
      </c>
      <c r="G294" s="346">
        <f t="shared" ref="G294:O294" si="129">+G295</f>
        <v>0</v>
      </c>
      <c r="H294" s="346">
        <f t="shared" si="129"/>
        <v>0</v>
      </c>
      <c r="I294" s="346">
        <f t="shared" si="129"/>
        <v>3000000</v>
      </c>
      <c r="J294" s="346">
        <f t="shared" si="129"/>
        <v>0</v>
      </c>
      <c r="K294" s="346">
        <f t="shared" si="129"/>
        <v>0</v>
      </c>
      <c r="L294" s="346">
        <f t="shared" si="129"/>
        <v>0</v>
      </c>
      <c r="M294" s="346">
        <f t="shared" si="129"/>
        <v>0</v>
      </c>
      <c r="N294" s="346">
        <f t="shared" si="129"/>
        <v>3000000</v>
      </c>
      <c r="O294" s="345">
        <f t="shared" si="129"/>
        <v>0.40670356469556335</v>
      </c>
    </row>
    <row r="295" spans="1:15" ht="12.75" x14ac:dyDescent="0.2">
      <c r="A295" s="362">
        <v>2</v>
      </c>
      <c r="B295" s="361">
        <v>6</v>
      </c>
      <c r="C295" s="361">
        <v>3</v>
      </c>
      <c r="D295" s="361">
        <v>2</v>
      </c>
      <c r="E295" s="361" t="s">
        <v>210</v>
      </c>
      <c r="F295" s="281" t="s">
        <v>191</v>
      </c>
      <c r="G295" s="360"/>
      <c r="H295" s="360"/>
      <c r="I295" s="360">
        <v>3000000</v>
      </c>
      <c r="J295" s="360"/>
      <c r="K295" s="360"/>
      <c r="L295" s="360"/>
      <c r="M295" s="360"/>
      <c r="N295" s="359">
        <f>SUBTOTAL(9,G295:M295)</f>
        <v>3000000</v>
      </c>
      <c r="O295" s="358">
        <f>IFERROR(N295/$N$18*100,"0.00")</f>
        <v>0.40670356469556335</v>
      </c>
    </row>
    <row r="296" spans="1:15" ht="12.75" x14ac:dyDescent="0.2">
      <c r="A296" s="352">
        <v>2</v>
      </c>
      <c r="B296" s="351">
        <v>6</v>
      </c>
      <c r="C296" s="351">
        <v>4</v>
      </c>
      <c r="D296" s="351"/>
      <c r="E296" s="351"/>
      <c r="F296" s="277" t="s">
        <v>192</v>
      </c>
      <c r="G296" s="350">
        <f t="shared" ref="G296:O296" si="130">+G297+G299+G301</f>
        <v>0</v>
      </c>
      <c r="H296" s="350">
        <f t="shared" si="130"/>
        <v>0</v>
      </c>
      <c r="I296" s="350">
        <f t="shared" si="130"/>
        <v>0</v>
      </c>
      <c r="J296" s="350">
        <f t="shared" si="130"/>
        <v>0</v>
      </c>
      <c r="K296" s="350">
        <f t="shared" si="130"/>
        <v>0</v>
      </c>
      <c r="L296" s="350">
        <f t="shared" si="130"/>
        <v>0</v>
      </c>
      <c r="M296" s="350">
        <f t="shared" si="130"/>
        <v>0</v>
      </c>
      <c r="N296" s="350">
        <f t="shared" si="130"/>
        <v>0</v>
      </c>
      <c r="O296" s="350">
        <f t="shared" si="130"/>
        <v>0</v>
      </c>
    </row>
    <row r="297" spans="1:15" ht="12.75" x14ac:dyDescent="0.2">
      <c r="A297" s="349">
        <v>2</v>
      </c>
      <c r="B297" s="348">
        <v>6</v>
      </c>
      <c r="C297" s="348">
        <v>4</v>
      </c>
      <c r="D297" s="348">
        <v>1</v>
      </c>
      <c r="E297" s="348"/>
      <c r="F297" s="347" t="s">
        <v>193</v>
      </c>
      <c r="G297" s="346">
        <f t="shared" ref="G297:O297" si="131">+G298</f>
        <v>0</v>
      </c>
      <c r="H297" s="346">
        <f t="shared" si="131"/>
        <v>0</v>
      </c>
      <c r="I297" s="346">
        <f t="shared" si="131"/>
        <v>0</v>
      </c>
      <c r="J297" s="346">
        <f t="shared" si="131"/>
        <v>0</v>
      </c>
      <c r="K297" s="346">
        <f t="shared" si="131"/>
        <v>0</v>
      </c>
      <c r="L297" s="346">
        <f t="shared" si="131"/>
        <v>0</v>
      </c>
      <c r="M297" s="346">
        <f t="shared" si="131"/>
        <v>0</v>
      </c>
      <c r="N297" s="346">
        <f t="shared" si="131"/>
        <v>0</v>
      </c>
      <c r="O297" s="345">
        <f t="shared" si="131"/>
        <v>0</v>
      </c>
    </row>
    <row r="298" spans="1:15" ht="12.75" x14ac:dyDescent="0.2">
      <c r="A298" s="362">
        <v>2</v>
      </c>
      <c r="B298" s="361">
        <v>6</v>
      </c>
      <c r="C298" s="361">
        <v>4</v>
      </c>
      <c r="D298" s="361">
        <v>1</v>
      </c>
      <c r="E298" s="361" t="s">
        <v>210</v>
      </c>
      <c r="F298" s="281" t="s">
        <v>193</v>
      </c>
      <c r="G298" s="360"/>
      <c r="H298" s="360"/>
      <c r="I298" s="360"/>
      <c r="J298" s="360"/>
      <c r="K298" s="360"/>
      <c r="L298" s="360"/>
      <c r="M298" s="360"/>
      <c r="N298" s="359">
        <f>SUBTOTAL(9,G298:M298)</f>
        <v>0</v>
      </c>
      <c r="O298" s="358">
        <f>IFERROR(N298/$N$18*100,"0.00")</f>
        <v>0</v>
      </c>
    </row>
    <row r="299" spans="1:15" ht="12.75" x14ac:dyDescent="0.2">
      <c r="A299" s="349">
        <v>2</v>
      </c>
      <c r="B299" s="348">
        <v>6</v>
      </c>
      <c r="C299" s="348">
        <v>4</v>
      </c>
      <c r="D299" s="348">
        <v>2</v>
      </c>
      <c r="E299" s="348"/>
      <c r="F299" s="347" t="s">
        <v>194</v>
      </c>
      <c r="G299" s="346">
        <f t="shared" ref="G299:O299" si="132">+G300</f>
        <v>0</v>
      </c>
      <c r="H299" s="346">
        <f t="shared" si="132"/>
        <v>0</v>
      </c>
      <c r="I299" s="346">
        <f t="shared" si="132"/>
        <v>0</v>
      </c>
      <c r="J299" s="346">
        <f t="shared" si="132"/>
        <v>0</v>
      </c>
      <c r="K299" s="346">
        <f t="shared" si="132"/>
        <v>0</v>
      </c>
      <c r="L299" s="346">
        <f t="shared" si="132"/>
        <v>0</v>
      </c>
      <c r="M299" s="346">
        <f t="shared" si="132"/>
        <v>0</v>
      </c>
      <c r="N299" s="346">
        <f t="shared" si="132"/>
        <v>0</v>
      </c>
      <c r="O299" s="345">
        <f t="shared" si="132"/>
        <v>0</v>
      </c>
    </row>
    <row r="300" spans="1:15" ht="12.75" x14ac:dyDescent="0.2">
      <c r="A300" s="362">
        <v>2</v>
      </c>
      <c r="B300" s="361">
        <v>6</v>
      </c>
      <c r="C300" s="361">
        <v>4</v>
      </c>
      <c r="D300" s="361">
        <v>2</v>
      </c>
      <c r="E300" s="361" t="s">
        <v>210</v>
      </c>
      <c r="F300" s="281" t="s">
        <v>194</v>
      </c>
      <c r="G300" s="360"/>
      <c r="H300" s="360"/>
      <c r="I300" s="360"/>
      <c r="J300" s="360"/>
      <c r="K300" s="360"/>
      <c r="L300" s="360"/>
      <c r="M300" s="360"/>
      <c r="N300" s="359">
        <f>SUBTOTAL(9,G300:M300)</f>
        <v>0</v>
      </c>
      <c r="O300" s="358">
        <f>IFERROR(N300/$N$18*100,"0.00")</f>
        <v>0</v>
      </c>
    </row>
    <row r="301" spans="1:15" ht="12.75" x14ac:dyDescent="0.2">
      <c r="A301" s="349">
        <v>2</v>
      </c>
      <c r="B301" s="348">
        <v>6</v>
      </c>
      <c r="C301" s="348">
        <v>4</v>
      </c>
      <c r="D301" s="348">
        <v>8</v>
      </c>
      <c r="E301" s="348"/>
      <c r="F301" s="347" t="s">
        <v>195</v>
      </c>
      <c r="G301" s="346">
        <f t="shared" ref="G301:O301" si="133">+G302</f>
        <v>0</v>
      </c>
      <c r="H301" s="346">
        <f t="shared" si="133"/>
        <v>0</v>
      </c>
      <c r="I301" s="346">
        <f t="shared" si="133"/>
        <v>0</v>
      </c>
      <c r="J301" s="346">
        <f t="shared" si="133"/>
        <v>0</v>
      </c>
      <c r="K301" s="346">
        <f t="shared" si="133"/>
        <v>0</v>
      </c>
      <c r="L301" s="346">
        <f t="shared" si="133"/>
        <v>0</v>
      </c>
      <c r="M301" s="346">
        <f t="shared" si="133"/>
        <v>0</v>
      </c>
      <c r="N301" s="346">
        <f t="shared" si="133"/>
        <v>0</v>
      </c>
      <c r="O301" s="345">
        <f t="shared" si="133"/>
        <v>0</v>
      </c>
    </row>
    <row r="302" spans="1:15" ht="12.75" x14ac:dyDescent="0.2">
      <c r="A302" s="362">
        <v>2</v>
      </c>
      <c r="B302" s="361">
        <v>6</v>
      </c>
      <c r="C302" s="361">
        <v>4</v>
      </c>
      <c r="D302" s="361">
        <v>8</v>
      </c>
      <c r="E302" s="361" t="s">
        <v>210</v>
      </c>
      <c r="F302" s="281" t="s">
        <v>195</v>
      </c>
      <c r="G302" s="360"/>
      <c r="H302" s="360"/>
      <c r="I302" s="360"/>
      <c r="J302" s="360"/>
      <c r="K302" s="360"/>
      <c r="L302" s="360"/>
      <c r="M302" s="360"/>
      <c r="N302" s="359">
        <f>SUBTOTAL(9,G302:M302)</f>
        <v>0</v>
      </c>
      <c r="O302" s="358">
        <f>IFERROR(N302/$N$18*100,"0.00")</f>
        <v>0</v>
      </c>
    </row>
    <row r="303" spans="1:15" ht="12.75" x14ac:dyDescent="0.2">
      <c r="A303" s="352">
        <v>2</v>
      </c>
      <c r="B303" s="351">
        <v>6</v>
      </c>
      <c r="C303" s="351">
        <v>5</v>
      </c>
      <c r="D303" s="351"/>
      <c r="E303" s="351"/>
      <c r="F303" s="277" t="s">
        <v>196</v>
      </c>
      <c r="G303" s="350">
        <f t="shared" ref="G303:O303" si="134">+G304+G306+G308+G310</f>
        <v>300000</v>
      </c>
      <c r="H303" s="350">
        <f t="shared" si="134"/>
        <v>0</v>
      </c>
      <c r="I303" s="350">
        <f t="shared" si="134"/>
        <v>4700000</v>
      </c>
      <c r="J303" s="350">
        <f t="shared" si="134"/>
        <v>0</v>
      </c>
      <c r="K303" s="350">
        <f t="shared" si="134"/>
        <v>0</v>
      </c>
      <c r="L303" s="350">
        <f t="shared" si="134"/>
        <v>0</v>
      </c>
      <c r="M303" s="350">
        <f t="shared" si="134"/>
        <v>4500000</v>
      </c>
      <c r="N303" s="350">
        <f t="shared" si="134"/>
        <v>9500000</v>
      </c>
      <c r="O303" s="350">
        <f t="shared" si="134"/>
        <v>1.2878946215359506</v>
      </c>
    </row>
    <row r="304" spans="1:15" ht="12.75" x14ac:dyDescent="0.2">
      <c r="A304" s="349">
        <v>2</v>
      </c>
      <c r="B304" s="348">
        <v>6</v>
      </c>
      <c r="C304" s="348">
        <v>5</v>
      </c>
      <c r="D304" s="348">
        <v>2</v>
      </c>
      <c r="E304" s="348"/>
      <c r="F304" s="347" t="s">
        <v>197</v>
      </c>
      <c r="G304" s="346">
        <f t="shared" ref="G304:O304" si="135">+G305</f>
        <v>0</v>
      </c>
      <c r="H304" s="346">
        <f t="shared" si="135"/>
        <v>0</v>
      </c>
      <c r="I304" s="346">
        <f t="shared" si="135"/>
        <v>0</v>
      </c>
      <c r="J304" s="346">
        <f t="shared" si="135"/>
        <v>0</v>
      </c>
      <c r="K304" s="346">
        <f t="shared" si="135"/>
        <v>0</v>
      </c>
      <c r="L304" s="346">
        <f t="shared" si="135"/>
        <v>0</v>
      </c>
      <c r="M304" s="346">
        <f t="shared" si="135"/>
        <v>3000000</v>
      </c>
      <c r="N304" s="346">
        <f t="shared" si="135"/>
        <v>3000000</v>
      </c>
      <c r="O304" s="345">
        <f t="shared" si="135"/>
        <v>0.40670356469556335</v>
      </c>
    </row>
    <row r="305" spans="1:15" ht="12.75" x14ac:dyDescent="0.2">
      <c r="A305" s="365">
        <v>2</v>
      </c>
      <c r="B305" s="361">
        <v>6</v>
      </c>
      <c r="C305" s="361">
        <v>5</v>
      </c>
      <c r="D305" s="361">
        <v>2</v>
      </c>
      <c r="E305" s="361" t="s">
        <v>210</v>
      </c>
      <c r="F305" s="281" t="s">
        <v>197</v>
      </c>
      <c r="G305" s="360"/>
      <c r="H305" s="360"/>
      <c r="I305" s="360"/>
      <c r="J305" s="360"/>
      <c r="K305" s="360"/>
      <c r="L305" s="360"/>
      <c r="M305" s="360">
        <v>3000000</v>
      </c>
      <c r="N305" s="359">
        <f>SUBTOTAL(9,G305:M305)</f>
        <v>3000000</v>
      </c>
      <c r="O305" s="358">
        <f>IFERROR(N305/$N$18*100,"0.00")</f>
        <v>0.40670356469556335</v>
      </c>
    </row>
    <row r="306" spans="1:15" ht="12.75" x14ac:dyDescent="0.2">
      <c r="A306" s="349">
        <v>2</v>
      </c>
      <c r="B306" s="348">
        <v>6</v>
      </c>
      <c r="C306" s="348">
        <v>5</v>
      </c>
      <c r="D306" s="348">
        <v>4</v>
      </c>
      <c r="E306" s="348"/>
      <c r="F306" s="347" t="s">
        <v>1079</v>
      </c>
      <c r="G306" s="346">
        <f t="shared" ref="G306:O306" si="136">+G307</f>
        <v>0</v>
      </c>
      <c r="H306" s="346">
        <f t="shared" si="136"/>
        <v>0</v>
      </c>
      <c r="I306" s="346">
        <f t="shared" si="136"/>
        <v>0</v>
      </c>
      <c r="J306" s="346">
        <f t="shared" si="136"/>
        <v>0</v>
      </c>
      <c r="K306" s="346">
        <f t="shared" si="136"/>
        <v>0</v>
      </c>
      <c r="L306" s="346">
        <f t="shared" si="136"/>
        <v>0</v>
      </c>
      <c r="M306" s="346">
        <f t="shared" si="136"/>
        <v>0</v>
      </c>
      <c r="N306" s="346">
        <f t="shared" si="136"/>
        <v>0</v>
      </c>
      <c r="O306" s="345">
        <f t="shared" si="136"/>
        <v>0</v>
      </c>
    </row>
    <row r="307" spans="1:15" ht="12.75" x14ac:dyDescent="0.2">
      <c r="A307" s="365">
        <v>2</v>
      </c>
      <c r="B307" s="361">
        <v>6</v>
      </c>
      <c r="C307" s="361">
        <v>5</v>
      </c>
      <c r="D307" s="361">
        <v>4</v>
      </c>
      <c r="E307" s="361" t="s">
        <v>210</v>
      </c>
      <c r="F307" s="281" t="s">
        <v>1079</v>
      </c>
      <c r="G307" s="360"/>
      <c r="H307" s="360"/>
      <c r="I307" s="360"/>
      <c r="J307" s="360"/>
      <c r="K307" s="360"/>
      <c r="L307" s="360"/>
      <c r="M307" s="360"/>
      <c r="N307" s="359">
        <f>SUBTOTAL(9,G307:M307)</f>
        <v>0</v>
      </c>
      <c r="O307" s="358">
        <f>IFERROR(N307/$N$18*100,"0.00")</f>
        <v>0</v>
      </c>
    </row>
    <row r="308" spans="1:15" ht="12.75" x14ac:dyDescent="0.2">
      <c r="A308" s="349">
        <v>2</v>
      </c>
      <c r="B308" s="348">
        <v>6</v>
      </c>
      <c r="C308" s="348">
        <v>5</v>
      </c>
      <c r="D308" s="348">
        <v>5</v>
      </c>
      <c r="E308" s="348"/>
      <c r="F308" s="347" t="s">
        <v>198</v>
      </c>
      <c r="G308" s="346">
        <f t="shared" ref="G308:O308" si="137">+G309</f>
        <v>300000</v>
      </c>
      <c r="H308" s="346">
        <f t="shared" si="137"/>
        <v>0</v>
      </c>
      <c r="I308" s="346">
        <f t="shared" si="137"/>
        <v>1200000</v>
      </c>
      <c r="J308" s="346">
        <f t="shared" si="137"/>
        <v>0</v>
      </c>
      <c r="K308" s="346">
        <f t="shared" si="137"/>
        <v>0</v>
      </c>
      <c r="L308" s="346">
        <f t="shared" si="137"/>
        <v>0</v>
      </c>
      <c r="M308" s="346">
        <f t="shared" si="137"/>
        <v>1500000</v>
      </c>
      <c r="N308" s="346">
        <f t="shared" si="137"/>
        <v>3000000</v>
      </c>
      <c r="O308" s="345">
        <f t="shared" si="137"/>
        <v>0.40670356469556335</v>
      </c>
    </row>
    <row r="309" spans="1:15" ht="12.75" x14ac:dyDescent="0.2">
      <c r="A309" s="365">
        <v>2</v>
      </c>
      <c r="B309" s="361">
        <v>6</v>
      </c>
      <c r="C309" s="361">
        <v>5</v>
      </c>
      <c r="D309" s="361">
        <v>5</v>
      </c>
      <c r="E309" s="361" t="s">
        <v>210</v>
      </c>
      <c r="F309" s="281" t="s">
        <v>198</v>
      </c>
      <c r="G309" s="360">
        <f>3000000*10%</f>
        <v>300000</v>
      </c>
      <c r="H309" s="360"/>
      <c r="I309" s="360">
        <f>3000000*40%</f>
        <v>1200000</v>
      </c>
      <c r="J309" s="360"/>
      <c r="K309" s="360"/>
      <c r="L309" s="360"/>
      <c r="M309" s="360">
        <f>3000000*50%</f>
        <v>1500000</v>
      </c>
      <c r="N309" s="359">
        <f>SUBTOTAL(9,G309:M309)</f>
        <v>3000000</v>
      </c>
      <c r="O309" s="358">
        <f>IFERROR(N309/$N$18*100,"0.00")</f>
        <v>0.40670356469556335</v>
      </c>
    </row>
    <row r="310" spans="1:15" ht="12.75" x14ac:dyDescent="0.2">
      <c r="A310" s="349">
        <v>2</v>
      </c>
      <c r="B310" s="348">
        <v>6</v>
      </c>
      <c r="C310" s="348">
        <v>5</v>
      </c>
      <c r="D310" s="348">
        <v>6</v>
      </c>
      <c r="E310" s="348"/>
      <c r="F310" s="347" t="s">
        <v>199</v>
      </c>
      <c r="G310" s="346">
        <f t="shared" ref="G310:O310" si="138">+G311</f>
        <v>0</v>
      </c>
      <c r="H310" s="346">
        <f t="shared" si="138"/>
        <v>0</v>
      </c>
      <c r="I310" s="346">
        <f t="shared" si="138"/>
        <v>3500000</v>
      </c>
      <c r="J310" s="346">
        <f t="shared" si="138"/>
        <v>0</v>
      </c>
      <c r="K310" s="346">
        <f t="shared" si="138"/>
        <v>0</v>
      </c>
      <c r="L310" s="346">
        <f t="shared" si="138"/>
        <v>0</v>
      </c>
      <c r="M310" s="346">
        <f t="shared" si="138"/>
        <v>0</v>
      </c>
      <c r="N310" s="346">
        <f t="shared" si="138"/>
        <v>3500000</v>
      </c>
      <c r="O310" s="345">
        <f t="shared" si="138"/>
        <v>0.47448749214482394</v>
      </c>
    </row>
    <row r="311" spans="1:15" ht="12.75" x14ac:dyDescent="0.2">
      <c r="A311" s="365">
        <v>2</v>
      </c>
      <c r="B311" s="361">
        <v>6</v>
      </c>
      <c r="C311" s="361">
        <v>5</v>
      </c>
      <c r="D311" s="361">
        <v>6</v>
      </c>
      <c r="E311" s="361" t="s">
        <v>210</v>
      </c>
      <c r="F311" s="281" t="s">
        <v>199</v>
      </c>
      <c r="G311" s="360"/>
      <c r="H311" s="360"/>
      <c r="I311" s="360">
        <v>3500000</v>
      </c>
      <c r="J311" s="360"/>
      <c r="K311" s="360"/>
      <c r="L311" s="360"/>
      <c r="M311" s="360"/>
      <c r="N311" s="359">
        <f>SUBTOTAL(9,G311:M311)</f>
        <v>3500000</v>
      </c>
      <c r="O311" s="358">
        <f>IFERROR(N311/$N$18*100,"0.00")</f>
        <v>0.47448749214482394</v>
      </c>
    </row>
    <row r="312" spans="1:15" ht="12.75" x14ac:dyDescent="0.2">
      <c r="A312" s="352">
        <v>2</v>
      </c>
      <c r="B312" s="351">
        <v>6</v>
      </c>
      <c r="C312" s="351">
        <v>6</v>
      </c>
      <c r="D312" s="351"/>
      <c r="E312" s="351"/>
      <c r="F312" s="277" t="s">
        <v>275</v>
      </c>
      <c r="G312" s="350">
        <f t="shared" ref="G312:O313" si="139">+G313</f>
        <v>0</v>
      </c>
      <c r="H312" s="350">
        <f t="shared" si="139"/>
        <v>0</v>
      </c>
      <c r="I312" s="350">
        <f t="shared" si="139"/>
        <v>0</v>
      </c>
      <c r="J312" s="350">
        <f t="shared" si="139"/>
        <v>0</v>
      </c>
      <c r="K312" s="350">
        <f t="shared" si="139"/>
        <v>0</v>
      </c>
      <c r="L312" s="350">
        <f t="shared" si="139"/>
        <v>0</v>
      </c>
      <c r="M312" s="350">
        <f t="shared" si="139"/>
        <v>0</v>
      </c>
      <c r="N312" s="350">
        <f t="shared" si="139"/>
        <v>0</v>
      </c>
      <c r="O312" s="366">
        <f t="shared" si="139"/>
        <v>0</v>
      </c>
    </row>
    <row r="313" spans="1:15" ht="12.75" x14ac:dyDescent="0.2">
      <c r="A313" s="349">
        <v>2</v>
      </c>
      <c r="B313" s="348">
        <v>6</v>
      </c>
      <c r="C313" s="348">
        <v>6</v>
      </c>
      <c r="D313" s="348">
        <v>1</v>
      </c>
      <c r="E313" s="348"/>
      <c r="F313" s="285" t="s">
        <v>276</v>
      </c>
      <c r="G313" s="363">
        <f t="shared" si="139"/>
        <v>0</v>
      </c>
      <c r="H313" s="363">
        <f t="shared" si="139"/>
        <v>0</v>
      </c>
      <c r="I313" s="363">
        <f t="shared" si="139"/>
        <v>0</v>
      </c>
      <c r="J313" s="363">
        <f t="shared" si="139"/>
        <v>0</v>
      </c>
      <c r="K313" s="363">
        <f t="shared" si="139"/>
        <v>0</v>
      </c>
      <c r="L313" s="363">
        <f t="shared" si="139"/>
        <v>0</v>
      </c>
      <c r="M313" s="363">
        <f t="shared" si="139"/>
        <v>0</v>
      </c>
      <c r="N313" s="363">
        <f t="shared" si="139"/>
        <v>0</v>
      </c>
      <c r="O313" s="345">
        <f t="shared" si="139"/>
        <v>0</v>
      </c>
    </row>
    <row r="314" spans="1:15" ht="12.75" x14ac:dyDescent="0.2">
      <c r="A314" s="365">
        <v>2</v>
      </c>
      <c r="B314" s="361">
        <v>6</v>
      </c>
      <c r="C314" s="361">
        <v>6</v>
      </c>
      <c r="D314" s="361">
        <v>1</v>
      </c>
      <c r="E314" s="361" t="s">
        <v>210</v>
      </c>
      <c r="F314" s="281" t="s">
        <v>276</v>
      </c>
      <c r="G314" s="360"/>
      <c r="H314" s="360"/>
      <c r="I314" s="360"/>
      <c r="J314" s="360"/>
      <c r="K314" s="360"/>
      <c r="L314" s="360"/>
      <c r="M314" s="360"/>
      <c r="N314" s="364">
        <f>SUBTOTAL(9,G314:M314)</f>
        <v>0</v>
      </c>
      <c r="O314" s="358">
        <f>IFERROR(N314/$N$18*100,"0.00")</f>
        <v>0</v>
      </c>
    </row>
    <row r="315" spans="1:15" ht="12.75" x14ac:dyDescent="0.2">
      <c r="A315" s="352">
        <v>2</v>
      </c>
      <c r="B315" s="351">
        <v>6</v>
      </c>
      <c r="C315" s="351">
        <v>8</v>
      </c>
      <c r="D315" s="351"/>
      <c r="E315" s="351"/>
      <c r="F315" s="277" t="s">
        <v>201</v>
      </c>
      <c r="G315" s="350">
        <f t="shared" ref="G315:O315" si="140">+G316+G319+G321+G323</f>
        <v>0</v>
      </c>
      <c r="H315" s="350">
        <f t="shared" si="140"/>
        <v>0</v>
      </c>
      <c r="I315" s="350">
        <f t="shared" si="140"/>
        <v>0</v>
      </c>
      <c r="J315" s="350">
        <f t="shared" si="140"/>
        <v>0</v>
      </c>
      <c r="K315" s="350">
        <f t="shared" si="140"/>
        <v>0</v>
      </c>
      <c r="L315" s="350">
        <f t="shared" si="140"/>
        <v>0</v>
      </c>
      <c r="M315" s="350">
        <f t="shared" si="140"/>
        <v>0</v>
      </c>
      <c r="N315" s="350">
        <f t="shared" si="140"/>
        <v>0</v>
      </c>
      <c r="O315" s="350">
        <f t="shared" si="140"/>
        <v>0</v>
      </c>
    </row>
    <row r="316" spans="1:15" ht="12.75" x14ac:dyDescent="0.2">
      <c r="A316" s="349">
        <v>2</v>
      </c>
      <c r="B316" s="348">
        <v>6</v>
      </c>
      <c r="C316" s="348">
        <v>8</v>
      </c>
      <c r="D316" s="348">
        <v>3</v>
      </c>
      <c r="E316" s="348"/>
      <c r="F316" s="347" t="s">
        <v>202</v>
      </c>
      <c r="G316" s="346">
        <f t="shared" ref="G316:O316" si="141">+G317+G318</f>
        <v>0</v>
      </c>
      <c r="H316" s="346">
        <f t="shared" si="141"/>
        <v>0</v>
      </c>
      <c r="I316" s="346">
        <f t="shared" si="141"/>
        <v>0</v>
      </c>
      <c r="J316" s="346">
        <f t="shared" si="141"/>
        <v>0</v>
      </c>
      <c r="K316" s="346">
        <f t="shared" si="141"/>
        <v>0</v>
      </c>
      <c r="L316" s="346">
        <f t="shared" si="141"/>
        <v>0</v>
      </c>
      <c r="M316" s="346">
        <f t="shared" si="141"/>
        <v>0</v>
      </c>
      <c r="N316" s="346">
        <f t="shared" si="141"/>
        <v>0</v>
      </c>
      <c r="O316" s="345">
        <f t="shared" si="141"/>
        <v>0</v>
      </c>
    </row>
    <row r="317" spans="1:15" ht="12.75" x14ac:dyDescent="0.2">
      <c r="A317" s="362">
        <v>2</v>
      </c>
      <c r="B317" s="361">
        <v>6</v>
      </c>
      <c r="C317" s="361">
        <v>8</v>
      </c>
      <c r="D317" s="361">
        <v>3</v>
      </c>
      <c r="E317" s="361" t="s">
        <v>210</v>
      </c>
      <c r="F317" s="281" t="s">
        <v>203</v>
      </c>
      <c r="G317" s="360"/>
      <c r="H317" s="360"/>
      <c r="I317" s="360"/>
      <c r="J317" s="360"/>
      <c r="K317" s="360"/>
      <c r="L317" s="360"/>
      <c r="M317" s="360"/>
      <c r="N317" s="359">
        <f>SUBTOTAL(9,G317:M317)</f>
        <v>0</v>
      </c>
      <c r="O317" s="358">
        <f t="shared" ref="O317:O324" si="142">IFERROR(N317/$N$18*100,"0.00")</f>
        <v>0</v>
      </c>
    </row>
    <row r="318" spans="1:15" ht="12.75" x14ac:dyDescent="0.2">
      <c r="A318" s="362">
        <v>2</v>
      </c>
      <c r="B318" s="361">
        <v>6</v>
      </c>
      <c r="C318" s="361">
        <v>8</v>
      </c>
      <c r="D318" s="361">
        <v>3</v>
      </c>
      <c r="E318" s="361" t="s">
        <v>211</v>
      </c>
      <c r="F318" s="281" t="s">
        <v>204</v>
      </c>
      <c r="G318" s="360"/>
      <c r="H318" s="360"/>
      <c r="I318" s="360"/>
      <c r="J318" s="360"/>
      <c r="K318" s="360"/>
      <c r="L318" s="360"/>
      <c r="M318" s="360"/>
      <c r="N318" s="359">
        <f>SUBTOTAL(9,G318:M318)</f>
        <v>0</v>
      </c>
      <c r="O318" s="358">
        <f t="shared" si="142"/>
        <v>0</v>
      </c>
    </row>
    <row r="319" spans="1:15" ht="12.75" x14ac:dyDescent="0.2">
      <c r="A319" s="349">
        <v>2</v>
      </c>
      <c r="B319" s="348">
        <v>6</v>
      </c>
      <c r="C319" s="348">
        <v>8</v>
      </c>
      <c r="D319" s="348">
        <v>5</v>
      </c>
      <c r="E319" s="348"/>
      <c r="F319" s="347" t="s">
        <v>205</v>
      </c>
      <c r="G319" s="346">
        <f t="shared" ref="G319:N319" si="143">+G320</f>
        <v>0</v>
      </c>
      <c r="H319" s="346">
        <f t="shared" si="143"/>
        <v>0</v>
      </c>
      <c r="I319" s="346">
        <f t="shared" si="143"/>
        <v>0</v>
      </c>
      <c r="J319" s="346">
        <f t="shared" si="143"/>
        <v>0</v>
      </c>
      <c r="K319" s="346">
        <f t="shared" si="143"/>
        <v>0</v>
      </c>
      <c r="L319" s="346">
        <f t="shared" si="143"/>
        <v>0</v>
      </c>
      <c r="M319" s="346">
        <f t="shared" si="143"/>
        <v>0</v>
      </c>
      <c r="N319" s="363">
        <f t="shared" si="143"/>
        <v>0</v>
      </c>
      <c r="O319" s="345">
        <f t="shared" si="142"/>
        <v>0</v>
      </c>
    </row>
    <row r="320" spans="1:15" ht="12.75" x14ac:dyDescent="0.2">
      <c r="A320" s="362">
        <v>2</v>
      </c>
      <c r="B320" s="361">
        <v>6</v>
      </c>
      <c r="C320" s="361">
        <v>8</v>
      </c>
      <c r="D320" s="361">
        <v>5</v>
      </c>
      <c r="E320" s="361" t="s">
        <v>210</v>
      </c>
      <c r="F320" s="281" t="s">
        <v>205</v>
      </c>
      <c r="G320" s="360"/>
      <c r="H320" s="360"/>
      <c r="I320" s="360"/>
      <c r="J320" s="360"/>
      <c r="K320" s="360"/>
      <c r="L320" s="360"/>
      <c r="M320" s="360"/>
      <c r="N320" s="364">
        <f>SUBTOTAL(9,G320:M320)</f>
        <v>0</v>
      </c>
      <c r="O320" s="358">
        <f t="shared" si="142"/>
        <v>0</v>
      </c>
    </row>
    <row r="321" spans="1:15" ht="12.75" x14ac:dyDescent="0.2">
      <c r="A321" s="349">
        <v>2</v>
      </c>
      <c r="B321" s="348">
        <v>6</v>
      </c>
      <c r="C321" s="348">
        <v>8</v>
      </c>
      <c r="D321" s="348">
        <v>8</v>
      </c>
      <c r="E321" s="348"/>
      <c r="F321" s="285" t="s">
        <v>206</v>
      </c>
      <c r="G321" s="346">
        <f t="shared" ref="G321:N321" si="144">+G322</f>
        <v>0</v>
      </c>
      <c r="H321" s="346">
        <f t="shared" si="144"/>
        <v>0</v>
      </c>
      <c r="I321" s="346">
        <f t="shared" si="144"/>
        <v>0</v>
      </c>
      <c r="J321" s="346">
        <f t="shared" si="144"/>
        <v>0</v>
      </c>
      <c r="K321" s="346">
        <f t="shared" si="144"/>
        <v>0</v>
      </c>
      <c r="L321" s="346">
        <f t="shared" si="144"/>
        <v>0</v>
      </c>
      <c r="M321" s="346">
        <f t="shared" si="144"/>
        <v>0</v>
      </c>
      <c r="N321" s="363">
        <f t="shared" si="144"/>
        <v>0</v>
      </c>
      <c r="O321" s="345">
        <f t="shared" si="142"/>
        <v>0</v>
      </c>
    </row>
    <row r="322" spans="1:15" ht="12.75" x14ac:dyDescent="0.2">
      <c r="A322" s="362">
        <v>2</v>
      </c>
      <c r="B322" s="361">
        <v>6</v>
      </c>
      <c r="C322" s="361">
        <v>8</v>
      </c>
      <c r="D322" s="361">
        <v>8</v>
      </c>
      <c r="E322" s="361" t="s">
        <v>210</v>
      </c>
      <c r="F322" s="281" t="s">
        <v>1080</v>
      </c>
      <c r="G322" s="360"/>
      <c r="H322" s="360"/>
      <c r="I322" s="360"/>
      <c r="J322" s="360"/>
      <c r="K322" s="360"/>
      <c r="L322" s="360"/>
      <c r="M322" s="360"/>
      <c r="N322" s="359">
        <f>SUBTOTAL(9,G322:M322)</f>
        <v>0</v>
      </c>
      <c r="O322" s="358">
        <f t="shared" si="142"/>
        <v>0</v>
      </c>
    </row>
    <row r="323" spans="1:15" ht="12.75" x14ac:dyDescent="0.2">
      <c r="A323" s="349">
        <v>2</v>
      </c>
      <c r="B323" s="348">
        <v>6</v>
      </c>
      <c r="C323" s="348">
        <v>8</v>
      </c>
      <c r="D323" s="348">
        <v>9</v>
      </c>
      <c r="E323" s="348"/>
      <c r="F323" s="285" t="s">
        <v>207</v>
      </c>
      <c r="G323" s="346">
        <f t="shared" ref="G323:N323" si="145">+G324</f>
        <v>0</v>
      </c>
      <c r="H323" s="346">
        <f t="shared" si="145"/>
        <v>0</v>
      </c>
      <c r="I323" s="346">
        <f t="shared" si="145"/>
        <v>0</v>
      </c>
      <c r="J323" s="346">
        <f t="shared" si="145"/>
        <v>0</v>
      </c>
      <c r="K323" s="346">
        <f t="shared" si="145"/>
        <v>0</v>
      </c>
      <c r="L323" s="346">
        <f t="shared" si="145"/>
        <v>0</v>
      </c>
      <c r="M323" s="346">
        <f t="shared" si="145"/>
        <v>0</v>
      </c>
      <c r="N323" s="346">
        <f t="shared" si="145"/>
        <v>0</v>
      </c>
      <c r="O323" s="358">
        <f t="shared" si="142"/>
        <v>0</v>
      </c>
    </row>
    <row r="324" spans="1:15" ht="12.75" x14ac:dyDescent="0.2">
      <c r="A324" s="362">
        <v>2</v>
      </c>
      <c r="B324" s="361">
        <v>6</v>
      </c>
      <c r="C324" s="361">
        <v>8</v>
      </c>
      <c r="D324" s="361">
        <v>9</v>
      </c>
      <c r="E324" s="361" t="s">
        <v>210</v>
      </c>
      <c r="F324" s="281" t="s">
        <v>207</v>
      </c>
      <c r="G324" s="360"/>
      <c r="H324" s="360"/>
      <c r="I324" s="360"/>
      <c r="J324" s="360"/>
      <c r="K324" s="360"/>
      <c r="L324" s="360"/>
      <c r="M324" s="360"/>
      <c r="N324" s="359">
        <f>SUBTOTAL(9,G324:M324)</f>
        <v>0</v>
      </c>
      <c r="O324" s="358">
        <f t="shared" si="142"/>
        <v>0</v>
      </c>
    </row>
    <row r="325" spans="1:15" ht="12.75" x14ac:dyDescent="0.2">
      <c r="A325" s="357">
        <v>2</v>
      </c>
      <c r="B325" s="356">
        <v>7</v>
      </c>
      <c r="C325" s="355"/>
      <c r="D325" s="355"/>
      <c r="E325" s="355"/>
      <c r="F325" s="276" t="s">
        <v>183</v>
      </c>
      <c r="G325" s="354">
        <f t="shared" ref="G325:O327" si="146">+G326</f>
        <v>0</v>
      </c>
      <c r="H325" s="354">
        <f t="shared" si="146"/>
        <v>0</v>
      </c>
      <c r="I325" s="354">
        <f t="shared" si="146"/>
        <v>0</v>
      </c>
      <c r="J325" s="354">
        <f t="shared" si="146"/>
        <v>0</v>
      </c>
      <c r="K325" s="354">
        <f t="shared" si="146"/>
        <v>0</v>
      </c>
      <c r="L325" s="354">
        <f t="shared" si="146"/>
        <v>0</v>
      </c>
      <c r="M325" s="354">
        <f t="shared" si="146"/>
        <v>0</v>
      </c>
      <c r="N325" s="354">
        <f t="shared" si="146"/>
        <v>0</v>
      </c>
      <c r="O325" s="353">
        <f t="shared" si="146"/>
        <v>0</v>
      </c>
    </row>
    <row r="326" spans="1:15" ht="12.75" x14ac:dyDescent="0.2">
      <c r="A326" s="352">
        <v>2</v>
      </c>
      <c r="B326" s="351">
        <v>7</v>
      </c>
      <c r="C326" s="351">
        <v>1</v>
      </c>
      <c r="D326" s="351"/>
      <c r="E326" s="351"/>
      <c r="F326" s="277" t="s">
        <v>208</v>
      </c>
      <c r="G326" s="350">
        <f t="shared" si="146"/>
        <v>0</v>
      </c>
      <c r="H326" s="350">
        <f t="shared" si="146"/>
        <v>0</v>
      </c>
      <c r="I326" s="350">
        <f t="shared" si="146"/>
        <v>0</v>
      </c>
      <c r="J326" s="350">
        <f t="shared" si="146"/>
        <v>0</v>
      </c>
      <c r="K326" s="350">
        <f t="shared" si="146"/>
        <v>0</v>
      </c>
      <c r="L326" s="350">
        <f t="shared" si="146"/>
        <v>0</v>
      </c>
      <c r="M326" s="350">
        <f t="shared" si="146"/>
        <v>0</v>
      </c>
      <c r="N326" s="350">
        <f t="shared" si="146"/>
        <v>0</v>
      </c>
      <c r="O326" s="345">
        <f t="shared" si="146"/>
        <v>0</v>
      </c>
    </row>
    <row r="327" spans="1:15" ht="12.75" x14ac:dyDescent="0.2">
      <c r="A327" s="349">
        <v>2</v>
      </c>
      <c r="B327" s="348">
        <v>7</v>
      </c>
      <c r="C327" s="348">
        <v>1</v>
      </c>
      <c r="D327" s="348">
        <v>2</v>
      </c>
      <c r="E327" s="348"/>
      <c r="F327" s="347" t="s">
        <v>209</v>
      </c>
      <c r="G327" s="346">
        <f t="shared" si="146"/>
        <v>0</v>
      </c>
      <c r="H327" s="346">
        <f t="shared" si="146"/>
        <v>0</v>
      </c>
      <c r="I327" s="346">
        <f t="shared" si="146"/>
        <v>0</v>
      </c>
      <c r="J327" s="346">
        <f t="shared" si="146"/>
        <v>0</v>
      </c>
      <c r="K327" s="346">
        <f t="shared" si="146"/>
        <v>0</v>
      </c>
      <c r="L327" s="346">
        <f t="shared" si="146"/>
        <v>0</v>
      </c>
      <c r="M327" s="346">
        <f t="shared" si="146"/>
        <v>0</v>
      </c>
      <c r="N327" s="346">
        <f t="shared" si="146"/>
        <v>0</v>
      </c>
      <c r="O327" s="345">
        <f t="shared" si="146"/>
        <v>0</v>
      </c>
    </row>
    <row r="328" spans="1:15" ht="12.75" x14ac:dyDescent="0.2">
      <c r="A328" s="344">
        <v>2</v>
      </c>
      <c r="B328" s="343">
        <v>7</v>
      </c>
      <c r="C328" s="343">
        <v>1</v>
      </c>
      <c r="D328" s="343">
        <v>2</v>
      </c>
      <c r="E328" s="343" t="s">
        <v>210</v>
      </c>
      <c r="F328" s="286" t="s">
        <v>209</v>
      </c>
      <c r="G328" s="342"/>
      <c r="H328" s="342"/>
      <c r="I328" s="342"/>
      <c r="J328" s="342"/>
      <c r="K328" s="342"/>
      <c r="L328" s="342"/>
      <c r="M328" s="342"/>
      <c r="N328" s="341">
        <f>SUBTOTAL(9,G328:M328)</f>
        <v>0</v>
      </c>
      <c r="O328" s="340">
        <f>IFERROR(N328/$N$18*100,"0.00")</f>
        <v>0</v>
      </c>
    </row>
    <row r="329" spans="1:15" s="46" customFormat="1" x14ac:dyDescent="0.3">
      <c r="A329" s="47"/>
      <c r="B329" s="47"/>
      <c r="C329" s="47"/>
      <c r="D329" s="47"/>
      <c r="E329" s="47"/>
      <c r="F329" s="47"/>
      <c r="G329" s="47"/>
      <c r="H329" s="47"/>
      <c r="I329" s="47"/>
      <c r="J329" s="47"/>
      <c r="K329" s="47"/>
      <c r="L329" s="47"/>
      <c r="M329" s="47"/>
      <c r="N329" s="47"/>
    </row>
    <row r="330" spans="1:15" s="46" customFormat="1" x14ac:dyDescent="0.3">
      <c r="A330" s="47"/>
      <c r="B330" s="47"/>
      <c r="C330" s="47"/>
      <c r="D330" s="47"/>
      <c r="E330" s="47"/>
      <c r="F330" s="47"/>
      <c r="G330" s="47"/>
      <c r="H330" s="47"/>
      <c r="I330" s="47"/>
      <c r="J330" s="47"/>
      <c r="K330" s="47"/>
      <c r="L330" s="47"/>
      <c r="M330" s="47"/>
      <c r="N330" s="47"/>
    </row>
    <row r="331" spans="1:15" s="46" customFormat="1" x14ac:dyDescent="0.3">
      <c r="A331" s="47"/>
      <c r="B331" s="47"/>
      <c r="C331" s="47"/>
      <c r="D331" s="47"/>
      <c r="E331" s="47"/>
      <c r="F331" s="47"/>
      <c r="G331" s="47"/>
      <c r="H331" s="47"/>
      <c r="I331" s="47"/>
      <c r="J331" s="47"/>
      <c r="K331" s="47"/>
      <c r="L331" s="47"/>
      <c r="M331" s="47"/>
      <c r="N331" s="47"/>
    </row>
    <row r="332" spans="1:15" s="46" customFormat="1" x14ac:dyDescent="0.3">
      <c r="A332" s="47"/>
      <c r="B332" s="47"/>
      <c r="C332" s="47"/>
      <c r="D332" s="47"/>
      <c r="E332" s="47"/>
      <c r="F332" s="47"/>
      <c r="G332" s="47"/>
      <c r="H332" s="47"/>
      <c r="I332" s="47"/>
      <c r="J332" s="47"/>
      <c r="K332" s="47"/>
      <c r="L332" s="47"/>
      <c r="M332" s="47"/>
      <c r="N332" s="47"/>
    </row>
    <row r="333" spans="1:15" s="46" customFormat="1" x14ac:dyDescent="0.3">
      <c r="A333" s="47"/>
      <c r="B333" s="47"/>
      <c r="C333" s="47"/>
      <c r="D333" s="47"/>
      <c r="E333" s="47"/>
      <c r="F333" s="47"/>
      <c r="G333" s="47"/>
      <c r="H333" s="47"/>
      <c r="I333" s="47"/>
      <c r="J333" s="47"/>
      <c r="K333" s="47"/>
      <c r="L333" s="47"/>
      <c r="M333" s="47"/>
      <c r="N333" s="47"/>
    </row>
    <row r="334" spans="1:15" s="46" customFormat="1" x14ac:dyDescent="0.3">
      <c r="A334" s="47"/>
      <c r="B334" s="47"/>
      <c r="C334" s="47"/>
      <c r="D334" s="47"/>
      <c r="E334" s="47"/>
      <c r="F334" s="47"/>
      <c r="G334" s="47"/>
      <c r="H334" s="47"/>
      <c r="I334" s="47"/>
      <c r="J334" s="47"/>
      <c r="K334" s="47"/>
      <c r="L334" s="47"/>
      <c r="M334" s="47"/>
      <c r="N334" s="47"/>
    </row>
    <row r="335" spans="1:15" s="46" customFormat="1" x14ac:dyDescent="0.3">
      <c r="A335" s="47"/>
      <c r="B335" s="47"/>
      <c r="C335" s="47"/>
      <c r="D335" s="47"/>
      <c r="E335" s="47"/>
      <c r="F335" s="47"/>
      <c r="G335" s="47"/>
      <c r="H335" s="47"/>
      <c r="I335" s="47"/>
      <c r="J335" s="47"/>
      <c r="K335" s="47"/>
      <c r="L335" s="47"/>
      <c r="M335" s="47"/>
      <c r="N335" s="47"/>
    </row>
    <row r="336" spans="1:15" s="46" customFormat="1" x14ac:dyDescent="0.3">
      <c r="A336" s="47"/>
      <c r="B336" s="47"/>
      <c r="C336" s="47"/>
      <c r="D336" s="47"/>
      <c r="E336" s="47"/>
      <c r="F336" s="47"/>
      <c r="G336" s="47"/>
      <c r="H336" s="47"/>
      <c r="I336" s="47"/>
      <c r="J336" s="47"/>
      <c r="K336" s="47"/>
      <c r="L336" s="47"/>
      <c r="M336" s="47"/>
      <c r="N336" s="47"/>
    </row>
    <row r="337" spans="1:14" s="46" customFormat="1" x14ac:dyDescent="0.3">
      <c r="A337" s="47"/>
      <c r="B337" s="47"/>
      <c r="C337" s="47"/>
      <c r="D337" s="47"/>
      <c r="E337" s="47"/>
      <c r="F337" s="47"/>
      <c r="G337" s="47"/>
      <c r="H337" s="47"/>
      <c r="I337" s="47"/>
      <c r="J337" s="47"/>
      <c r="K337" s="47"/>
      <c r="L337" s="47"/>
      <c r="M337" s="47"/>
      <c r="N337" s="47"/>
    </row>
    <row r="338" spans="1:14" s="46" customFormat="1" x14ac:dyDescent="0.3">
      <c r="A338" s="47"/>
      <c r="B338" s="47"/>
      <c r="C338" s="47"/>
      <c r="D338" s="47"/>
      <c r="E338" s="47"/>
      <c r="F338" s="47"/>
      <c r="G338" s="47"/>
      <c r="H338" s="47"/>
      <c r="I338" s="47"/>
      <c r="J338" s="47"/>
      <c r="K338" s="47"/>
      <c r="L338" s="47"/>
      <c r="M338" s="47"/>
      <c r="N338" s="47"/>
    </row>
    <row r="339" spans="1:14" s="46" customFormat="1" x14ac:dyDescent="0.3">
      <c r="A339" s="47"/>
      <c r="B339" s="47"/>
      <c r="C339" s="47"/>
      <c r="D339" s="47"/>
      <c r="E339" s="47"/>
      <c r="F339" s="47"/>
      <c r="G339" s="47"/>
      <c r="H339" s="47"/>
      <c r="I339" s="47"/>
      <c r="J339" s="47"/>
      <c r="K339" s="47"/>
      <c r="L339" s="47"/>
      <c r="M339" s="47"/>
      <c r="N339" s="47"/>
    </row>
    <row r="340" spans="1:14" s="46" customFormat="1" x14ac:dyDescent="0.3">
      <c r="A340" s="47"/>
      <c r="B340" s="47"/>
      <c r="C340" s="47"/>
      <c r="D340" s="47"/>
      <c r="E340" s="47"/>
      <c r="F340" s="47"/>
      <c r="G340" s="47"/>
      <c r="H340" s="47"/>
      <c r="I340" s="47"/>
      <c r="J340" s="47"/>
      <c r="K340" s="47"/>
      <c r="L340" s="47"/>
      <c r="M340" s="47"/>
      <c r="N340" s="47"/>
    </row>
    <row r="341" spans="1:14" s="46" customFormat="1" x14ac:dyDescent="0.3">
      <c r="A341" s="47"/>
      <c r="B341" s="47"/>
      <c r="C341" s="47"/>
      <c r="D341" s="47"/>
      <c r="E341" s="47"/>
      <c r="F341" s="47"/>
      <c r="G341" s="47"/>
      <c r="H341" s="47"/>
      <c r="I341" s="47"/>
      <c r="J341" s="47"/>
      <c r="K341" s="47"/>
      <c r="L341" s="47"/>
      <c r="M341" s="47"/>
      <c r="N341" s="47"/>
    </row>
    <row r="342" spans="1:14" s="46" customFormat="1" x14ac:dyDescent="0.3">
      <c r="A342" s="47"/>
      <c r="B342" s="47"/>
      <c r="C342" s="47"/>
      <c r="D342" s="47"/>
      <c r="E342" s="47"/>
      <c r="F342" s="47"/>
      <c r="G342" s="47"/>
      <c r="H342" s="47"/>
      <c r="I342" s="47"/>
      <c r="J342" s="47"/>
      <c r="K342" s="47"/>
      <c r="L342" s="47"/>
      <c r="M342" s="47"/>
      <c r="N342" s="47"/>
    </row>
    <row r="343" spans="1:14" s="46" customFormat="1" x14ac:dyDescent="0.3">
      <c r="A343" s="47"/>
      <c r="B343" s="47"/>
      <c r="C343" s="47"/>
      <c r="D343" s="47"/>
      <c r="E343" s="47"/>
      <c r="F343" s="47"/>
      <c r="G343" s="47"/>
      <c r="H343" s="47"/>
      <c r="I343" s="47"/>
      <c r="J343" s="47"/>
      <c r="K343" s="47"/>
      <c r="L343" s="47"/>
      <c r="M343" s="47"/>
      <c r="N343" s="47"/>
    </row>
    <row r="344" spans="1:14" s="46" customFormat="1" x14ac:dyDescent="0.3">
      <c r="A344" s="47"/>
      <c r="B344" s="47"/>
      <c r="C344" s="47"/>
      <c r="D344" s="47"/>
      <c r="E344" s="47"/>
      <c r="F344" s="47"/>
      <c r="G344" s="47"/>
      <c r="H344" s="47"/>
      <c r="I344" s="47"/>
      <c r="J344" s="47"/>
      <c r="K344" s="47"/>
      <c r="L344" s="47"/>
      <c r="M344" s="47"/>
      <c r="N344" s="47"/>
    </row>
    <row r="345" spans="1:14" s="46" customFormat="1" x14ac:dyDescent="0.3">
      <c r="A345" s="47"/>
      <c r="B345" s="47"/>
      <c r="C345" s="47"/>
      <c r="D345" s="47"/>
      <c r="E345" s="47"/>
      <c r="F345" s="47"/>
      <c r="G345" s="47"/>
      <c r="H345" s="47"/>
      <c r="I345" s="47"/>
      <c r="J345" s="47"/>
      <c r="K345" s="47"/>
      <c r="L345" s="47"/>
      <c r="M345" s="47"/>
      <c r="N345" s="47"/>
    </row>
    <row r="346" spans="1:14" s="46" customFormat="1" x14ac:dyDescent="0.3">
      <c r="A346" s="47"/>
      <c r="B346" s="47"/>
      <c r="C346" s="47"/>
      <c r="D346" s="47"/>
      <c r="E346" s="47"/>
      <c r="F346" s="47"/>
      <c r="G346" s="47"/>
      <c r="H346" s="47"/>
      <c r="I346" s="47"/>
      <c r="J346" s="47"/>
      <c r="K346" s="47"/>
      <c r="L346" s="47"/>
      <c r="M346" s="47"/>
      <c r="N346" s="47"/>
    </row>
    <row r="347" spans="1:14" s="46" customFormat="1" x14ac:dyDescent="0.3">
      <c r="A347" s="47"/>
      <c r="B347" s="47"/>
      <c r="C347" s="47"/>
      <c r="D347" s="47"/>
      <c r="E347" s="47"/>
      <c r="F347" s="47"/>
      <c r="G347" s="47"/>
      <c r="H347" s="47"/>
      <c r="I347" s="47"/>
      <c r="J347" s="47"/>
      <c r="K347" s="47"/>
      <c r="L347" s="47"/>
      <c r="M347" s="47"/>
      <c r="N347" s="47"/>
    </row>
    <row r="348" spans="1:14" s="46" customFormat="1" x14ac:dyDescent="0.3">
      <c r="A348" s="47"/>
      <c r="B348" s="47"/>
      <c r="C348" s="47"/>
      <c r="D348" s="47"/>
      <c r="E348" s="47"/>
      <c r="F348" s="47"/>
      <c r="G348" s="47"/>
      <c r="H348" s="47"/>
      <c r="I348" s="47"/>
      <c r="J348" s="47"/>
      <c r="K348" s="47"/>
      <c r="L348" s="47"/>
      <c r="M348" s="47"/>
      <c r="N348" s="47"/>
    </row>
    <row r="349" spans="1:14" s="46" customFormat="1" x14ac:dyDescent="0.3">
      <c r="A349" s="47"/>
      <c r="B349" s="47"/>
      <c r="C349" s="47"/>
      <c r="D349" s="47"/>
      <c r="E349" s="47"/>
      <c r="F349" s="47"/>
      <c r="G349" s="47"/>
      <c r="H349" s="47"/>
      <c r="I349" s="47"/>
      <c r="J349" s="47"/>
      <c r="K349" s="47"/>
      <c r="L349" s="47"/>
      <c r="M349" s="47"/>
      <c r="N349" s="47"/>
    </row>
    <row r="350" spans="1:14" s="46" customFormat="1" x14ac:dyDescent="0.3">
      <c r="A350" s="47"/>
      <c r="B350" s="47"/>
      <c r="C350" s="47"/>
      <c r="D350" s="47"/>
      <c r="E350" s="47"/>
      <c r="F350" s="47"/>
      <c r="G350" s="47"/>
      <c r="H350" s="47"/>
      <c r="I350" s="47"/>
      <c r="J350" s="47"/>
      <c r="K350" s="47"/>
      <c r="L350" s="47"/>
      <c r="M350" s="47"/>
      <c r="N350" s="47"/>
    </row>
    <row r="351" spans="1:14" s="46" customFormat="1" x14ac:dyDescent="0.3">
      <c r="A351" s="47"/>
      <c r="B351" s="47"/>
      <c r="C351" s="47"/>
      <c r="D351" s="47"/>
      <c r="E351" s="47"/>
      <c r="F351" s="47"/>
      <c r="G351" s="47"/>
      <c r="H351" s="47"/>
      <c r="I351" s="47"/>
      <c r="J351" s="47"/>
      <c r="K351" s="47"/>
      <c r="L351" s="47"/>
      <c r="M351" s="47"/>
      <c r="N351" s="47"/>
    </row>
    <row r="352" spans="1:14" s="46" customFormat="1" x14ac:dyDescent="0.3">
      <c r="A352" s="47"/>
      <c r="B352" s="47"/>
      <c r="C352" s="47"/>
      <c r="D352" s="47"/>
      <c r="E352" s="47"/>
      <c r="F352" s="47"/>
      <c r="G352" s="47"/>
      <c r="H352" s="47"/>
      <c r="I352" s="47"/>
      <c r="J352" s="47"/>
      <c r="K352" s="47"/>
      <c r="L352" s="47"/>
      <c r="M352" s="47"/>
      <c r="N352" s="47"/>
    </row>
    <row r="353" spans="1:14" s="46" customFormat="1" x14ac:dyDescent="0.3">
      <c r="A353" s="47"/>
      <c r="B353" s="47"/>
      <c r="C353" s="47"/>
      <c r="D353" s="47"/>
      <c r="E353" s="47"/>
      <c r="F353" s="47"/>
      <c r="G353" s="47"/>
      <c r="H353" s="47"/>
      <c r="I353" s="47"/>
      <c r="J353" s="47"/>
      <c r="K353" s="47"/>
      <c r="L353" s="47"/>
      <c r="M353" s="47"/>
      <c r="N353" s="47"/>
    </row>
    <row r="354" spans="1:14" s="46" customFormat="1" x14ac:dyDescent="0.3">
      <c r="A354" s="47"/>
      <c r="B354" s="47"/>
      <c r="C354" s="47"/>
      <c r="D354" s="47"/>
      <c r="E354" s="47"/>
      <c r="F354" s="47"/>
      <c r="G354" s="47"/>
      <c r="H354" s="47"/>
      <c r="I354" s="47"/>
      <c r="J354" s="47"/>
      <c r="K354" s="47"/>
      <c r="L354" s="47"/>
      <c r="M354" s="47"/>
      <c r="N354" s="47"/>
    </row>
    <row r="355" spans="1:14" s="46" customFormat="1" x14ac:dyDescent="0.3">
      <c r="A355" s="47"/>
      <c r="B355" s="47"/>
      <c r="C355" s="47"/>
      <c r="D355" s="47"/>
      <c r="E355" s="47"/>
      <c r="F355" s="47"/>
      <c r="G355" s="47"/>
      <c r="H355" s="47"/>
      <c r="I355" s="47"/>
      <c r="J355" s="47"/>
      <c r="K355" s="47"/>
      <c r="L355" s="47"/>
      <c r="M355" s="47"/>
      <c r="N355" s="47"/>
    </row>
    <row r="356" spans="1:14" s="46" customFormat="1" x14ac:dyDescent="0.3">
      <c r="A356" s="47"/>
      <c r="B356" s="47"/>
      <c r="C356" s="47"/>
      <c r="D356" s="47"/>
      <c r="E356" s="47"/>
      <c r="F356" s="47"/>
      <c r="G356" s="47"/>
      <c r="H356" s="47"/>
      <c r="I356" s="47"/>
      <c r="J356" s="47"/>
      <c r="K356" s="47"/>
      <c r="L356" s="47"/>
      <c r="M356" s="47"/>
      <c r="N356" s="47"/>
    </row>
    <row r="357" spans="1:14" s="46" customFormat="1" x14ac:dyDescent="0.3">
      <c r="A357" s="47"/>
      <c r="B357" s="47"/>
      <c r="C357" s="47"/>
      <c r="D357" s="47"/>
      <c r="E357" s="47"/>
      <c r="F357" s="47"/>
      <c r="G357" s="47"/>
      <c r="H357" s="47"/>
      <c r="I357" s="47"/>
      <c r="J357" s="47"/>
      <c r="K357" s="47"/>
      <c r="L357" s="47"/>
      <c r="M357" s="47"/>
      <c r="N357" s="47"/>
    </row>
    <row r="358" spans="1:14" s="46" customFormat="1" x14ac:dyDescent="0.3">
      <c r="A358" s="47"/>
      <c r="B358" s="47"/>
      <c r="C358" s="47"/>
      <c r="D358" s="47"/>
      <c r="E358" s="47"/>
      <c r="F358" s="47"/>
      <c r="G358" s="47"/>
      <c r="H358" s="47"/>
      <c r="I358" s="47"/>
      <c r="J358" s="47"/>
      <c r="K358" s="47"/>
      <c r="L358" s="47"/>
      <c r="M358" s="47"/>
      <c r="N358" s="47"/>
    </row>
    <row r="359" spans="1:14" s="46" customFormat="1" x14ac:dyDescent="0.3">
      <c r="A359" s="47"/>
      <c r="B359" s="47"/>
      <c r="C359" s="47"/>
      <c r="D359" s="47"/>
      <c r="E359" s="47"/>
      <c r="F359" s="47"/>
      <c r="G359" s="47"/>
      <c r="H359" s="47"/>
      <c r="I359" s="47"/>
      <c r="J359" s="47"/>
      <c r="K359" s="47"/>
      <c r="L359" s="47"/>
      <c r="M359" s="47"/>
      <c r="N359" s="47"/>
    </row>
    <row r="360" spans="1:14" s="46" customFormat="1" x14ac:dyDescent="0.3">
      <c r="A360" s="47"/>
      <c r="B360" s="47"/>
      <c r="C360" s="47"/>
      <c r="D360" s="47"/>
      <c r="E360" s="47"/>
      <c r="F360" s="47"/>
      <c r="G360" s="47"/>
      <c r="H360" s="47"/>
      <c r="I360" s="47"/>
      <c r="J360" s="47"/>
      <c r="K360" s="47"/>
      <c r="L360" s="47"/>
      <c r="M360" s="47"/>
      <c r="N360" s="47"/>
    </row>
    <row r="361" spans="1:14" s="46" customFormat="1" x14ac:dyDescent="0.3">
      <c r="A361" s="47"/>
      <c r="B361" s="47"/>
      <c r="C361" s="47"/>
      <c r="D361" s="47"/>
      <c r="E361" s="47"/>
      <c r="F361" s="47"/>
      <c r="G361" s="47"/>
      <c r="H361" s="47"/>
      <c r="I361" s="47"/>
      <c r="J361" s="47"/>
      <c r="K361" s="47"/>
      <c r="L361" s="47"/>
      <c r="M361" s="47"/>
      <c r="N361" s="47"/>
    </row>
    <row r="362" spans="1:14" s="46" customFormat="1" x14ac:dyDescent="0.3">
      <c r="A362" s="47"/>
      <c r="B362" s="47"/>
      <c r="C362" s="47"/>
      <c r="D362" s="47"/>
      <c r="E362" s="47"/>
      <c r="F362" s="47"/>
      <c r="G362" s="47"/>
      <c r="H362" s="47"/>
      <c r="I362" s="47"/>
      <c r="J362" s="47"/>
      <c r="K362" s="47"/>
      <c r="L362" s="47"/>
      <c r="M362" s="47"/>
      <c r="N362" s="47"/>
    </row>
    <row r="363" spans="1:14" s="46" customFormat="1" x14ac:dyDescent="0.3">
      <c r="A363" s="47"/>
      <c r="B363" s="47"/>
      <c r="C363" s="47"/>
      <c r="D363" s="47"/>
      <c r="E363" s="47"/>
      <c r="F363" s="47"/>
      <c r="G363" s="47"/>
      <c r="H363" s="47"/>
      <c r="I363" s="47"/>
      <c r="J363" s="47"/>
      <c r="K363" s="47"/>
      <c r="L363" s="47"/>
      <c r="M363" s="47"/>
      <c r="N363" s="47"/>
    </row>
    <row r="364" spans="1:14" s="46" customFormat="1" x14ac:dyDescent="0.3">
      <c r="A364" s="47"/>
      <c r="B364" s="47"/>
      <c r="C364" s="47"/>
      <c r="D364" s="47"/>
      <c r="E364" s="47"/>
      <c r="F364" s="47"/>
      <c r="G364" s="47"/>
      <c r="H364" s="47"/>
      <c r="I364" s="47"/>
      <c r="J364" s="47"/>
      <c r="K364" s="47"/>
      <c r="L364" s="47"/>
      <c r="M364" s="47"/>
      <c r="N364" s="47"/>
    </row>
    <row r="365" spans="1:14" s="46" customFormat="1" x14ac:dyDescent="0.3">
      <c r="A365" s="47"/>
      <c r="B365" s="47"/>
      <c r="C365" s="47"/>
      <c r="D365" s="47"/>
      <c r="E365" s="47"/>
      <c r="F365" s="47"/>
      <c r="G365" s="47"/>
      <c r="H365" s="47"/>
      <c r="I365" s="47"/>
      <c r="J365" s="47"/>
      <c r="K365" s="47"/>
      <c r="L365" s="47"/>
      <c r="M365" s="47"/>
      <c r="N365" s="47"/>
    </row>
    <row r="366" spans="1:14" s="46" customFormat="1" x14ac:dyDescent="0.3">
      <c r="A366" s="47"/>
      <c r="B366" s="47"/>
      <c r="C366" s="47"/>
      <c r="D366" s="47"/>
      <c r="E366" s="47"/>
      <c r="F366" s="47"/>
      <c r="G366" s="47"/>
      <c r="H366" s="47"/>
      <c r="I366" s="47"/>
      <c r="J366" s="47"/>
      <c r="K366" s="47"/>
      <c r="L366" s="47"/>
      <c r="M366" s="47"/>
      <c r="N366" s="47"/>
    </row>
    <row r="367" spans="1:14" s="46" customFormat="1" x14ac:dyDescent="0.3">
      <c r="A367" s="47"/>
      <c r="B367" s="47"/>
      <c r="C367" s="47"/>
      <c r="D367" s="47"/>
      <c r="E367" s="47"/>
      <c r="F367" s="47"/>
      <c r="G367" s="47"/>
      <c r="H367" s="47"/>
      <c r="I367" s="47"/>
      <c r="J367" s="47"/>
      <c r="K367" s="47"/>
      <c r="L367" s="47"/>
      <c r="M367" s="47"/>
      <c r="N367" s="47"/>
    </row>
    <row r="368" spans="1:14" s="46" customFormat="1" x14ac:dyDescent="0.3">
      <c r="A368" s="47"/>
      <c r="B368" s="47"/>
      <c r="C368" s="47"/>
      <c r="D368" s="47"/>
      <c r="E368" s="47"/>
      <c r="F368" s="47"/>
      <c r="G368" s="47"/>
      <c r="H368" s="47"/>
      <c r="I368" s="47"/>
      <c r="J368" s="47"/>
      <c r="K368" s="47"/>
      <c r="L368" s="47"/>
      <c r="M368" s="47"/>
      <c r="N368" s="47"/>
    </row>
    <row r="369" spans="1:14" s="46" customFormat="1" x14ac:dyDescent="0.3">
      <c r="A369" s="47"/>
      <c r="B369" s="47"/>
      <c r="C369" s="47"/>
      <c r="D369" s="47"/>
      <c r="E369" s="47"/>
      <c r="F369" s="47"/>
      <c r="G369" s="47"/>
      <c r="H369" s="47"/>
      <c r="I369" s="47"/>
      <c r="J369" s="47"/>
      <c r="K369" s="47"/>
      <c r="L369" s="47"/>
      <c r="M369" s="47"/>
      <c r="N369" s="47"/>
    </row>
    <row r="370" spans="1:14" s="46" customFormat="1" x14ac:dyDescent="0.3">
      <c r="A370" s="47"/>
      <c r="B370" s="47"/>
      <c r="C370" s="47"/>
      <c r="D370" s="47"/>
      <c r="E370" s="47"/>
      <c r="F370" s="47"/>
      <c r="G370" s="47"/>
      <c r="H370" s="47"/>
      <c r="I370" s="47"/>
      <c r="J370" s="47"/>
      <c r="K370" s="47"/>
      <c r="L370" s="47"/>
      <c r="M370" s="47"/>
      <c r="N370" s="47"/>
    </row>
    <row r="371" spans="1:14" s="46" customFormat="1" x14ac:dyDescent="0.3">
      <c r="A371" s="47"/>
      <c r="B371" s="47"/>
      <c r="C371" s="47"/>
      <c r="D371" s="47"/>
      <c r="E371" s="47"/>
      <c r="F371" s="47"/>
      <c r="G371" s="47"/>
      <c r="H371" s="47"/>
      <c r="I371" s="47"/>
      <c r="J371" s="47"/>
      <c r="K371" s="47"/>
      <c r="L371" s="47"/>
      <c r="M371" s="47"/>
      <c r="N371" s="47"/>
    </row>
    <row r="372" spans="1:14" s="46" customFormat="1" x14ac:dyDescent="0.3">
      <c r="A372" s="47"/>
      <c r="B372" s="47"/>
      <c r="C372" s="47"/>
      <c r="D372" s="47"/>
      <c r="E372" s="47"/>
      <c r="F372" s="47"/>
      <c r="G372" s="47"/>
      <c r="H372" s="47"/>
      <c r="I372" s="47"/>
      <c r="J372" s="47"/>
      <c r="K372" s="47"/>
      <c r="L372" s="47"/>
      <c r="M372" s="47"/>
      <c r="N372" s="47"/>
    </row>
    <row r="373" spans="1:14" s="46" customFormat="1" x14ac:dyDescent="0.3">
      <c r="A373" s="47"/>
      <c r="B373" s="47"/>
      <c r="C373" s="47"/>
      <c r="D373" s="47"/>
      <c r="E373" s="47"/>
      <c r="F373" s="47"/>
      <c r="G373" s="47"/>
      <c r="H373" s="47"/>
      <c r="I373" s="47"/>
      <c r="J373" s="47"/>
      <c r="K373" s="47"/>
      <c r="L373" s="47"/>
      <c r="M373" s="47"/>
      <c r="N373" s="47"/>
    </row>
    <row r="374" spans="1:14" s="46" customFormat="1" x14ac:dyDescent="0.3">
      <c r="A374" s="47"/>
      <c r="B374" s="47"/>
      <c r="C374" s="47"/>
      <c r="D374" s="47"/>
      <c r="E374" s="47"/>
      <c r="F374" s="47"/>
      <c r="G374" s="47"/>
      <c r="H374" s="47"/>
      <c r="I374" s="47"/>
      <c r="J374" s="47"/>
      <c r="K374" s="47"/>
      <c r="L374" s="47"/>
      <c r="M374" s="47"/>
      <c r="N374" s="47"/>
    </row>
    <row r="375" spans="1:14" s="46" customFormat="1" x14ac:dyDescent="0.3">
      <c r="A375" s="47"/>
      <c r="B375" s="47"/>
      <c r="C375" s="47"/>
      <c r="D375" s="47"/>
      <c r="E375" s="47"/>
      <c r="F375" s="47"/>
      <c r="G375" s="47"/>
      <c r="H375" s="47"/>
      <c r="I375" s="47"/>
      <c r="J375" s="47"/>
      <c r="K375" s="47"/>
      <c r="L375" s="47"/>
      <c r="M375" s="47"/>
      <c r="N375" s="47"/>
    </row>
    <row r="376" spans="1:14" s="46" customFormat="1" x14ac:dyDescent="0.3">
      <c r="A376" s="47"/>
      <c r="B376" s="47"/>
      <c r="C376" s="47"/>
      <c r="D376" s="47"/>
      <c r="E376" s="47"/>
      <c r="F376" s="47"/>
      <c r="G376" s="47"/>
      <c r="H376" s="47"/>
      <c r="I376" s="47"/>
      <c r="J376" s="47"/>
      <c r="K376" s="47"/>
      <c r="L376" s="47"/>
      <c r="M376" s="47"/>
      <c r="N376" s="47"/>
    </row>
    <row r="377" spans="1:14" s="46" customFormat="1" x14ac:dyDescent="0.3">
      <c r="A377" s="47"/>
      <c r="B377" s="47"/>
      <c r="C377" s="47"/>
      <c r="D377" s="47"/>
      <c r="E377" s="47"/>
      <c r="F377" s="47"/>
      <c r="G377" s="47"/>
      <c r="H377" s="47"/>
      <c r="I377" s="47"/>
      <c r="J377" s="47"/>
      <c r="K377" s="47"/>
      <c r="L377" s="47"/>
      <c r="M377" s="47"/>
      <c r="N377" s="47"/>
    </row>
    <row r="378" spans="1:14" s="46" customFormat="1" x14ac:dyDescent="0.3">
      <c r="A378" s="47"/>
      <c r="B378" s="47"/>
      <c r="C378" s="47"/>
      <c r="D378" s="47"/>
      <c r="E378" s="47"/>
      <c r="F378" s="47"/>
      <c r="G378" s="47"/>
      <c r="H378" s="47"/>
      <c r="I378" s="47"/>
      <c r="J378" s="47"/>
      <c r="K378" s="47"/>
      <c r="L378" s="47"/>
      <c r="M378" s="47"/>
      <c r="N378" s="47"/>
    </row>
    <row r="379" spans="1:14" s="46" customFormat="1" x14ac:dyDescent="0.3">
      <c r="A379" s="47"/>
      <c r="B379" s="47"/>
      <c r="C379" s="47"/>
      <c r="D379" s="47"/>
      <c r="E379" s="47"/>
      <c r="F379" s="47"/>
      <c r="G379" s="47"/>
      <c r="H379" s="47"/>
      <c r="I379" s="47"/>
      <c r="J379" s="47"/>
      <c r="K379" s="47"/>
      <c r="L379" s="47"/>
      <c r="M379" s="47"/>
      <c r="N379" s="47"/>
    </row>
    <row r="380" spans="1:14" s="46" customFormat="1" x14ac:dyDescent="0.3">
      <c r="A380" s="47"/>
      <c r="B380" s="47"/>
      <c r="C380" s="47"/>
      <c r="D380" s="47"/>
      <c r="E380" s="47"/>
      <c r="F380" s="47"/>
      <c r="G380" s="47"/>
      <c r="H380" s="47"/>
      <c r="I380" s="47"/>
      <c r="J380" s="47"/>
      <c r="K380" s="47"/>
      <c r="L380" s="47"/>
      <c r="M380" s="47"/>
      <c r="N380" s="47"/>
    </row>
    <row r="381" spans="1:14" s="46" customFormat="1" x14ac:dyDescent="0.3">
      <c r="A381" s="47"/>
      <c r="B381" s="47"/>
      <c r="C381" s="47"/>
      <c r="D381" s="47"/>
      <c r="E381" s="47"/>
      <c r="F381" s="47"/>
      <c r="G381" s="47"/>
      <c r="H381" s="47"/>
      <c r="I381" s="47"/>
      <c r="J381" s="47"/>
      <c r="K381" s="47"/>
      <c r="L381" s="47"/>
      <c r="M381" s="47"/>
      <c r="N381" s="47"/>
    </row>
    <row r="382" spans="1:14" s="46" customFormat="1" x14ac:dyDescent="0.3">
      <c r="A382" s="47"/>
      <c r="B382" s="47"/>
      <c r="C382" s="47"/>
      <c r="D382" s="47"/>
      <c r="E382" s="47"/>
      <c r="F382" s="47"/>
      <c r="G382" s="47"/>
      <c r="H382" s="47"/>
      <c r="I382" s="47"/>
      <c r="J382" s="47"/>
      <c r="K382" s="47"/>
      <c r="L382" s="47"/>
      <c r="M382" s="47"/>
      <c r="N382" s="47"/>
    </row>
    <row r="383" spans="1:14" s="46" customFormat="1" x14ac:dyDescent="0.3">
      <c r="A383" s="47"/>
      <c r="B383" s="47"/>
      <c r="C383" s="47"/>
      <c r="D383" s="47"/>
      <c r="E383" s="47"/>
      <c r="F383" s="47"/>
      <c r="G383" s="47"/>
      <c r="H383" s="47"/>
      <c r="I383" s="47"/>
      <c r="J383" s="47"/>
      <c r="K383" s="47"/>
      <c r="L383" s="47"/>
      <c r="M383" s="47"/>
      <c r="N383" s="47"/>
    </row>
    <row r="384" spans="1:14" s="46" customFormat="1" x14ac:dyDescent="0.3">
      <c r="A384" s="47"/>
      <c r="B384" s="47"/>
      <c r="C384" s="47"/>
      <c r="D384" s="47"/>
      <c r="E384" s="47"/>
      <c r="F384" s="47"/>
      <c r="G384" s="47"/>
      <c r="H384" s="47"/>
      <c r="I384" s="47"/>
      <c r="J384" s="47"/>
      <c r="K384" s="47"/>
      <c r="L384" s="47"/>
      <c r="M384" s="47"/>
      <c r="N384" s="47"/>
    </row>
    <row r="385" spans="1:14" s="46" customFormat="1" x14ac:dyDescent="0.3">
      <c r="A385" s="47"/>
      <c r="B385" s="47"/>
      <c r="C385" s="47"/>
      <c r="D385" s="47"/>
      <c r="E385" s="47"/>
      <c r="F385" s="47"/>
      <c r="G385" s="47"/>
      <c r="H385" s="47"/>
      <c r="I385" s="47"/>
      <c r="J385" s="47"/>
      <c r="K385" s="47"/>
      <c r="L385" s="47"/>
      <c r="M385" s="47"/>
      <c r="N385" s="47"/>
    </row>
    <row r="386" spans="1:14" s="46" customFormat="1" x14ac:dyDescent="0.3">
      <c r="A386" s="47"/>
      <c r="B386" s="47"/>
      <c r="C386" s="47"/>
      <c r="D386" s="47"/>
      <c r="E386" s="47"/>
      <c r="F386" s="47"/>
      <c r="G386" s="47"/>
      <c r="H386" s="47"/>
      <c r="I386" s="47"/>
      <c r="J386" s="47"/>
      <c r="K386" s="47"/>
      <c r="L386" s="47"/>
      <c r="M386" s="47"/>
      <c r="N386" s="47"/>
    </row>
    <row r="387" spans="1:14" s="46" customFormat="1" x14ac:dyDescent="0.3">
      <c r="A387" s="47"/>
      <c r="B387" s="47"/>
      <c r="C387" s="47"/>
      <c r="D387" s="47"/>
      <c r="E387" s="47"/>
      <c r="F387" s="47"/>
      <c r="G387" s="47"/>
      <c r="H387" s="47"/>
      <c r="I387" s="47"/>
      <c r="J387" s="47"/>
      <c r="K387" s="47"/>
      <c r="L387" s="47"/>
      <c r="M387" s="47"/>
      <c r="N387" s="47"/>
    </row>
    <row r="388" spans="1:14" s="46" customFormat="1" x14ac:dyDescent="0.3">
      <c r="A388" s="47"/>
      <c r="B388" s="47"/>
      <c r="C388" s="47"/>
      <c r="D388" s="47"/>
      <c r="E388" s="47"/>
      <c r="F388" s="47"/>
      <c r="G388" s="47"/>
      <c r="H388" s="47"/>
      <c r="I388" s="47"/>
      <c r="J388" s="47"/>
      <c r="K388" s="47"/>
      <c r="L388" s="47"/>
      <c r="M388" s="47"/>
      <c r="N388" s="47"/>
    </row>
    <row r="389" spans="1:14" s="46" customFormat="1" x14ac:dyDescent="0.3">
      <c r="A389" s="47"/>
      <c r="B389" s="47"/>
      <c r="C389" s="47"/>
      <c r="D389" s="47"/>
      <c r="E389" s="47"/>
      <c r="F389" s="47"/>
      <c r="G389" s="47"/>
      <c r="H389" s="47"/>
      <c r="I389" s="47"/>
      <c r="J389" s="47"/>
      <c r="K389" s="47"/>
      <c r="L389" s="47"/>
      <c r="M389" s="47"/>
      <c r="N389" s="47"/>
    </row>
    <row r="390" spans="1:14" s="46" customFormat="1" x14ac:dyDescent="0.3">
      <c r="A390" s="47"/>
      <c r="B390" s="47"/>
      <c r="C390" s="47"/>
      <c r="D390" s="47"/>
      <c r="E390" s="47"/>
      <c r="F390" s="47"/>
      <c r="G390" s="47"/>
      <c r="H390" s="47"/>
      <c r="I390" s="47"/>
      <c r="J390" s="47"/>
      <c r="K390" s="47"/>
      <c r="L390" s="47"/>
      <c r="M390" s="47"/>
      <c r="N390" s="47"/>
    </row>
    <row r="391" spans="1:14" s="46" customFormat="1" x14ac:dyDescent="0.3">
      <c r="A391" s="47"/>
      <c r="B391" s="47"/>
      <c r="C391" s="47"/>
      <c r="D391" s="47"/>
      <c r="E391" s="47"/>
      <c r="F391" s="47"/>
      <c r="G391" s="47"/>
      <c r="H391" s="47"/>
      <c r="I391" s="47"/>
      <c r="J391" s="47"/>
      <c r="K391" s="47"/>
      <c r="L391" s="47"/>
      <c r="M391" s="47"/>
      <c r="N391" s="47"/>
    </row>
    <row r="392" spans="1:14" s="46" customFormat="1" x14ac:dyDescent="0.3">
      <c r="A392" s="47"/>
      <c r="B392" s="47"/>
      <c r="C392" s="47"/>
      <c r="D392" s="47"/>
      <c r="E392" s="47"/>
      <c r="F392" s="47"/>
      <c r="G392" s="47"/>
      <c r="H392" s="47"/>
      <c r="I392" s="47"/>
      <c r="J392" s="47"/>
      <c r="K392" s="47"/>
      <c r="L392" s="47"/>
      <c r="M392" s="47"/>
      <c r="N392" s="47"/>
    </row>
    <row r="393" spans="1:14" s="46" customFormat="1" x14ac:dyDescent="0.3">
      <c r="A393" s="47"/>
      <c r="B393" s="47"/>
      <c r="C393" s="47"/>
      <c r="D393" s="47"/>
      <c r="E393" s="47"/>
      <c r="F393" s="47"/>
      <c r="G393" s="47"/>
      <c r="H393" s="47"/>
      <c r="I393" s="47"/>
      <c r="J393" s="47"/>
      <c r="K393" s="47"/>
      <c r="L393" s="47"/>
      <c r="M393" s="47"/>
      <c r="N393" s="47"/>
    </row>
    <row r="394" spans="1:14" s="46" customFormat="1" x14ac:dyDescent="0.3">
      <c r="A394" s="47"/>
      <c r="B394" s="47"/>
      <c r="C394" s="47"/>
      <c r="D394" s="47"/>
      <c r="E394" s="47"/>
      <c r="F394" s="47"/>
      <c r="G394" s="47"/>
      <c r="H394" s="47"/>
      <c r="I394" s="47"/>
      <c r="J394" s="47"/>
      <c r="K394" s="47"/>
      <c r="L394" s="47"/>
      <c r="M394" s="47"/>
      <c r="N394" s="47"/>
    </row>
    <row r="395" spans="1:14" s="46" customFormat="1" x14ac:dyDescent="0.3">
      <c r="A395" s="47"/>
      <c r="B395" s="47"/>
      <c r="C395" s="47"/>
      <c r="D395" s="47"/>
      <c r="E395" s="47"/>
      <c r="F395" s="47"/>
      <c r="G395" s="47"/>
      <c r="H395" s="47"/>
      <c r="I395" s="47"/>
      <c r="J395" s="47"/>
      <c r="K395" s="47"/>
      <c r="L395" s="47"/>
      <c r="M395" s="47"/>
      <c r="N395" s="47"/>
    </row>
    <row r="396" spans="1:14" s="46" customFormat="1" x14ac:dyDescent="0.3">
      <c r="A396" s="47"/>
      <c r="B396" s="47"/>
      <c r="C396" s="47"/>
      <c r="D396" s="47"/>
      <c r="E396" s="47"/>
      <c r="F396" s="47"/>
      <c r="G396" s="47"/>
      <c r="H396" s="47"/>
      <c r="I396" s="47"/>
      <c r="J396" s="47"/>
      <c r="K396" s="47"/>
      <c r="L396" s="47"/>
      <c r="M396" s="47"/>
      <c r="N396" s="47"/>
    </row>
    <row r="397" spans="1:14" s="46" customFormat="1" x14ac:dyDescent="0.3">
      <c r="A397" s="47"/>
      <c r="B397" s="47"/>
      <c r="C397" s="47"/>
      <c r="D397" s="47"/>
      <c r="E397" s="47"/>
      <c r="F397" s="47"/>
      <c r="G397" s="47"/>
      <c r="H397" s="47"/>
      <c r="I397" s="47"/>
      <c r="J397" s="47"/>
      <c r="K397" s="47"/>
      <c r="L397" s="47"/>
      <c r="M397" s="47"/>
      <c r="N397" s="47"/>
    </row>
    <row r="398" spans="1:14" s="46" customFormat="1" x14ac:dyDescent="0.3">
      <c r="A398" s="47"/>
      <c r="B398" s="47"/>
      <c r="C398" s="47"/>
      <c r="D398" s="47"/>
      <c r="E398" s="47"/>
      <c r="F398" s="47"/>
      <c r="G398" s="47"/>
      <c r="H398" s="47"/>
      <c r="I398" s="47"/>
      <c r="J398" s="47"/>
      <c r="K398" s="47"/>
      <c r="L398" s="47"/>
      <c r="M398" s="47"/>
      <c r="N398" s="47"/>
    </row>
    <row r="399" spans="1:14" s="46" customFormat="1" x14ac:dyDescent="0.3">
      <c r="A399" s="47"/>
      <c r="B399" s="47"/>
      <c r="C399" s="47"/>
      <c r="D399" s="47"/>
      <c r="E399" s="47"/>
      <c r="F399" s="47"/>
      <c r="G399" s="47"/>
      <c r="H399" s="47"/>
      <c r="I399" s="47"/>
      <c r="J399" s="47"/>
      <c r="K399" s="47"/>
      <c r="L399" s="47"/>
      <c r="M399" s="47"/>
      <c r="N399" s="47"/>
    </row>
    <row r="400" spans="1:14" s="46" customFormat="1" x14ac:dyDescent="0.3">
      <c r="A400" s="47"/>
      <c r="B400" s="47"/>
      <c r="C400" s="47"/>
      <c r="D400" s="47"/>
      <c r="E400" s="47"/>
      <c r="F400" s="47"/>
      <c r="G400" s="47"/>
      <c r="H400" s="47"/>
      <c r="I400" s="47"/>
      <c r="J400" s="47"/>
      <c r="K400" s="47"/>
      <c r="L400" s="47"/>
      <c r="M400" s="47"/>
      <c r="N400" s="47"/>
    </row>
    <row r="401" spans="1:14" s="46" customFormat="1" x14ac:dyDescent="0.3">
      <c r="A401" s="47"/>
      <c r="B401" s="47"/>
      <c r="C401" s="47"/>
      <c r="D401" s="47"/>
      <c r="E401" s="47"/>
      <c r="F401" s="47"/>
      <c r="G401" s="47"/>
      <c r="H401" s="47"/>
      <c r="I401" s="47"/>
      <c r="J401" s="47"/>
      <c r="K401" s="47"/>
      <c r="L401" s="47"/>
      <c r="M401" s="47"/>
      <c r="N401" s="47"/>
    </row>
    <row r="402" spans="1:14" s="46" customFormat="1" x14ac:dyDescent="0.3">
      <c r="A402" s="47"/>
      <c r="B402" s="47"/>
      <c r="C402" s="47"/>
      <c r="D402" s="47"/>
      <c r="E402" s="47"/>
      <c r="F402" s="47"/>
      <c r="G402" s="47"/>
      <c r="H402" s="47"/>
      <c r="I402" s="47"/>
      <c r="J402" s="47"/>
      <c r="K402" s="47"/>
      <c r="L402" s="47"/>
      <c r="M402" s="47"/>
      <c r="N402" s="47"/>
    </row>
    <row r="403" spans="1:14" s="46" customFormat="1" x14ac:dyDescent="0.3">
      <c r="A403" s="47"/>
      <c r="B403" s="47"/>
      <c r="C403" s="47"/>
      <c r="D403" s="47"/>
      <c r="E403" s="47"/>
      <c r="F403" s="47"/>
      <c r="G403" s="47"/>
      <c r="H403" s="47"/>
      <c r="I403" s="47"/>
      <c r="J403" s="47"/>
      <c r="K403" s="47"/>
      <c r="L403" s="47"/>
      <c r="M403" s="47"/>
      <c r="N403" s="47"/>
    </row>
    <row r="404" spans="1:14" s="46" customFormat="1" x14ac:dyDescent="0.3">
      <c r="A404" s="47"/>
      <c r="B404" s="47"/>
      <c r="C404" s="47"/>
      <c r="D404" s="47"/>
      <c r="E404" s="47"/>
      <c r="F404" s="47"/>
      <c r="G404" s="47"/>
      <c r="H404" s="47"/>
      <c r="I404" s="47"/>
      <c r="J404" s="47"/>
      <c r="K404" s="47"/>
      <c r="L404" s="47"/>
      <c r="M404" s="47"/>
      <c r="N404" s="47"/>
    </row>
    <row r="405" spans="1:14" s="46" customFormat="1" x14ac:dyDescent="0.3">
      <c r="A405" s="47"/>
      <c r="B405" s="47"/>
      <c r="C405" s="47"/>
      <c r="D405" s="47"/>
      <c r="E405" s="47"/>
      <c r="F405" s="47"/>
      <c r="G405" s="47"/>
      <c r="H405" s="47"/>
      <c r="I405" s="47"/>
      <c r="J405" s="47"/>
      <c r="K405" s="47"/>
      <c r="L405" s="47"/>
      <c r="M405" s="47"/>
      <c r="N405" s="47"/>
    </row>
    <row r="406" spans="1:14" s="46" customFormat="1" x14ac:dyDescent="0.3">
      <c r="A406" s="47"/>
      <c r="B406" s="47"/>
      <c r="C406" s="47"/>
      <c r="D406" s="47"/>
      <c r="E406" s="47"/>
      <c r="F406" s="47"/>
      <c r="G406" s="47"/>
      <c r="H406" s="47"/>
      <c r="I406" s="47"/>
      <c r="J406" s="47"/>
      <c r="K406" s="47"/>
      <c r="L406" s="47"/>
      <c r="M406" s="47"/>
      <c r="N406" s="47"/>
    </row>
    <row r="407" spans="1:14" s="46" customFormat="1" x14ac:dyDescent="0.3">
      <c r="A407" s="47"/>
      <c r="B407" s="47"/>
      <c r="C407" s="47"/>
      <c r="D407" s="47"/>
      <c r="E407" s="47"/>
      <c r="F407" s="47"/>
      <c r="G407" s="47"/>
      <c r="H407" s="47"/>
      <c r="I407" s="47"/>
      <c r="J407" s="47"/>
      <c r="K407" s="47"/>
      <c r="L407" s="47"/>
      <c r="M407" s="47"/>
      <c r="N407" s="47"/>
    </row>
    <row r="408" spans="1:14" s="46" customFormat="1" x14ac:dyDescent="0.3">
      <c r="A408" s="47"/>
      <c r="B408" s="47"/>
      <c r="C408" s="47"/>
      <c r="D408" s="47"/>
      <c r="E408" s="47"/>
      <c r="F408" s="47"/>
      <c r="G408" s="47"/>
      <c r="H408" s="47"/>
      <c r="I408" s="47"/>
      <c r="J408" s="47"/>
      <c r="K408" s="47"/>
      <c r="L408" s="47"/>
      <c r="M408" s="47"/>
      <c r="N408" s="47"/>
    </row>
    <row r="409" spans="1:14" s="46" customFormat="1" x14ac:dyDescent="0.3">
      <c r="A409" s="47"/>
      <c r="B409" s="47"/>
      <c r="C409" s="47"/>
      <c r="D409" s="47"/>
      <c r="E409" s="47"/>
      <c r="F409" s="47"/>
      <c r="G409" s="47"/>
      <c r="H409" s="47"/>
      <c r="I409" s="47"/>
      <c r="J409" s="47"/>
      <c r="K409" s="47"/>
      <c r="L409" s="47"/>
      <c r="M409" s="47"/>
      <c r="N409" s="47"/>
    </row>
    <row r="410" spans="1:14" s="46" customFormat="1" x14ac:dyDescent="0.3">
      <c r="A410" s="47"/>
      <c r="B410" s="47"/>
      <c r="C410" s="47"/>
      <c r="D410" s="47"/>
      <c r="E410" s="47"/>
      <c r="F410" s="47"/>
      <c r="G410" s="47"/>
      <c r="H410" s="47"/>
      <c r="I410" s="47"/>
      <c r="J410" s="47"/>
      <c r="K410" s="47"/>
      <c r="L410" s="47"/>
      <c r="M410" s="47"/>
      <c r="N410" s="47"/>
    </row>
    <row r="411" spans="1:14" s="46" customFormat="1" x14ac:dyDescent="0.3">
      <c r="A411" s="47"/>
      <c r="B411" s="47"/>
      <c r="C411" s="47"/>
      <c r="D411" s="47"/>
      <c r="E411" s="47"/>
      <c r="F411" s="47"/>
      <c r="G411" s="47"/>
      <c r="H411" s="47"/>
      <c r="I411" s="47"/>
      <c r="J411" s="47"/>
      <c r="K411" s="47"/>
      <c r="L411" s="47"/>
      <c r="M411" s="47"/>
      <c r="N411" s="47"/>
    </row>
    <row r="412" spans="1:14" s="46" customFormat="1" x14ac:dyDescent="0.3">
      <c r="A412" s="47"/>
      <c r="B412" s="47"/>
      <c r="C412" s="47"/>
      <c r="D412" s="47"/>
      <c r="E412" s="47"/>
      <c r="F412" s="47"/>
      <c r="G412" s="47"/>
      <c r="H412" s="47"/>
      <c r="I412" s="47"/>
      <c r="J412" s="47"/>
      <c r="K412" s="47"/>
      <c r="L412" s="47"/>
      <c r="M412" s="47"/>
      <c r="N412" s="47"/>
    </row>
    <row r="413" spans="1:14" s="46" customFormat="1" x14ac:dyDescent="0.3">
      <c r="A413" s="47"/>
      <c r="B413" s="47"/>
      <c r="C413" s="47"/>
      <c r="D413" s="47"/>
      <c r="E413" s="47"/>
      <c r="F413" s="47"/>
      <c r="G413" s="47"/>
      <c r="H413" s="47"/>
      <c r="I413" s="47"/>
      <c r="J413" s="47"/>
      <c r="K413" s="47"/>
      <c r="L413" s="47"/>
      <c r="M413" s="47"/>
      <c r="N413" s="47"/>
    </row>
    <row r="414" spans="1:14" s="46" customFormat="1" x14ac:dyDescent="0.3">
      <c r="A414" s="47"/>
      <c r="B414" s="47"/>
      <c r="C414" s="47"/>
      <c r="D414" s="47"/>
      <c r="E414" s="47"/>
      <c r="F414" s="47"/>
      <c r="G414" s="47"/>
      <c r="H414" s="47"/>
      <c r="I414" s="47"/>
      <c r="J414" s="47"/>
      <c r="K414" s="47"/>
      <c r="L414" s="47"/>
      <c r="M414" s="47"/>
      <c r="N414" s="47"/>
    </row>
    <row r="415" spans="1:14" s="46" customFormat="1" x14ac:dyDescent="0.3">
      <c r="A415" s="47"/>
      <c r="B415" s="47"/>
      <c r="C415" s="47"/>
      <c r="D415" s="47"/>
      <c r="E415" s="47"/>
      <c r="F415" s="47"/>
      <c r="G415" s="47"/>
      <c r="H415" s="47"/>
      <c r="I415" s="47"/>
      <c r="J415" s="47"/>
      <c r="K415" s="47"/>
      <c r="L415" s="47"/>
      <c r="M415" s="47"/>
      <c r="N415" s="47"/>
    </row>
    <row r="416" spans="1:14" s="46" customFormat="1" x14ac:dyDescent="0.3">
      <c r="A416" s="47"/>
      <c r="B416" s="47"/>
      <c r="C416" s="47"/>
      <c r="D416" s="47"/>
      <c r="E416" s="47"/>
      <c r="F416" s="47"/>
      <c r="G416" s="47"/>
      <c r="H416" s="47"/>
      <c r="I416" s="47"/>
      <c r="J416" s="47"/>
      <c r="K416" s="47"/>
      <c r="L416" s="47"/>
      <c r="M416" s="47"/>
      <c r="N416" s="47"/>
    </row>
    <row r="417" spans="1:14" s="46" customFormat="1" x14ac:dyDescent="0.3">
      <c r="A417" s="47"/>
      <c r="B417" s="47"/>
      <c r="C417" s="47"/>
      <c r="D417" s="47"/>
      <c r="E417" s="47"/>
      <c r="F417" s="47"/>
      <c r="G417" s="47"/>
      <c r="H417" s="47"/>
      <c r="I417" s="47"/>
      <c r="J417" s="47"/>
      <c r="K417" s="47"/>
      <c r="L417" s="47"/>
      <c r="M417" s="47"/>
      <c r="N417" s="47"/>
    </row>
    <row r="418" spans="1:14" s="46" customFormat="1" x14ac:dyDescent="0.3">
      <c r="A418" s="47"/>
      <c r="B418" s="47"/>
      <c r="C418" s="47"/>
      <c r="D418" s="47"/>
      <c r="E418" s="47"/>
      <c r="F418" s="47"/>
      <c r="G418" s="47"/>
      <c r="H418" s="47"/>
      <c r="I418" s="47"/>
      <c r="J418" s="47"/>
      <c r="K418" s="47"/>
      <c r="L418" s="47"/>
      <c r="M418" s="47"/>
      <c r="N418" s="47"/>
    </row>
    <row r="419" spans="1:14" s="46" customFormat="1" x14ac:dyDescent="0.3">
      <c r="A419" s="47"/>
      <c r="B419" s="47"/>
      <c r="C419" s="47"/>
      <c r="D419" s="47"/>
      <c r="E419" s="47"/>
      <c r="F419" s="47"/>
      <c r="G419" s="47"/>
      <c r="H419" s="47"/>
      <c r="I419" s="47"/>
      <c r="J419" s="47"/>
      <c r="K419" s="47"/>
      <c r="L419" s="47"/>
      <c r="M419" s="47"/>
      <c r="N419" s="47"/>
    </row>
    <row r="420" spans="1:14" s="46" customFormat="1" x14ac:dyDescent="0.3">
      <c r="A420" s="47"/>
      <c r="B420" s="47"/>
      <c r="C420" s="47"/>
      <c r="D420" s="47"/>
      <c r="E420" s="47"/>
      <c r="F420" s="47"/>
      <c r="G420" s="47"/>
      <c r="H420" s="47"/>
      <c r="I420" s="47"/>
      <c r="J420" s="47"/>
      <c r="K420" s="47"/>
      <c r="L420" s="47"/>
      <c r="M420" s="47"/>
      <c r="N420" s="47"/>
    </row>
    <row r="421" spans="1:14" s="46" customFormat="1" x14ac:dyDescent="0.3">
      <c r="A421" s="47"/>
      <c r="B421" s="47"/>
      <c r="C421" s="47"/>
      <c r="D421" s="47"/>
      <c r="E421" s="47"/>
      <c r="F421" s="47"/>
      <c r="G421" s="47"/>
      <c r="H421" s="47"/>
      <c r="I421" s="47"/>
      <c r="J421" s="47"/>
      <c r="K421" s="47"/>
      <c r="L421" s="47"/>
      <c r="M421" s="47"/>
      <c r="N421" s="47"/>
    </row>
    <row r="422" spans="1:14" s="46" customFormat="1" x14ac:dyDescent="0.3">
      <c r="A422" s="47"/>
      <c r="B422" s="47"/>
      <c r="C422" s="47"/>
      <c r="D422" s="47"/>
      <c r="E422" s="47"/>
      <c r="F422" s="47"/>
      <c r="G422" s="47"/>
      <c r="H422" s="47"/>
      <c r="I422" s="47"/>
      <c r="J422" s="47"/>
      <c r="K422" s="47"/>
      <c r="L422" s="47"/>
      <c r="M422" s="47"/>
      <c r="N422" s="47"/>
    </row>
    <row r="423" spans="1:14" s="46" customFormat="1" x14ac:dyDescent="0.3">
      <c r="A423" s="47"/>
      <c r="B423" s="47"/>
      <c r="C423" s="47"/>
      <c r="D423" s="47"/>
      <c r="E423" s="47"/>
      <c r="F423" s="47"/>
      <c r="G423" s="47"/>
      <c r="H423" s="47"/>
      <c r="I423" s="47"/>
      <c r="J423" s="47"/>
      <c r="K423" s="47"/>
      <c r="L423" s="47"/>
      <c r="M423" s="47"/>
      <c r="N423" s="47"/>
    </row>
    <row r="424" spans="1:14" s="46" customFormat="1" x14ac:dyDescent="0.3">
      <c r="A424" s="47"/>
      <c r="B424" s="47"/>
      <c r="C424" s="47"/>
      <c r="D424" s="47"/>
      <c r="E424" s="47"/>
      <c r="F424" s="47"/>
      <c r="G424" s="47"/>
      <c r="H424" s="47"/>
      <c r="I424" s="47"/>
      <c r="J424" s="47"/>
      <c r="K424" s="47"/>
      <c r="L424" s="47"/>
      <c r="M424" s="47"/>
      <c r="N424" s="47"/>
    </row>
    <row r="425" spans="1:14" s="46" customFormat="1" x14ac:dyDescent="0.3">
      <c r="A425" s="47"/>
      <c r="B425" s="47"/>
      <c r="C425" s="47"/>
      <c r="D425" s="47"/>
      <c r="E425" s="47"/>
      <c r="F425" s="47"/>
      <c r="G425" s="47"/>
      <c r="H425" s="47"/>
      <c r="I425" s="47"/>
      <c r="J425" s="47"/>
      <c r="K425" s="47"/>
      <c r="L425" s="47"/>
      <c r="M425" s="47"/>
      <c r="N425" s="47"/>
    </row>
    <row r="426" spans="1:14" s="46" customFormat="1" x14ac:dyDescent="0.3">
      <c r="A426" s="47"/>
      <c r="B426" s="47"/>
      <c r="C426" s="47"/>
      <c r="D426" s="47"/>
      <c r="E426" s="47"/>
      <c r="F426" s="47"/>
      <c r="G426" s="47"/>
      <c r="H426" s="47"/>
      <c r="I426" s="47"/>
      <c r="J426" s="47"/>
      <c r="K426" s="47"/>
      <c r="L426" s="47"/>
      <c r="M426" s="47"/>
      <c r="N426" s="47"/>
    </row>
    <row r="427" spans="1:14" s="46" customFormat="1" x14ac:dyDescent="0.3">
      <c r="A427" s="47"/>
      <c r="B427" s="47"/>
      <c r="C427" s="47"/>
      <c r="D427" s="47"/>
      <c r="E427" s="47"/>
      <c r="F427" s="47"/>
      <c r="G427" s="47"/>
      <c r="H427" s="47"/>
      <c r="I427" s="47"/>
      <c r="J427" s="47"/>
      <c r="K427" s="47"/>
      <c r="L427" s="47"/>
      <c r="M427" s="47"/>
      <c r="N427" s="47"/>
    </row>
    <row r="428" spans="1:14" s="46" customFormat="1" x14ac:dyDescent="0.3">
      <c r="A428" s="47"/>
      <c r="B428" s="47"/>
      <c r="C428" s="47"/>
      <c r="D428" s="47"/>
      <c r="E428" s="47"/>
      <c r="F428" s="47"/>
      <c r="G428" s="47"/>
      <c r="H428" s="47"/>
      <c r="I428" s="47"/>
      <c r="J428" s="47"/>
      <c r="K428" s="47"/>
      <c r="L428" s="47"/>
      <c r="M428" s="47"/>
      <c r="N428" s="47"/>
    </row>
    <row r="429" spans="1:14" s="46" customFormat="1" x14ac:dyDescent="0.3">
      <c r="A429" s="47"/>
      <c r="B429" s="47"/>
      <c r="C429" s="47"/>
      <c r="D429" s="47"/>
      <c r="E429" s="47"/>
      <c r="F429" s="47"/>
      <c r="G429" s="47"/>
      <c r="H429" s="47"/>
      <c r="I429" s="47"/>
      <c r="J429" s="47"/>
      <c r="K429" s="47"/>
      <c r="L429" s="47"/>
      <c r="M429" s="47"/>
      <c r="N429" s="47"/>
    </row>
    <row r="430" spans="1:14" s="46" customFormat="1" x14ac:dyDescent="0.3">
      <c r="A430" s="47"/>
      <c r="B430" s="47"/>
      <c r="C430" s="47"/>
      <c r="D430" s="47"/>
      <c r="E430" s="47"/>
      <c r="F430" s="47"/>
      <c r="G430" s="47"/>
      <c r="H430" s="47"/>
      <c r="I430" s="47"/>
      <c r="J430" s="47"/>
      <c r="K430" s="47"/>
      <c r="L430" s="47"/>
      <c r="M430" s="47"/>
      <c r="N430" s="47"/>
    </row>
    <row r="431" spans="1:14" s="46" customFormat="1" x14ac:dyDescent="0.3">
      <c r="A431" s="47"/>
      <c r="B431" s="47"/>
      <c r="C431" s="47"/>
      <c r="D431" s="47"/>
      <c r="E431" s="47"/>
      <c r="F431" s="47"/>
      <c r="G431" s="47"/>
      <c r="H431" s="47"/>
      <c r="I431" s="47"/>
      <c r="J431" s="47"/>
      <c r="K431" s="47"/>
      <c r="L431" s="47"/>
      <c r="M431" s="47"/>
      <c r="N431" s="47"/>
    </row>
    <row r="432" spans="1:14" s="46" customFormat="1" x14ac:dyDescent="0.3">
      <c r="A432" s="47"/>
      <c r="B432" s="47"/>
      <c r="C432" s="47"/>
      <c r="D432" s="47"/>
      <c r="E432" s="47"/>
      <c r="F432" s="47"/>
      <c r="G432" s="47"/>
      <c r="H432" s="47"/>
      <c r="I432" s="47"/>
      <c r="J432" s="47"/>
      <c r="K432" s="47"/>
      <c r="L432" s="47"/>
      <c r="M432" s="47"/>
      <c r="N432" s="47"/>
    </row>
    <row r="433" spans="1:14" s="46" customFormat="1" x14ac:dyDescent="0.3">
      <c r="A433" s="47"/>
      <c r="B433" s="47"/>
      <c r="C433" s="47"/>
      <c r="D433" s="47"/>
      <c r="E433" s="47"/>
      <c r="F433" s="47"/>
      <c r="G433" s="47"/>
      <c r="H433" s="47"/>
      <c r="I433" s="47"/>
      <c r="J433" s="47"/>
      <c r="K433" s="47"/>
      <c r="L433" s="47"/>
      <c r="M433" s="47"/>
      <c r="N433" s="47"/>
    </row>
    <row r="434" spans="1:14" s="46" customFormat="1" x14ac:dyDescent="0.3">
      <c r="A434" s="47"/>
      <c r="B434" s="47"/>
      <c r="C434" s="47"/>
      <c r="D434" s="47"/>
      <c r="E434" s="47"/>
      <c r="F434" s="47"/>
      <c r="G434" s="47"/>
      <c r="H434" s="47"/>
      <c r="I434" s="47"/>
      <c r="J434" s="47"/>
      <c r="K434" s="47"/>
      <c r="L434" s="47"/>
      <c r="M434" s="47"/>
      <c r="N434" s="47"/>
    </row>
    <row r="435" spans="1:14" s="46" customFormat="1" x14ac:dyDescent="0.3">
      <c r="A435" s="47"/>
      <c r="B435" s="47"/>
      <c r="C435" s="47"/>
      <c r="D435" s="47"/>
      <c r="E435" s="47"/>
      <c r="F435" s="47"/>
      <c r="G435" s="47"/>
      <c r="H435" s="47"/>
      <c r="I435" s="47"/>
      <c r="J435" s="47"/>
      <c r="K435" s="47"/>
      <c r="L435" s="47"/>
      <c r="M435" s="47"/>
      <c r="N435" s="47"/>
    </row>
    <row r="436" spans="1:14" s="46" customFormat="1" x14ac:dyDescent="0.3">
      <c r="A436" s="47"/>
      <c r="B436" s="47"/>
      <c r="C436" s="47"/>
      <c r="D436" s="47"/>
      <c r="E436" s="47"/>
      <c r="F436" s="47"/>
      <c r="G436" s="47"/>
      <c r="H436" s="47"/>
      <c r="I436" s="47"/>
      <c r="J436" s="47"/>
      <c r="K436" s="47"/>
      <c r="L436" s="47"/>
      <c r="M436" s="47"/>
      <c r="N436" s="47"/>
    </row>
    <row r="437" spans="1:14" s="46" customFormat="1" x14ac:dyDescent="0.3">
      <c r="A437" s="47"/>
      <c r="B437" s="47"/>
      <c r="C437" s="47"/>
      <c r="D437" s="47"/>
      <c r="E437" s="47"/>
      <c r="F437" s="47"/>
      <c r="G437" s="47"/>
      <c r="H437" s="47"/>
      <c r="I437" s="47"/>
      <c r="J437" s="47"/>
      <c r="K437" s="47"/>
      <c r="L437" s="47"/>
      <c r="M437" s="47"/>
      <c r="N437" s="47"/>
    </row>
    <row r="438" spans="1:14" s="46" customFormat="1" x14ac:dyDescent="0.3">
      <c r="A438" s="47"/>
      <c r="B438" s="47"/>
      <c r="C438" s="47"/>
      <c r="D438" s="47"/>
      <c r="E438" s="47"/>
      <c r="F438" s="47"/>
      <c r="G438" s="47"/>
      <c r="H438" s="47"/>
      <c r="I438" s="47"/>
      <c r="J438" s="47"/>
      <c r="K438" s="47"/>
      <c r="L438" s="47"/>
      <c r="M438" s="47"/>
      <c r="N438" s="47"/>
    </row>
    <row r="439" spans="1:14" s="46" customFormat="1" x14ac:dyDescent="0.3">
      <c r="A439" s="47"/>
      <c r="B439" s="47"/>
      <c r="C439" s="47"/>
      <c r="D439" s="47"/>
      <c r="E439" s="47"/>
      <c r="F439" s="47"/>
      <c r="G439" s="47"/>
      <c r="H439" s="47"/>
      <c r="I439" s="47"/>
      <c r="J439" s="47"/>
      <c r="K439" s="47"/>
      <c r="L439" s="47"/>
      <c r="M439" s="47"/>
      <c r="N439" s="47"/>
    </row>
    <row r="440" spans="1:14" s="46" customFormat="1" x14ac:dyDescent="0.3">
      <c r="A440" s="47"/>
      <c r="B440" s="47"/>
      <c r="C440" s="47"/>
      <c r="D440" s="47"/>
      <c r="E440" s="47"/>
      <c r="F440" s="47"/>
      <c r="G440" s="47"/>
      <c r="H440" s="47"/>
      <c r="I440" s="47"/>
      <c r="J440" s="47"/>
      <c r="K440" s="47"/>
      <c r="L440" s="47"/>
      <c r="M440" s="47"/>
      <c r="N440" s="47"/>
    </row>
    <row r="441" spans="1:14" s="46" customFormat="1" x14ac:dyDescent="0.3">
      <c r="A441" s="47"/>
      <c r="B441" s="47"/>
      <c r="C441" s="47"/>
      <c r="D441" s="47"/>
      <c r="E441" s="47"/>
      <c r="F441" s="47"/>
      <c r="G441" s="47"/>
      <c r="H441" s="47"/>
      <c r="I441" s="47"/>
      <c r="J441" s="47"/>
      <c r="K441" s="47"/>
      <c r="L441" s="47"/>
      <c r="M441" s="47"/>
      <c r="N441" s="47"/>
    </row>
    <row r="442" spans="1:14" s="46" customFormat="1" x14ac:dyDescent="0.3">
      <c r="A442" s="47"/>
      <c r="B442" s="47"/>
      <c r="C442" s="47"/>
      <c r="D442" s="47"/>
      <c r="E442" s="47"/>
      <c r="F442" s="47"/>
      <c r="G442" s="47"/>
      <c r="H442" s="47"/>
      <c r="I442" s="47"/>
      <c r="J442" s="47"/>
      <c r="K442" s="47"/>
      <c r="L442" s="47"/>
      <c r="M442" s="47"/>
      <c r="N442" s="47"/>
    </row>
    <row r="443" spans="1:14" s="46" customFormat="1" x14ac:dyDescent="0.3">
      <c r="A443" s="47"/>
      <c r="B443" s="47"/>
      <c r="C443" s="47"/>
      <c r="D443" s="47"/>
      <c r="E443" s="47"/>
      <c r="F443" s="47"/>
      <c r="G443" s="47"/>
      <c r="H443" s="47"/>
      <c r="I443" s="47"/>
      <c r="J443" s="47"/>
      <c r="K443" s="47"/>
      <c r="L443" s="47"/>
      <c r="M443" s="47"/>
      <c r="N443" s="47"/>
    </row>
    <row r="444" spans="1:14" s="46" customFormat="1" x14ac:dyDescent="0.3">
      <c r="A444" s="47"/>
      <c r="B444" s="47"/>
      <c r="C444" s="47"/>
      <c r="D444" s="47"/>
      <c r="E444" s="47"/>
      <c r="F444" s="47"/>
      <c r="G444" s="47"/>
      <c r="H444" s="47"/>
      <c r="I444" s="47"/>
      <c r="J444" s="47"/>
      <c r="K444" s="47"/>
      <c r="L444" s="47"/>
      <c r="M444" s="47"/>
      <c r="N444" s="47"/>
    </row>
    <row r="445" spans="1:14" s="46" customFormat="1" x14ac:dyDescent="0.3">
      <c r="A445" s="47"/>
      <c r="B445" s="47"/>
      <c r="C445" s="47"/>
      <c r="D445" s="47"/>
      <c r="E445" s="47"/>
      <c r="F445" s="47"/>
      <c r="G445" s="47"/>
      <c r="H445" s="47"/>
      <c r="I445" s="47"/>
      <c r="J445" s="47"/>
      <c r="K445" s="47"/>
      <c r="L445" s="47"/>
      <c r="M445" s="47"/>
      <c r="N445" s="47"/>
    </row>
    <row r="446" spans="1:14" s="46" customFormat="1" x14ac:dyDescent="0.3">
      <c r="A446" s="47"/>
      <c r="B446" s="47"/>
      <c r="C446" s="47"/>
      <c r="D446" s="47"/>
      <c r="E446" s="47"/>
      <c r="F446" s="47"/>
      <c r="G446" s="47"/>
      <c r="H446" s="47"/>
      <c r="I446" s="47"/>
      <c r="J446" s="47"/>
      <c r="K446" s="47"/>
      <c r="L446" s="47"/>
      <c r="M446" s="47"/>
      <c r="N446" s="47"/>
    </row>
    <row r="447" spans="1:14" s="46" customFormat="1" x14ac:dyDescent="0.3">
      <c r="A447" s="47"/>
      <c r="B447" s="47"/>
      <c r="C447" s="47"/>
      <c r="D447" s="47"/>
      <c r="E447" s="47"/>
      <c r="F447" s="47"/>
      <c r="G447" s="47"/>
      <c r="H447" s="47"/>
      <c r="I447" s="47"/>
      <c r="J447" s="47"/>
      <c r="K447" s="47"/>
      <c r="L447" s="47"/>
      <c r="M447" s="47"/>
      <c r="N447" s="47"/>
    </row>
    <row r="448" spans="1:14" s="46" customFormat="1" x14ac:dyDescent="0.3">
      <c r="A448" s="47"/>
      <c r="B448" s="47"/>
      <c r="C448" s="47"/>
      <c r="D448" s="47"/>
      <c r="E448" s="47"/>
      <c r="F448" s="47"/>
      <c r="G448" s="47"/>
      <c r="H448" s="47"/>
      <c r="I448" s="47"/>
      <c r="J448" s="47"/>
      <c r="K448" s="47"/>
      <c r="L448" s="47"/>
      <c r="M448" s="47"/>
      <c r="N448" s="47"/>
    </row>
    <row r="449" spans="1:14" s="46" customFormat="1" x14ac:dyDescent="0.3">
      <c r="A449" s="47"/>
      <c r="B449" s="47"/>
      <c r="C449" s="47"/>
      <c r="D449" s="47"/>
      <c r="E449" s="47"/>
      <c r="F449" s="47"/>
      <c r="G449" s="47"/>
      <c r="H449" s="47"/>
      <c r="I449" s="47"/>
      <c r="J449" s="47"/>
      <c r="K449" s="47"/>
      <c r="L449" s="47"/>
      <c r="M449" s="47"/>
      <c r="N449" s="47"/>
    </row>
    <row r="450" spans="1:14" s="46" customFormat="1" x14ac:dyDescent="0.3">
      <c r="A450" s="47"/>
      <c r="B450" s="47"/>
      <c r="C450" s="47"/>
      <c r="D450" s="47"/>
      <c r="E450" s="47"/>
      <c r="F450" s="47"/>
      <c r="G450" s="47"/>
      <c r="H450" s="47"/>
      <c r="I450" s="47"/>
      <c r="J450" s="47"/>
      <c r="K450" s="47"/>
      <c r="L450" s="47"/>
      <c r="M450" s="47"/>
      <c r="N450" s="47"/>
    </row>
    <row r="451" spans="1:14" s="46" customFormat="1" x14ac:dyDescent="0.3">
      <c r="A451" s="47"/>
      <c r="B451" s="47"/>
      <c r="C451" s="47"/>
      <c r="D451" s="47"/>
      <c r="E451" s="47"/>
      <c r="F451" s="47"/>
      <c r="G451" s="47"/>
      <c r="H451" s="47"/>
      <c r="I451" s="47"/>
      <c r="J451" s="47"/>
      <c r="K451" s="47"/>
      <c r="L451" s="47"/>
      <c r="M451" s="47"/>
      <c r="N451" s="47"/>
    </row>
    <row r="452" spans="1:14" s="46" customFormat="1" x14ac:dyDescent="0.3">
      <c r="A452" s="47"/>
      <c r="B452" s="47"/>
      <c r="C452" s="47"/>
      <c r="D452" s="47"/>
      <c r="E452" s="47"/>
      <c r="F452" s="47"/>
      <c r="G452" s="47"/>
      <c r="H452" s="47"/>
      <c r="I452" s="47"/>
      <c r="J452" s="47"/>
      <c r="K452" s="47"/>
      <c r="L452" s="47"/>
      <c r="M452" s="47"/>
      <c r="N452" s="47"/>
    </row>
    <row r="453" spans="1:14" s="46" customFormat="1" x14ac:dyDescent="0.3">
      <c r="A453" s="47"/>
      <c r="B453" s="47"/>
      <c r="C453" s="47"/>
      <c r="D453" s="47"/>
      <c r="E453" s="47"/>
      <c r="F453" s="47"/>
      <c r="G453" s="47"/>
      <c r="H453" s="47"/>
      <c r="I453" s="47"/>
      <c r="J453" s="47"/>
      <c r="K453" s="47"/>
      <c r="L453" s="47"/>
      <c r="M453" s="47"/>
      <c r="N453" s="47"/>
    </row>
    <row r="454" spans="1:14" s="46" customFormat="1" x14ac:dyDescent="0.3">
      <c r="A454" s="47"/>
      <c r="B454" s="47"/>
      <c r="C454" s="47"/>
      <c r="D454" s="47"/>
      <c r="E454" s="47"/>
      <c r="F454" s="47"/>
      <c r="G454" s="47"/>
      <c r="H454" s="47"/>
      <c r="I454" s="47"/>
      <c r="J454" s="47"/>
      <c r="K454" s="47"/>
      <c r="L454" s="47"/>
      <c r="M454" s="47"/>
      <c r="N454" s="47"/>
    </row>
    <row r="455" spans="1:14" s="46" customFormat="1" x14ac:dyDescent="0.3">
      <c r="A455" s="47"/>
      <c r="B455" s="47"/>
      <c r="C455" s="47"/>
      <c r="D455" s="47"/>
      <c r="E455" s="47"/>
      <c r="F455" s="47"/>
      <c r="G455" s="47"/>
      <c r="H455" s="47"/>
      <c r="I455" s="47"/>
      <c r="J455" s="47"/>
      <c r="K455" s="47"/>
      <c r="L455" s="47"/>
      <c r="M455" s="47"/>
      <c r="N455" s="47"/>
    </row>
    <row r="456" spans="1:14" s="46" customFormat="1" x14ac:dyDescent="0.3">
      <c r="A456" s="47"/>
      <c r="B456" s="47"/>
      <c r="C456" s="47"/>
      <c r="D456" s="47"/>
      <c r="E456" s="47"/>
      <c r="F456" s="47"/>
      <c r="G456" s="47"/>
      <c r="H456" s="47"/>
      <c r="I456" s="47"/>
      <c r="J456" s="47"/>
      <c r="K456" s="47"/>
      <c r="L456" s="47"/>
      <c r="M456" s="47"/>
      <c r="N456" s="47"/>
    </row>
    <row r="457" spans="1:14" s="46" customFormat="1" x14ac:dyDescent="0.3">
      <c r="A457" s="47"/>
      <c r="B457" s="47"/>
      <c r="C457" s="47"/>
      <c r="D457" s="47"/>
      <c r="E457" s="47"/>
      <c r="F457" s="47"/>
      <c r="G457" s="47"/>
      <c r="H457" s="47"/>
      <c r="I457" s="47"/>
      <c r="J457" s="47"/>
      <c r="K457" s="47"/>
      <c r="L457" s="47"/>
      <c r="M457" s="47"/>
      <c r="N457" s="47"/>
    </row>
    <row r="458" spans="1:14" s="46" customFormat="1" x14ac:dyDescent="0.3">
      <c r="A458" s="47"/>
      <c r="B458" s="47"/>
      <c r="C458" s="47"/>
      <c r="D458" s="47"/>
      <c r="E458" s="47"/>
      <c r="F458" s="47"/>
      <c r="G458" s="47"/>
      <c r="H458" s="47"/>
      <c r="I458" s="47"/>
      <c r="J458" s="47"/>
      <c r="K458" s="47"/>
      <c r="L458" s="47"/>
      <c r="M458" s="47"/>
      <c r="N458" s="47"/>
    </row>
    <row r="459" spans="1:14" s="46" customFormat="1" x14ac:dyDescent="0.3">
      <c r="A459" s="47"/>
      <c r="B459" s="47"/>
      <c r="C459" s="47"/>
      <c r="D459" s="47"/>
      <c r="E459" s="47"/>
      <c r="F459" s="47"/>
      <c r="G459" s="47"/>
      <c r="H459" s="47"/>
      <c r="I459" s="47"/>
      <c r="J459" s="47"/>
      <c r="K459" s="47"/>
      <c r="L459" s="47"/>
      <c r="M459" s="47"/>
      <c r="N459" s="47"/>
    </row>
    <row r="460" spans="1:14" s="46" customFormat="1" x14ac:dyDescent="0.3">
      <c r="A460" s="47"/>
      <c r="B460" s="47"/>
      <c r="C460" s="47"/>
      <c r="D460" s="47"/>
      <c r="E460" s="47"/>
      <c r="F460" s="47"/>
      <c r="G460" s="47"/>
      <c r="H460" s="47"/>
      <c r="I460" s="47"/>
      <c r="J460" s="47"/>
      <c r="K460" s="47"/>
      <c r="L460" s="47"/>
      <c r="M460" s="47"/>
      <c r="N460" s="47"/>
    </row>
    <row r="461" spans="1:14" s="46" customFormat="1" x14ac:dyDescent="0.3">
      <c r="A461" s="47"/>
      <c r="B461" s="47"/>
      <c r="C461" s="47"/>
      <c r="D461" s="47"/>
      <c r="E461" s="47"/>
      <c r="F461" s="47"/>
      <c r="G461" s="47"/>
      <c r="H461" s="47"/>
      <c r="I461" s="47"/>
      <c r="J461" s="47"/>
      <c r="K461" s="47"/>
      <c r="L461" s="47"/>
      <c r="M461" s="47"/>
      <c r="N461" s="47"/>
    </row>
    <row r="462" spans="1:14" s="46" customFormat="1" x14ac:dyDescent="0.3">
      <c r="A462" s="47"/>
      <c r="B462" s="47"/>
      <c r="C462" s="47"/>
      <c r="D462" s="47"/>
      <c r="E462" s="47"/>
      <c r="F462" s="47"/>
      <c r="G462" s="47"/>
      <c r="H462" s="47"/>
      <c r="I462" s="47"/>
      <c r="J462" s="47"/>
      <c r="K462" s="47"/>
      <c r="L462" s="47"/>
      <c r="M462" s="47"/>
      <c r="N462" s="47"/>
    </row>
    <row r="463" spans="1:14" s="46" customFormat="1" x14ac:dyDescent="0.3">
      <c r="A463" s="47"/>
      <c r="B463" s="47"/>
      <c r="C463" s="47"/>
      <c r="D463" s="47"/>
      <c r="E463" s="47"/>
      <c r="F463" s="47"/>
      <c r="G463" s="47"/>
      <c r="H463" s="47"/>
      <c r="I463" s="47"/>
      <c r="J463" s="47"/>
      <c r="K463" s="47"/>
      <c r="L463" s="47"/>
      <c r="M463" s="47"/>
      <c r="N463" s="47"/>
    </row>
    <row r="464" spans="1:14" s="46" customFormat="1" x14ac:dyDescent="0.3">
      <c r="A464" s="47"/>
      <c r="B464" s="47"/>
      <c r="C464" s="47"/>
      <c r="D464" s="47"/>
      <c r="E464" s="47"/>
      <c r="F464" s="47"/>
      <c r="G464" s="47"/>
      <c r="H464" s="47"/>
      <c r="I464" s="47"/>
      <c r="J464" s="47"/>
      <c r="K464" s="47"/>
      <c r="L464" s="47"/>
      <c r="M464" s="47"/>
      <c r="N464" s="47"/>
    </row>
    <row r="465" spans="1:14" s="46" customFormat="1" x14ac:dyDescent="0.3">
      <c r="A465" s="47"/>
      <c r="B465" s="47"/>
      <c r="C465" s="47"/>
      <c r="D465" s="47"/>
      <c r="E465" s="47"/>
      <c r="F465" s="47"/>
      <c r="G465" s="47"/>
      <c r="H465" s="47"/>
      <c r="I465" s="47"/>
      <c r="J465" s="47"/>
      <c r="K465" s="47"/>
      <c r="L465" s="47"/>
      <c r="M465" s="47"/>
      <c r="N465" s="47"/>
    </row>
    <row r="466" spans="1:14" s="46" customFormat="1" x14ac:dyDescent="0.3">
      <c r="A466" s="47"/>
      <c r="B466" s="47"/>
      <c r="C466" s="47"/>
      <c r="D466" s="47"/>
      <c r="E466" s="47"/>
      <c r="F466" s="47"/>
      <c r="G466" s="47"/>
      <c r="H466" s="47"/>
      <c r="I466" s="47"/>
      <c r="J466" s="47"/>
      <c r="K466" s="47"/>
      <c r="L466" s="47"/>
      <c r="M466" s="47"/>
      <c r="N466" s="47"/>
    </row>
    <row r="467" spans="1:14" s="46" customFormat="1" x14ac:dyDescent="0.3">
      <c r="A467" s="47"/>
      <c r="B467" s="47"/>
      <c r="C467" s="47"/>
      <c r="D467" s="47"/>
      <c r="E467" s="47"/>
      <c r="F467" s="47"/>
      <c r="G467" s="47"/>
      <c r="H467" s="47"/>
      <c r="I467" s="47"/>
      <c r="J467" s="47"/>
      <c r="K467" s="47"/>
      <c r="L467" s="47"/>
      <c r="M467" s="47"/>
      <c r="N467" s="47"/>
    </row>
    <row r="468" spans="1:14" s="46" customFormat="1" x14ac:dyDescent="0.3">
      <c r="A468" s="47"/>
      <c r="B468" s="47"/>
      <c r="C468" s="47"/>
      <c r="D468" s="47"/>
      <c r="E468" s="47"/>
      <c r="F468" s="47"/>
      <c r="G468" s="47"/>
      <c r="H468" s="47"/>
      <c r="I468" s="47"/>
      <c r="J468" s="47"/>
      <c r="K468" s="47"/>
      <c r="L468" s="47"/>
      <c r="M468" s="47"/>
      <c r="N468" s="47"/>
    </row>
    <row r="469" spans="1:14" s="46" customFormat="1" x14ac:dyDescent="0.3">
      <c r="A469" s="47"/>
      <c r="B469" s="47"/>
      <c r="C469" s="47"/>
      <c r="D469" s="47"/>
      <c r="E469" s="47"/>
      <c r="F469" s="47"/>
      <c r="G469" s="47"/>
      <c r="H469" s="47"/>
      <c r="I469" s="47"/>
      <c r="J469" s="47"/>
      <c r="K469" s="47"/>
      <c r="L469" s="47"/>
      <c r="M469" s="47"/>
      <c r="N469" s="47"/>
    </row>
    <row r="470" spans="1:14" s="46" customFormat="1" x14ac:dyDescent="0.3">
      <c r="A470" s="47"/>
      <c r="B470" s="47"/>
      <c r="C470" s="47"/>
      <c r="D470" s="47"/>
      <c r="E470" s="47"/>
      <c r="F470" s="47"/>
      <c r="G470" s="47"/>
      <c r="H470" s="47"/>
      <c r="I470" s="47"/>
      <c r="J470" s="47"/>
      <c r="K470" s="47"/>
      <c r="L470" s="47"/>
      <c r="M470" s="47"/>
      <c r="N470" s="47"/>
    </row>
    <row r="471" spans="1:14" s="46" customFormat="1" x14ac:dyDescent="0.3">
      <c r="A471" s="47"/>
      <c r="B471" s="47"/>
      <c r="C471" s="47"/>
      <c r="D471" s="47"/>
      <c r="E471" s="47"/>
      <c r="F471" s="47"/>
      <c r="G471" s="47"/>
      <c r="H471" s="47"/>
      <c r="I471" s="47"/>
      <c r="J471" s="47"/>
      <c r="K471" s="47"/>
      <c r="L471" s="47"/>
      <c r="M471" s="47"/>
      <c r="N471" s="47"/>
    </row>
    <row r="472" spans="1:14" s="46" customFormat="1" x14ac:dyDescent="0.3">
      <c r="A472" s="47"/>
      <c r="B472" s="47"/>
      <c r="C472" s="47"/>
      <c r="D472" s="47"/>
      <c r="E472" s="47"/>
      <c r="F472" s="47"/>
      <c r="G472" s="47"/>
      <c r="H472" s="47"/>
      <c r="I472" s="47"/>
      <c r="J472" s="47"/>
      <c r="K472" s="47"/>
      <c r="L472" s="47"/>
      <c r="M472" s="47"/>
      <c r="N472" s="47"/>
    </row>
    <row r="473" spans="1:14" s="46" customFormat="1" x14ac:dyDescent="0.3">
      <c r="A473" s="47"/>
      <c r="B473" s="47"/>
      <c r="C473" s="47"/>
      <c r="D473" s="47"/>
      <c r="E473" s="47"/>
      <c r="F473" s="47"/>
      <c r="G473" s="47"/>
      <c r="H473" s="47"/>
      <c r="I473" s="47"/>
      <c r="J473" s="47"/>
      <c r="K473" s="47"/>
      <c r="L473" s="47"/>
      <c r="M473" s="47"/>
      <c r="N473" s="47"/>
    </row>
    <row r="474" spans="1:14" s="46" customFormat="1" x14ac:dyDescent="0.3">
      <c r="A474" s="47"/>
      <c r="B474" s="47"/>
      <c r="C474" s="47"/>
      <c r="D474" s="47"/>
      <c r="E474" s="47"/>
      <c r="F474" s="47"/>
      <c r="G474" s="47"/>
      <c r="H474" s="47"/>
      <c r="I474" s="47"/>
      <c r="J474" s="47"/>
      <c r="K474" s="47"/>
      <c r="L474" s="47"/>
      <c r="M474" s="47"/>
      <c r="N474" s="47"/>
    </row>
    <row r="475" spans="1:14" s="46" customFormat="1" x14ac:dyDescent="0.3">
      <c r="A475" s="47"/>
      <c r="B475" s="47"/>
      <c r="C475" s="47"/>
      <c r="D475" s="47"/>
      <c r="E475" s="47"/>
      <c r="F475" s="47"/>
      <c r="G475" s="47"/>
      <c r="H475" s="47"/>
      <c r="I475" s="47"/>
      <c r="J475" s="47"/>
      <c r="K475" s="47"/>
      <c r="L475" s="47"/>
      <c r="M475" s="47"/>
      <c r="N475" s="47"/>
    </row>
    <row r="476" spans="1:14" s="46" customFormat="1" x14ac:dyDescent="0.3">
      <c r="A476" s="47"/>
      <c r="B476" s="47"/>
      <c r="C476" s="47"/>
      <c r="D476" s="47"/>
      <c r="E476" s="47"/>
      <c r="F476" s="47"/>
      <c r="G476" s="47"/>
      <c r="H476" s="47"/>
      <c r="I476" s="47"/>
      <c r="J476" s="47"/>
      <c r="K476" s="47"/>
      <c r="L476" s="47"/>
      <c r="M476" s="47"/>
      <c r="N476" s="47"/>
    </row>
    <row r="477" spans="1:14" s="46" customFormat="1" x14ac:dyDescent="0.3">
      <c r="A477" s="47"/>
      <c r="B477" s="47"/>
      <c r="C477" s="47"/>
      <c r="D477" s="47"/>
      <c r="E477" s="47"/>
      <c r="F477" s="47"/>
      <c r="G477" s="47"/>
      <c r="H477" s="47"/>
      <c r="I477" s="47"/>
      <c r="J477" s="47"/>
      <c r="K477" s="47"/>
      <c r="L477" s="47"/>
      <c r="M477" s="47"/>
      <c r="N477" s="47"/>
    </row>
    <row r="478" spans="1:14" s="46" customFormat="1" x14ac:dyDescent="0.3">
      <c r="A478" s="47"/>
      <c r="B478" s="47"/>
      <c r="C478" s="47"/>
      <c r="D478" s="47"/>
      <c r="E478" s="47"/>
      <c r="F478" s="47"/>
      <c r="G478" s="47"/>
      <c r="H478" s="47"/>
      <c r="I478" s="47"/>
      <c r="J478" s="47"/>
      <c r="K478" s="47"/>
      <c r="L478" s="47"/>
      <c r="M478" s="47"/>
      <c r="N478" s="47"/>
    </row>
    <row r="479" spans="1:14" s="46" customFormat="1" x14ac:dyDescent="0.3">
      <c r="A479" s="47"/>
      <c r="B479" s="47"/>
      <c r="C479" s="47"/>
      <c r="D479" s="47"/>
      <c r="E479" s="47"/>
      <c r="F479" s="47"/>
      <c r="G479" s="47"/>
      <c r="H479" s="47"/>
      <c r="I479" s="47"/>
      <c r="J479" s="47"/>
      <c r="K479" s="47"/>
      <c r="L479" s="47"/>
      <c r="M479" s="47"/>
      <c r="N479" s="47"/>
    </row>
    <row r="480" spans="1:14" s="46" customFormat="1" x14ac:dyDescent="0.3">
      <c r="A480" s="47"/>
      <c r="B480" s="47"/>
      <c r="C480" s="47"/>
      <c r="D480" s="47"/>
      <c r="E480" s="47"/>
      <c r="F480" s="47"/>
      <c r="G480" s="47"/>
      <c r="H480" s="47"/>
      <c r="I480" s="47"/>
      <c r="J480" s="47"/>
      <c r="K480" s="47"/>
      <c r="L480" s="47"/>
      <c r="M480" s="47"/>
      <c r="N480" s="47"/>
    </row>
    <row r="481" spans="1:14" s="46" customFormat="1" x14ac:dyDescent="0.3">
      <c r="A481" s="47"/>
      <c r="B481" s="47"/>
      <c r="C481" s="47"/>
      <c r="D481" s="47"/>
      <c r="E481" s="47"/>
      <c r="F481" s="47"/>
      <c r="G481" s="47"/>
      <c r="H481" s="47"/>
      <c r="I481" s="47"/>
      <c r="J481" s="47"/>
      <c r="K481" s="47"/>
      <c r="L481" s="47"/>
      <c r="M481" s="47"/>
      <c r="N481" s="47"/>
    </row>
    <row r="482" spans="1:14" s="46" customFormat="1" x14ac:dyDescent="0.3">
      <c r="A482" s="47"/>
      <c r="B482" s="47"/>
      <c r="C482" s="47"/>
      <c r="D482" s="47"/>
      <c r="E482" s="47"/>
      <c r="F482" s="47"/>
      <c r="G482" s="47"/>
      <c r="H482" s="47"/>
      <c r="I482" s="47"/>
      <c r="J482" s="47"/>
      <c r="K482" s="47"/>
      <c r="L482" s="47"/>
      <c r="M482" s="47"/>
      <c r="N482" s="47"/>
    </row>
    <row r="483" spans="1:14" s="46" customFormat="1" x14ac:dyDescent="0.3">
      <c r="A483" s="47"/>
      <c r="B483" s="47"/>
      <c r="C483" s="47"/>
      <c r="D483" s="47"/>
      <c r="E483" s="47"/>
      <c r="F483" s="47"/>
      <c r="G483" s="47"/>
      <c r="H483" s="47"/>
      <c r="I483" s="47"/>
      <c r="J483" s="47"/>
      <c r="K483" s="47"/>
      <c r="L483" s="47"/>
      <c r="M483" s="47"/>
      <c r="N483" s="47"/>
    </row>
    <row r="484" spans="1:14" s="46" customFormat="1" x14ac:dyDescent="0.3">
      <c r="A484" s="47"/>
      <c r="B484" s="47"/>
      <c r="C484" s="47"/>
      <c r="D484" s="47"/>
      <c r="E484" s="47"/>
      <c r="F484" s="47"/>
      <c r="G484" s="47"/>
      <c r="H484" s="47"/>
      <c r="I484" s="47"/>
      <c r="J484" s="47"/>
      <c r="K484" s="47"/>
      <c r="L484" s="47"/>
      <c r="M484" s="47"/>
      <c r="N484" s="47"/>
    </row>
    <row r="485" spans="1:14" s="46" customFormat="1" x14ac:dyDescent="0.3">
      <c r="A485" s="47"/>
      <c r="B485" s="47"/>
      <c r="C485" s="47"/>
      <c r="D485" s="47"/>
      <c r="E485" s="47"/>
      <c r="F485" s="47"/>
      <c r="G485" s="47"/>
      <c r="H485" s="47"/>
      <c r="I485" s="47"/>
      <c r="J485" s="47"/>
      <c r="K485" s="47"/>
      <c r="L485" s="47"/>
      <c r="M485" s="47"/>
      <c r="N485" s="47"/>
    </row>
    <row r="486" spans="1:14" s="46" customFormat="1" x14ac:dyDescent="0.3">
      <c r="A486" s="47"/>
      <c r="B486" s="47"/>
      <c r="C486" s="47"/>
      <c r="D486" s="47"/>
      <c r="E486" s="47"/>
      <c r="F486" s="47"/>
      <c r="G486" s="47"/>
      <c r="H486" s="47"/>
      <c r="I486" s="47"/>
      <c r="J486" s="47"/>
      <c r="K486" s="47"/>
      <c r="L486" s="47"/>
      <c r="M486" s="47"/>
      <c r="N486" s="47"/>
    </row>
    <row r="487" spans="1:14" s="46" customFormat="1" x14ac:dyDescent="0.3">
      <c r="A487" s="47"/>
      <c r="B487" s="47"/>
      <c r="C487" s="47"/>
      <c r="D487" s="47"/>
      <c r="E487" s="47"/>
      <c r="F487" s="47"/>
      <c r="G487" s="47"/>
      <c r="H487" s="47"/>
      <c r="I487" s="47"/>
      <c r="J487" s="47"/>
      <c r="K487" s="47"/>
      <c r="L487" s="47"/>
      <c r="M487" s="47"/>
      <c r="N487" s="47"/>
    </row>
    <row r="488" spans="1:14" s="46" customFormat="1" x14ac:dyDescent="0.3">
      <c r="A488" s="47"/>
      <c r="B488" s="47"/>
      <c r="C488" s="47"/>
      <c r="D488" s="47"/>
      <c r="E488" s="47"/>
      <c r="F488" s="47"/>
      <c r="G488" s="47"/>
      <c r="H488" s="47"/>
      <c r="I488" s="47"/>
      <c r="J488" s="47"/>
      <c r="K488" s="47"/>
      <c r="L488" s="47"/>
      <c r="M488" s="47"/>
      <c r="N488" s="47"/>
    </row>
    <row r="489" spans="1:14" s="46" customFormat="1" x14ac:dyDescent="0.3">
      <c r="A489" s="47"/>
      <c r="B489" s="47"/>
      <c r="C489" s="47"/>
      <c r="D489" s="47"/>
      <c r="E489" s="47"/>
      <c r="F489" s="47"/>
      <c r="G489" s="47"/>
      <c r="H489" s="47"/>
      <c r="I489" s="47"/>
      <c r="J489" s="47"/>
      <c r="K489" s="47"/>
      <c r="L489" s="47"/>
      <c r="M489" s="47"/>
      <c r="N489" s="47"/>
    </row>
    <row r="490" spans="1:14" s="46" customFormat="1" x14ac:dyDescent="0.3">
      <c r="A490" s="47"/>
      <c r="B490" s="47"/>
      <c r="C490" s="47"/>
      <c r="D490" s="47"/>
      <c r="E490" s="47"/>
      <c r="F490" s="47"/>
      <c r="G490" s="47"/>
      <c r="H490" s="47"/>
      <c r="I490" s="47"/>
      <c r="J490" s="47"/>
      <c r="K490" s="47"/>
      <c r="L490" s="47"/>
      <c r="M490" s="47"/>
      <c r="N490" s="47"/>
    </row>
    <row r="491" spans="1:14" s="46" customFormat="1" x14ac:dyDescent="0.3">
      <c r="A491" s="47"/>
      <c r="B491" s="47"/>
      <c r="C491" s="47"/>
      <c r="D491" s="47"/>
      <c r="E491" s="47"/>
      <c r="F491" s="47"/>
      <c r="G491" s="47"/>
      <c r="H491" s="47"/>
      <c r="I491" s="47"/>
      <c r="J491" s="47"/>
      <c r="K491" s="47"/>
      <c r="L491" s="47"/>
      <c r="M491" s="47"/>
      <c r="N491" s="47"/>
    </row>
    <row r="492" spans="1:14" s="46" customFormat="1" x14ac:dyDescent="0.3">
      <c r="A492" s="47"/>
      <c r="B492" s="47"/>
      <c r="C492" s="47"/>
      <c r="D492" s="47"/>
      <c r="E492" s="47"/>
      <c r="F492" s="47"/>
      <c r="G492" s="47"/>
      <c r="H492" s="47"/>
      <c r="I492" s="47"/>
      <c r="J492" s="47"/>
      <c r="K492" s="47"/>
      <c r="L492" s="47"/>
      <c r="M492" s="47"/>
      <c r="N492" s="47"/>
    </row>
    <row r="493" spans="1:14" s="46" customFormat="1" x14ac:dyDescent="0.3">
      <c r="A493" s="47"/>
      <c r="B493" s="47"/>
      <c r="C493" s="47"/>
      <c r="D493" s="47"/>
      <c r="E493" s="47"/>
      <c r="F493" s="47"/>
      <c r="G493" s="47"/>
      <c r="H493" s="47"/>
      <c r="I493" s="47"/>
      <c r="J493" s="47"/>
      <c r="K493" s="47"/>
      <c r="L493" s="47"/>
      <c r="M493" s="47"/>
      <c r="N493" s="47"/>
    </row>
    <row r="494" spans="1:14" s="46" customFormat="1" x14ac:dyDescent="0.3">
      <c r="A494" s="47"/>
      <c r="B494" s="47"/>
      <c r="C494" s="47"/>
      <c r="D494" s="47"/>
      <c r="E494" s="47"/>
      <c r="F494" s="47"/>
      <c r="G494" s="47"/>
      <c r="H494" s="47"/>
      <c r="I494" s="47"/>
      <c r="J494" s="47"/>
      <c r="K494" s="47"/>
      <c r="L494" s="47"/>
      <c r="M494" s="47"/>
      <c r="N494" s="47"/>
    </row>
    <row r="495" spans="1:14" s="46" customFormat="1" x14ac:dyDescent="0.3">
      <c r="A495" s="47"/>
      <c r="B495" s="47"/>
      <c r="C495" s="47"/>
      <c r="D495" s="47"/>
      <c r="E495" s="47"/>
      <c r="F495" s="47"/>
      <c r="G495" s="47"/>
      <c r="H495" s="47"/>
      <c r="I495" s="47"/>
      <c r="J495" s="47"/>
      <c r="K495" s="47"/>
      <c r="L495" s="47"/>
      <c r="M495" s="47"/>
      <c r="N495" s="47"/>
    </row>
    <row r="496" spans="1:14" s="46" customFormat="1" x14ac:dyDescent="0.3">
      <c r="A496" s="47"/>
      <c r="B496" s="47"/>
      <c r="C496" s="47"/>
      <c r="D496" s="47"/>
      <c r="E496" s="47"/>
      <c r="F496" s="47"/>
      <c r="G496" s="47"/>
      <c r="H496" s="47"/>
      <c r="I496" s="47"/>
      <c r="J496" s="47"/>
      <c r="K496" s="47"/>
      <c r="L496" s="47"/>
      <c r="M496" s="47"/>
      <c r="N496" s="47"/>
    </row>
    <row r="497" spans="1:14" s="46" customFormat="1" x14ac:dyDescent="0.3">
      <c r="A497" s="47"/>
      <c r="B497" s="47"/>
      <c r="C497" s="47"/>
      <c r="D497" s="47"/>
      <c r="E497" s="47"/>
      <c r="F497" s="47"/>
      <c r="G497" s="47"/>
      <c r="H497" s="47"/>
      <c r="I497" s="47"/>
      <c r="J497" s="47"/>
      <c r="K497" s="47"/>
      <c r="L497" s="47"/>
      <c r="M497" s="47"/>
      <c r="N497" s="47"/>
    </row>
    <row r="498" spans="1:14" s="46" customFormat="1" x14ac:dyDescent="0.3">
      <c r="A498" s="47"/>
      <c r="B498" s="47"/>
      <c r="C498" s="47"/>
      <c r="D498" s="47"/>
      <c r="E498" s="47"/>
      <c r="F498" s="47"/>
      <c r="G498" s="47"/>
      <c r="H498" s="47"/>
      <c r="I498" s="47"/>
      <c r="J498" s="47"/>
      <c r="K498" s="47"/>
      <c r="L498" s="47"/>
      <c r="M498" s="47"/>
      <c r="N498" s="47"/>
    </row>
    <row r="499" spans="1:14" s="46" customFormat="1" x14ac:dyDescent="0.3">
      <c r="A499" s="47"/>
      <c r="B499" s="47"/>
      <c r="C499" s="47"/>
      <c r="D499" s="47"/>
      <c r="E499" s="47"/>
      <c r="F499" s="47"/>
      <c r="G499" s="47"/>
      <c r="H499" s="47"/>
      <c r="I499" s="47"/>
      <c r="J499" s="47"/>
      <c r="K499" s="47"/>
      <c r="L499" s="47"/>
      <c r="M499" s="47"/>
      <c r="N499" s="47"/>
    </row>
    <row r="500" spans="1:14" s="46" customFormat="1" x14ac:dyDescent="0.3">
      <c r="A500" s="47"/>
      <c r="B500" s="47"/>
      <c r="C500" s="47"/>
      <c r="D500" s="47"/>
      <c r="E500" s="47"/>
      <c r="F500" s="47"/>
      <c r="G500" s="47"/>
      <c r="H500" s="47"/>
      <c r="I500" s="47"/>
      <c r="J500" s="47"/>
      <c r="K500" s="47"/>
      <c r="L500" s="47"/>
      <c r="M500" s="47"/>
      <c r="N500" s="47"/>
    </row>
    <row r="501" spans="1:14" s="46" customFormat="1" x14ac:dyDescent="0.3">
      <c r="A501" s="47"/>
      <c r="B501" s="47"/>
      <c r="C501" s="47"/>
      <c r="D501" s="47"/>
      <c r="E501" s="47"/>
      <c r="F501" s="47"/>
      <c r="G501" s="47"/>
      <c r="H501" s="47"/>
      <c r="I501" s="47"/>
      <c r="J501" s="47"/>
      <c r="K501" s="47"/>
      <c r="L501" s="47"/>
      <c r="M501" s="47"/>
      <c r="N501" s="47"/>
    </row>
    <row r="502" spans="1:14" s="46" customFormat="1" x14ac:dyDescent="0.3">
      <c r="A502" s="47"/>
      <c r="B502" s="47"/>
      <c r="C502" s="47"/>
      <c r="D502" s="47"/>
      <c r="E502" s="47"/>
      <c r="F502" s="47"/>
      <c r="G502" s="47"/>
      <c r="H502" s="47"/>
      <c r="I502" s="47"/>
      <c r="J502" s="47"/>
      <c r="K502" s="47"/>
      <c r="L502" s="47"/>
      <c r="M502" s="47"/>
      <c r="N502" s="47"/>
    </row>
    <row r="503" spans="1:14" s="46" customFormat="1" x14ac:dyDescent="0.3">
      <c r="A503" s="47"/>
      <c r="B503" s="47"/>
      <c r="C503" s="47"/>
      <c r="D503" s="47"/>
      <c r="E503" s="47"/>
      <c r="F503" s="47"/>
      <c r="G503" s="47"/>
      <c r="H503" s="47"/>
      <c r="I503" s="47"/>
      <c r="J503" s="47"/>
      <c r="K503" s="47"/>
      <c r="L503" s="47"/>
      <c r="M503" s="47"/>
      <c r="N503" s="47"/>
    </row>
    <row r="504" spans="1:14" s="46" customFormat="1" x14ac:dyDescent="0.3">
      <c r="A504" s="47"/>
      <c r="B504" s="47"/>
      <c r="C504" s="47"/>
      <c r="D504" s="47"/>
      <c r="E504" s="47"/>
      <c r="F504" s="47"/>
      <c r="G504" s="47"/>
      <c r="H504" s="47"/>
      <c r="I504" s="47"/>
      <c r="J504" s="47"/>
      <c r="K504" s="47"/>
      <c r="L504" s="47"/>
      <c r="M504" s="47"/>
      <c r="N504" s="47"/>
    </row>
    <row r="505" spans="1:14" s="46" customFormat="1" x14ac:dyDescent="0.3">
      <c r="A505" s="47"/>
      <c r="B505" s="47"/>
      <c r="C505" s="47"/>
      <c r="D505" s="47"/>
      <c r="E505" s="47"/>
      <c r="F505" s="47"/>
      <c r="G505" s="47"/>
      <c r="H505" s="47"/>
      <c r="I505" s="47"/>
      <c r="J505" s="47"/>
      <c r="K505" s="47"/>
      <c r="L505" s="47"/>
      <c r="M505" s="47"/>
      <c r="N505" s="47"/>
    </row>
    <row r="506" spans="1:14" s="46" customFormat="1" x14ac:dyDescent="0.3">
      <c r="A506" s="47"/>
      <c r="B506" s="47"/>
      <c r="C506" s="47"/>
      <c r="D506" s="47"/>
      <c r="E506" s="47"/>
      <c r="F506" s="47"/>
      <c r="G506" s="47"/>
      <c r="H506" s="47"/>
      <c r="I506" s="47"/>
      <c r="J506" s="47"/>
      <c r="K506" s="47"/>
      <c r="L506" s="47"/>
      <c r="M506" s="47"/>
      <c r="N506" s="47"/>
    </row>
    <row r="507" spans="1:14" s="46" customFormat="1" x14ac:dyDescent="0.3">
      <c r="A507" s="47"/>
      <c r="B507" s="47"/>
      <c r="C507" s="47"/>
      <c r="D507" s="47"/>
      <c r="E507" s="47"/>
      <c r="F507" s="47"/>
      <c r="G507" s="47"/>
      <c r="H507" s="47"/>
      <c r="I507" s="47"/>
      <c r="J507" s="47"/>
      <c r="K507" s="47"/>
      <c r="L507" s="47"/>
      <c r="M507" s="47"/>
      <c r="N507" s="47"/>
    </row>
    <row r="508" spans="1:14" s="46" customFormat="1" x14ac:dyDescent="0.3">
      <c r="A508" s="47"/>
      <c r="B508" s="47"/>
      <c r="C508" s="47"/>
      <c r="D508" s="47"/>
      <c r="E508" s="47"/>
      <c r="F508" s="47"/>
      <c r="G508" s="47"/>
      <c r="H508" s="47"/>
      <c r="I508" s="47"/>
      <c r="J508" s="47"/>
      <c r="K508" s="47"/>
      <c r="L508" s="47"/>
      <c r="M508" s="47"/>
      <c r="N508" s="47"/>
    </row>
    <row r="509" spans="1:14" s="46" customFormat="1" x14ac:dyDescent="0.3">
      <c r="A509" s="47"/>
      <c r="B509" s="47"/>
      <c r="C509" s="47"/>
      <c r="D509" s="47"/>
      <c r="E509" s="47"/>
      <c r="F509" s="47"/>
      <c r="G509" s="47"/>
      <c r="H509" s="47"/>
      <c r="I509" s="47"/>
      <c r="J509" s="47"/>
      <c r="K509" s="47"/>
      <c r="L509" s="47"/>
      <c r="M509" s="47"/>
      <c r="N509" s="47"/>
    </row>
    <row r="510" spans="1:14" s="46" customFormat="1" x14ac:dyDescent="0.3">
      <c r="A510" s="47"/>
      <c r="B510" s="47"/>
      <c r="C510" s="47"/>
      <c r="D510" s="47"/>
      <c r="E510" s="47"/>
      <c r="F510" s="47"/>
      <c r="G510" s="47"/>
      <c r="H510" s="47"/>
      <c r="I510" s="47"/>
      <c r="J510" s="47"/>
      <c r="K510" s="47"/>
      <c r="L510" s="47"/>
      <c r="M510" s="47"/>
      <c r="N510" s="47"/>
    </row>
    <row r="511" spans="1:14" s="46" customFormat="1" x14ac:dyDescent="0.3">
      <c r="A511" s="47"/>
      <c r="B511" s="47"/>
      <c r="C511" s="47"/>
      <c r="D511" s="47"/>
      <c r="E511" s="47"/>
      <c r="F511" s="47"/>
      <c r="G511" s="47"/>
      <c r="H511" s="47"/>
      <c r="I511" s="47"/>
      <c r="J511" s="47"/>
      <c r="K511" s="47"/>
      <c r="L511" s="47"/>
      <c r="M511" s="47"/>
      <c r="N511" s="47"/>
    </row>
    <row r="512" spans="1:14" s="46" customFormat="1" x14ac:dyDescent="0.3">
      <c r="A512" s="47"/>
      <c r="B512" s="47"/>
      <c r="C512" s="47"/>
      <c r="D512" s="47"/>
      <c r="E512" s="47"/>
      <c r="F512" s="47"/>
      <c r="G512" s="47"/>
      <c r="H512" s="47"/>
      <c r="I512" s="47"/>
      <c r="J512" s="47"/>
      <c r="K512" s="47"/>
      <c r="L512" s="47"/>
      <c r="M512" s="47"/>
      <c r="N512" s="47"/>
    </row>
    <row r="513" spans="1:14" s="46" customFormat="1" x14ac:dyDescent="0.3">
      <c r="A513" s="47"/>
      <c r="B513" s="47"/>
      <c r="C513" s="47"/>
      <c r="D513" s="47"/>
      <c r="E513" s="47"/>
      <c r="F513" s="47"/>
      <c r="G513" s="47"/>
      <c r="H513" s="47"/>
      <c r="I513" s="47"/>
      <c r="J513" s="47"/>
      <c r="K513" s="47"/>
      <c r="L513" s="47"/>
      <c r="M513" s="47"/>
      <c r="N513" s="47"/>
    </row>
    <row r="514" spans="1:14" s="46" customFormat="1" x14ac:dyDescent="0.3">
      <c r="A514" s="47"/>
      <c r="B514" s="47"/>
      <c r="C514" s="47"/>
      <c r="D514" s="47"/>
      <c r="E514" s="47"/>
      <c r="F514" s="47"/>
      <c r="G514" s="47"/>
      <c r="H514" s="47"/>
      <c r="I514" s="47"/>
      <c r="J514" s="47"/>
      <c r="K514" s="47"/>
      <c r="L514" s="47"/>
      <c r="M514" s="47"/>
      <c r="N514" s="47"/>
    </row>
    <row r="515" spans="1:14" s="46" customFormat="1" x14ac:dyDescent="0.3">
      <c r="A515" s="47"/>
      <c r="B515" s="47"/>
      <c r="C515" s="47"/>
      <c r="D515" s="47"/>
      <c r="E515" s="47"/>
      <c r="F515" s="47"/>
      <c r="G515" s="47"/>
      <c r="H515" s="47"/>
      <c r="I515" s="47"/>
      <c r="J515" s="47"/>
      <c r="K515" s="47"/>
      <c r="L515" s="47"/>
      <c r="M515" s="47"/>
      <c r="N515" s="47"/>
    </row>
    <row r="516" spans="1:14" s="46" customFormat="1" x14ac:dyDescent="0.3">
      <c r="A516" s="47"/>
      <c r="B516" s="47"/>
      <c r="C516" s="47"/>
      <c r="D516" s="47"/>
      <c r="E516" s="47"/>
      <c r="F516" s="47"/>
      <c r="G516" s="47"/>
      <c r="H516" s="47"/>
      <c r="I516" s="47"/>
      <c r="J516" s="47"/>
      <c r="K516" s="47"/>
      <c r="L516" s="47"/>
      <c r="M516" s="47"/>
      <c r="N516" s="47"/>
    </row>
    <row r="517" spans="1:14" s="46" customFormat="1" x14ac:dyDescent="0.3">
      <c r="A517" s="47"/>
      <c r="B517" s="47"/>
      <c r="C517" s="47"/>
      <c r="D517" s="47"/>
      <c r="E517" s="47"/>
      <c r="F517" s="47"/>
      <c r="G517" s="47"/>
      <c r="H517" s="47"/>
      <c r="I517" s="47"/>
      <c r="J517" s="47"/>
      <c r="K517" s="47"/>
      <c r="L517" s="47"/>
      <c r="M517" s="47"/>
      <c r="N517" s="47"/>
    </row>
    <row r="518" spans="1:14" s="46" customFormat="1" x14ac:dyDescent="0.3">
      <c r="A518" s="47"/>
      <c r="B518" s="47"/>
      <c r="C518" s="47"/>
      <c r="D518" s="47"/>
      <c r="E518" s="47"/>
      <c r="F518" s="47"/>
      <c r="G518" s="47"/>
      <c r="H518" s="47"/>
      <c r="I518" s="47"/>
      <c r="J518" s="47"/>
      <c r="K518" s="47"/>
      <c r="L518" s="47"/>
      <c r="M518" s="47"/>
      <c r="N518" s="47"/>
    </row>
    <row r="519" spans="1:14" s="46" customFormat="1" x14ac:dyDescent="0.3">
      <c r="A519" s="47"/>
      <c r="B519" s="47"/>
      <c r="C519" s="47"/>
      <c r="D519" s="47"/>
      <c r="E519" s="47"/>
      <c r="F519" s="47"/>
      <c r="G519" s="47"/>
      <c r="H519" s="47"/>
      <c r="I519" s="47"/>
      <c r="J519" s="47"/>
      <c r="K519" s="47"/>
      <c r="L519" s="47"/>
      <c r="M519" s="47"/>
      <c r="N519" s="47"/>
    </row>
    <row r="520" spans="1:14" s="46" customFormat="1" x14ac:dyDescent="0.3">
      <c r="A520" s="47"/>
      <c r="B520" s="47"/>
      <c r="C520" s="47"/>
      <c r="D520" s="47"/>
      <c r="E520" s="47"/>
      <c r="F520" s="47"/>
      <c r="G520" s="47"/>
      <c r="H520" s="47"/>
      <c r="I520" s="47"/>
      <c r="J520" s="47"/>
      <c r="K520" s="47"/>
      <c r="L520" s="47"/>
      <c r="M520" s="47"/>
      <c r="N520" s="47"/>
    </row>
    <row r="521" spans="1:14" s="46" customFormat="1" x14ac:dyDescent="0.3">
      <c r="A521" s="47"/>
      <c r="B521" s="47"/>
      <c r="C521" s="47"/>
      <c r="D521" s="47"/>
      <c r="E521" s="47"/>
      <c r="F521" s="47"/>
      <c r="G521" s="47"/>
      <c r="H521" s="47"/>
      <c r="I521" s="47"/>
      <c r="J521" s="47"/>
      <c r="K521" s="47"/>
      <c r="L521" s="47"/>
      <c r="M521" s="47"/>
      <c r="N521" s="47"/>
    </row>
    <row r="522" spans="1:14" s="46" customFormat="1" x14ac:dyDescent="0.3">
      <c r="A522" s="47"/>
      <c r="B522" s="47"/>
      <c r="C522" s="47"/>
      <c r="D522" s="47"/>
      <c r="E522" s="47"/>
      <c r="F522" s="47"/>
      <c r="G522" s="47"/>
      <c r="H522" s="47"/>
      <c r="I522" s="47"/>
      <c r="J522" s="47"/>
      <c r="K522" s="47"/>
      <c r="L522" s="47"/>
      <c r="M522" s="47"/>
      <c r="N522" s="47"/>
    </row>
    <row r="523" spans="1:14" s="46" customFormat="1" x14ac:dyDescent="0.3">
      <c r="A523" s="47"/>
      <c r="B523" s="47"/>
      <c r="C523" s="47"/>
      <c r="D523" s="47"/>
      <c r="E523" s="47"/>
      <c r="F523" s="47"/>
      <c r="G523" s="47"/>
      <c r="H523" s="47"/>
      <c r="I523" s="47"/>
      <c r="J523" s="47"/>
      <c r="K523" s="47"/>
      <c r="L523" s="47"/>
      <c r="M523" s="47"/>
      <c r="N523" s="47"/>
    </row>
    <row r="524" spans="1:14" s="46" customFormat="1" x14ac:dyDescent="0.3">
      <c r="A524" s="47"/>
      <c r="B524" s="47"/>
      <c r="C524" s="47"/>
      <c r="D524" s="47"/>
      <c r="E524" s="47"/>
      <c r="F524" s="47"/>
      <c r="G524" s="47"/>
      <c r="H524" s="47"/>
      <c r="I524" s="47"/>
      <c r="J524" s="47"/>
      <c r="K524" s="47"/>
      <c r="L524" s="47"/>
      <c r="M524" s="47"/>
      <c r="N524" s="47"/>
    </row>
    <row r="525" spans="1:14" s="46" customFormat="1" x14ac:dyDescent="0.3">
      <c r="A525" s="47"/>
      <c r="B525" s="47"/>
      <c r="C525" s="47"/>
      <c r="D525" s="47"/>
      <c r="E525" s="47"/>
      <c r="F525" s="47"/>
      <c r="G525" s="47"/>
      <c r="H525" s="47"/>
      <c r="I525" s="47"/>
      <c r="J525" s="47"/>
      <c r="K525" s="47"/>
      <c r="L525" s="47"/>
      <c r="M525" s="47"/>
      <c r="N525" s="47"/>
    </row>
    <row r="526" spans="1:14" s="46" customFormat="1" x14ac:dyDescent="0.3">
      <c r="A526" s="47"/>
      <c r="B526" s="47"/>
      <c r="C526" s="47"/>
      <c r="D526" s="47"/>
      <c r="E526" s="47"/>
      <c r="F526" s="47"/>
      <c r="G526" s="47"/>
      <c r="H526" s="47"/>
      <c r="I526" s="47"/>
      <c r="J526" s="47"/>
      <c r="K526" s="47"/>
      <c r="L526" s="47"/>
      <c r="M526" s="47"/>
      <c r="N526" s="47"/>
    </row>
    <row r="527" spans="1:14" s="46" customFormat="1" x14ac:dyDescent="0.3">
      <c r="A527" s="47"/>
      <c r="B527" s="47"/>
      <c r="C527" s="47"/>
      <c r="D527" s="47"/>
      <c r="E527" s="47"/>
      <c r="F527" s="47"/>
      <c r="G527" s="47"/>
      <c r="H527" s="47"/>
      <c r="I527" s="47"/>
      <c r="J527" s="47"/>
      <c r="K527" s="47"/>
      <c r="L527" s="47"/>
      <c r="M527" s="47"/>
      <c r="N527" s="47"/>
    </row>
    <row r="528" spans="1:14" s="46" customFormat="1" x14ac:dyDescent="0.3">
      <c r="A528" s="47"/>
      <c r="B528" s="47"/>
      <c r="C528" s="47"/>
      <c r="D528" s="47"/>
      <c r="E528" s="47"/>
      <c r="F528" s="47"/>
      <c r="G528" s="47"/>
      <c r="H528" s="47"/>
      <c r="I528" s="47"/>
      <c r="J528" s="47"/>
      <c r="K528" s="47"/>
      <c r="L528" s="47"/>
      <c r="M528" s="47"/>
      <c r="N528" s="47"/>
    </row>
    <row r="529" spans="1:14" s="46" customFormat="1" x14ac:dyDescent="0.3">
      <c r="A529" s="47"/>
      <c r="B529" s="47"/>
      <c r="C529" s="47"/>
      <c r="D529" s="47"/>
      <c r="E529" s="47"/>
      <c r="F529" s="47"/>
      <c r="G529" s="47"/>
      <c r="H529" s="47"/>
      <c r="I529" s="47"/>
      <c r="J529" s="47"/>
      <c r="K529" s="47"/>
      <c r="L529" s="47"/>
      <c r="M529" s="47"/>
      <c r="N529" s="47"/>
    </row>
    <row r="530" spans="1:14" s="46" customFormat="1" x14ac:dyDescent="0.3">
      <c r="A530" s="47"/>
      <c r="B530" s="47"/>
      <c r="C530" s="47"/>
      <c r="D530" s="47"/>
      <c r="E530" s="47"/>
      <c r="F530" s="47"/>
      <c r="G530" s="47"/>
      <c r="H530" s="47"/>
      <c r="I530" s="47"/>
      <c r="J530" s="47"/>
      <c r="K530" s="47"/>
      <c r="L530" s="47"/>
      <c r="M530" s="47"/>
      <c r="N530" s="47"/>
    </row>
    <row r="531" spans="1:14" s="46" customFormat="1" x14ac:dyDescent="0.3">
      <c r="A531" s="47"/>
      <c r="B531" s="47"/>
      <c r="C531" s="47"/>
      <c r="D531" s="47"/>
      <c r="E531" s="47"/>
      <c r="F531" s="47"/>
      <c r="G531" s="47"/>
      <c r="H531" s="47"/>
      <c r="I531" s="47"/>
      <c r="J531" s="47"/>
      <c r="K531" s="47"/>
      <c r="L531" s="47"/>
      <c r="M531" s="47"/>
      <c r="N531" s="47"/>
    </row>
    <row r="532" spans="1:14" s="46" customFormat="1" x14ac:dyDescent="0.3">
      <c r="A532" s="47"/>
      <c r="B532" s="47"/>
      <c r="C532" s="47"/>
      <c r="D532" s="47"/>
      <c r="E532" s="47"/>
      <c r="F532" s="47"/>
      <c r="G532" s="47"/>
      <c r="H532" s="47"/>
      <c r="I532" s="47"/>
      <c r="J532" s="47"/>
      <c r="K532" s="47"/>
      <c r="L532" s="47"/>
      <c r="M532" s="47"/>
      <c r="N532" s="47"/>
    </row>
    <row r="533" spans="1:14" s="46" customFormat="1" x14ac:dyDescent="0.3">
      <c r="A533" s="47"/>
      <c r="B533" s="47"/>
      <c r="C533" s="47"/>
      <c r="D533" s="47"/>
      <c r="E533" s="47"/>
      <c r="F533" s="47"/>
      <c r="G533" s="47"/>
      <c r="H533" s="47"/>
      <c r="I533" s="47"/>
      <c r="J533" s="47"/>
      <c r="K533" s="47"/>
      <c r="L533" s="47"/>
      <c r="M533" s="47"/>
      <c r="N533" s="47"/>
    </row>
    <row r="534" spans="1:14" s="46" customFormat="1" x14ac:dyDescent="0.3">
      <c r="A534" s="47"/>
      <c r="B534" s="47"/>
      <c r="C534" s="47"/>
      <c r="D534" s="47"/>
      <c r="E534" s="47"/>
      <c r="F534" s="47"/>
      <c r="G534" s="47"/>
      <c r="H534" s="47"/>
      <c r="I534" s="47"/>
      <c r="J534" s="47"/>
      <c r="K534" s="47"/>
      <c r="L534" s="47"/>
      <c r="M534" s="47"/>
      <c r="N534" s="47"/>
    </row>
    <row r="535" spans="1:14" s="46" customFormat="1" x14ac:dyDescent="0.3">
      <c r="A535" s="47"/>
      <c r="B535" s="47"/>
      <c r="C535" s="47"/>
      <c r="D535" s="47"/>
      <c r="E535" s="47"/>
      <c r="F535" s="47"/>
      <c r="G535" s="47"/>
      <c r="H535" s="47"/>
      <c r="I535" s="47"/>
      <c r="J535" s="47"/>
      <c r="K535" s="47"/>
      <c r="L535" s="47"/>
      <c r="M535" s="47"/>
      <c r="N535" s="47"/>
    </row>
    <row r="536" spans="1:14" s="46" customFormat="1" x14ac:dyDescent="0.3">
      <c r="A536" s="47"/>
      <c r="B536" s="47"/>
      <c r="C536" s="47"/>
      <c r="D536" s="47"/>
      <c r="E536" s="47"/>
      <c r="F536" s="47"/>
      <c r="G536" s="47"/>
      <c r="H536" s="47"/>
      <c r="I536" s="47"/>
      <c r="J536" s="47"/>
      <c r="K536" s="47"/>
      <c r="L536" s="47"/>
      <c r="M536" s="47"/>
      <c r="N536" s="47"/>
    </row>
    <row r="537" spans="1:14" s="46" customFormat="1" x14ac:dyDescent="0.3">
      <c r="A537" s="47"/>
      <c r="B537" s="47"/>
      <c r="C537" s="47"/>
      <c r="D537" s="47"/>
      <c r="E537" s="47"/>
      <c r="F537" s="47"/>
      <c r="G537" s="47"/>
      <c r="H537" s="47"/>
      <c r="I537" s="47"/>
      <c r="J537" s="47"/>
      <c r="K537" s="47"/>
      <c r="L537" s="47"/>
      <c r="M537" s="47"/>
      <c r="N537" s="47"/>
    </row>
    <row r="538" spans="1:14" s="46" customFormat="1" x14ac:dyDescent="0.3">
      <c r="A538" s="47"/>
      <c r="B538" s="47"/>
      <c r="C538" s="47"/>
      <c r="D538" s="47"/>
      <c r="E538" s="47"/>
      <c r="F538" s="47"/>
      <c r="G538" s="47"/>
      <c r="H538" s="47"/>
      <c r="I538" s="47"/>
      <c r="J538" s="47"/>
      <c r="K538" s="47"/>
      <c r="L538" s="47"/>
      <c r="M538" s="47"/>
      <c r="N538" s="47"/>
    </row>
    <row r="539" spans="1:14" s="46" customFormat="1" x14ac:dyDescent="0.3">
      <c r="A539" s="47"/>
      <c r="B539" s="47"/>
      <c r="C539" s="47"/>
      <c r="D539" s="47"/>
      <c r="E539" s="47"/>
      <c r="F539" s="47"/>
      <c r="G539" s="47"/>
      <c r="H539" s="47"/>
      <c r="I539" s="47"/>
      <c r="J539" s="47"/>
      <c r="K539" s="47"/>
      <c r="L539" s="47"/>
      <c r="M539" s="47"/>
      <c r="N539" s="47"/>
    </row>
    <row r="540" spans="1:14" s="46" customFormat="1" x14ac:dyDescent="0.3">
      <c r="A540" s="47"/>
      <c r="B540" s="47"/>
      <c r="C540" s="47"/>
      <c r="D540" s="47"/>
      <c r="E540" s="47"/>
      <c r="F540" s="47"/>
      <c r="G540" s="47"/>
      <c r="H540" s="47"/>
      <c r="I540" s="47"/>
      <c r="J540" s="47"/>
      <c r="K540" s="47"/>
      <c r="L540" s="47"/>
      <c r="M540" s="47"/>
      <c r="N540" s="47"/>
    </row>
    <row r="541" spans="1:14" s="46" customFormat="1" x14ac:dyDescent="0.3">
      <c r="A541" s="47"/>
      <c r="B541" s="47"/>
      <c r="C541" s="47"/>
      <c r="D541" s="47"/>
      <c r="E541" s="47"/>
      <c r="F541" s="47"/>
      <c r="G541" s="47"/>
      <c r="H541" s="47"/>
      <c r="I541" s="47"/>
      <c r="J541" s="47"/>
      <c r="K541" s="47"/>
      <c r="L541" s="47"/>
      <c r="M541" s="47"/>
      <c r="N541" s="47"/>
    </row>
    <row r="542" spans="1:14" s="46" customFormat="1" x14ac:dyDescent="0.3">
      <c r="A542" s="47"/>
      <c r="B542" s="47"/>
      <c r="C542" s="47"/>
      <c r="D542" s="47"/>
      <c r="E542" s="47"/>
      <c r="F542" s="47"/>
      <c r="G542" s="47"/>
      <c r="H542" s="47"/>
      <c r="I542" s="47"/>
      <c r="J542" s="47"/>
      <c r="K542" s="47"/>
      <c r="L542" s="47"/>
      <c r="M542" s="47"/>
      <c r="N542" s="47"/>
    </row>
    <row r="543" spans="1:14" s="46" customFormat="1" x14ac:dyDescent="0.3">
      <c r="A543" s="47"/>
      <c r="B543" s="47"/>
      <c r="C543" s="47"/>
      <c r="D543" s="47"/>
      <c r="E543" s="47"/>
      <c r="F543" s="47"/>
      <c r="G543" s="47"/>
      <c r="H543" s="47"/>
      <c r="I543" s="47"/>
      <c r="J543" s="47"/>
      <c r="K543" s="47"/>
      <c r="L543" s="47"/>
      <c r="M543" s="47"/>
      <c r="N543" s="47"/>
    </row>
    <row r="544" spans="1:14" s="46" customFormat="1" x14ac:dyDescent="0.3">
      <c r="A544" s="47"/>
      <c r="B544" s="47"/>
      <c r="C544" s="47"/>
      <c r="D544" s="47"/>
      <c r="E544" s="47"/>
      <c r="F544" s="47"/>
      <c r="G544" s="47"/>
      <c r="H544" s="47"/>
      <c r="I544" s="47"/>
      <c r="J544" s="47"/>
      <c r="K544" s="47"/>
      <c r="L544" s="47"/>
      <c r="M544" s="47"/>
      <c r="N544" s="47"/>
    </row>
    <row r="545" spans="1:14" s="46" customFormat="1" x14ac:dyDescent="0.3">
      <c r="A545" s="47"/>
      <c r="B545" s="47"/>
      <c r="C545" s="47"/>
      <c r="D545" s="47"/>
      <c r="E545" s="47"/>
      <c r="F545" s="47"/>
      <c r="G545" s="47"/>
      <c r="H545" s="47"/>
      <c r="I545" s="47"/>
      <c r="J545" s="47"/>
      <c r="K545" s="47"/>
      <c r="L545" s="47"/>
      <c r="M545" s="47"/>
      <c r="N545" s="47"/>
    </row>
    <row r="546" spans="1:14" s="46" customFormat="1" x14ac:dyDescent="0.3">
      <c r="A546" s="47"/>
      <c r="B546" s="47"/>
      <c r="C546" s="47"/>
      <c r="D546" s="47"/>
      <c r="E546" s="47"/>
      <c r="F546" s="47"/>
      <c r="G546" s="47"/>
      <c r="H546" s="47"/>
      <c r="I546" s="47"/>
      <c r="J546" s="47"/>
      <c r="K546" s="47"/>
      <c r="L546" s="47"/>
      <c r="M546" s="47"/>
      <c r="N546" s="47"/>
    </row>
    <row r="547" spans="1:14" s="46" customFormat="1" x14ac:dyDescent="0.3">
      <c r="A547" s="47"/>
      <c r="B547" s="47"/>
      <c r="C547" s="47"/>
      <c r="D547" s="47"/>
      <c r="E547" s="47"/>
      <c r="F547" s="47"/>
      <c r="G547" s="47"/>
      <c r="H547" s="47"/>
      <c r="I547" s="47"/>
      <c r="J547" s="47"/>
      <c r="K547" s="47"/>
      <c r="L547" s="47"/>
      <c r="M547" s="47"/>
      <c r="N547" s="47"/>
    </row>
    <row r="548" spans="1:14" s="46" customFormat="1" x14ac:dyDescent="0.3">
      <c r="A548" s="47"/>
      <c r="B548" s="47"/>
      <c r="C548" s="47"/>
      <c r="D548" s="47"/>
      <c r="E548" s="47"/>
      <c r="F548" s="47"/>
      <c r="G548" s="47"/>
      <c r="H548" s="47"/>
      <c r="I548" s="47"/>
      <c r="J548" s="47"/>
      <c r="K548" s="47"/>
      <c r="L548" s="47"/>
      <c r="M548" s="47"/>
      <c r="N548" s="47"/>
    </row>
    <row r="549" spans="1:14" s="46" customFormat="1" x14ac:dyDescent="0.3">
      <c r="A549" s="47"/>
      <c r="B549" s="47"/>
      <c r="C549" s="47"/>
      <c r="D549" s="47"/>
      <c r="E549" s="47"/>
      <c r="F549" s="47"/>
      <c r="G549" s="47"/>
      <c r="H549" s="47"/>
      <c r="I549" s="47"/>
      <c r="J549" s="47"/>
      <c r="K549" s="47"/>
      <c r="L549" s="47"/>
      <c r="M549" s="47"/>
      <c r="N549" s="47"/>
    </row>
    <row r="550" spans="1:14" s="46" customFormat="1" x14ac:dyDescent="0.3">
      <c r="A550" s="47"/>
      <c r="B550" s="47"/>
      <c r="C550" s="47"/>
      <c r="D550" s="47"/>
      <c r="E550" s="47"/>
      <c r="F550" s="47"/>
      <c r="G550" s="47"/>
      <c r="H550" s="47"/>
      <c r="I550" s="47"/>
      <c r="J550" s="47"/>
      <c r="K550" s="47"/>
      <c r="L550" s="47"/>
      <c r="M550" s="47"/>
      <c r="N550" s="47"/>
    </row>
    <row r="551" spans="1:14" s="46" customFormat="1" x14ac:dyDescent="0.3">
      <c r="A551" s="47"/>
      <c r="B551" s="47"/>
      <c r="C551" s="47"/>
      <c r="D551" s="47"/>
      <c r="E551" s="47"/>
      <c r="F551" s="47"/>
      <c r="G551" s="47"/>
      <c r="H551" s="47"/>
      <c r="I551" s="47"/>
      <c r="J551" s="47"/>
      <c r="K551" s="47"/>
      <c r="L551" s="47"/>
      <c r="M551" s="47"/>
      <c r="N551" s="47"/>
    </row>
    <row r="552" spans="1:14" s="46" customFormat="1" x14ac:dyDescent="0.3">
      <c r="A552" s="47"/>
      <c r="B552" s="47"/>
      <c r="C552" s="47"/>
      <c r="D552" s="47"/>
      <c r="E552" s="47"/>
      <c r="F552" s="47"/>
      <c r="G552" s="47"/>
      <c r="H552" s="47"/>
      <c r="I552" s="47"/>
      <c r="J552" s="47"/>
      <c r="K552" s="47"/>
      <c r="L552" s="47"/>
      <c r="M552" s="47"/>
      <c r="N552" s="47"/>
    </row>
    <row r="553" spans="1:14" s="46" customFormat="1" x14ac:dyDescent="0.3">
      <c r="A553" s="47"/>
      <c r="B553" s="47"/>
      <c r="C553" s="47"/>
      <c r="D553" s="47"/>
      <c r="E553" s="47"/>
      <c r="F553" s="47"/>
      <c r="G553" s="47"/>
      <c r="H553" s="47"/>
      <c r="I553" s="47"/>
      <c r="J553" s="47"/>
      <c r="K553" s="47"/>
      <c r="L553" s="47"/>
      <c r="M553" s="47"/>
      <c r="N553" s="47"/>
    </row>
    <row r="554" spans="1:14" s="46" customFormat="1" x14ac:dyDescent="0.3">
      <c r="A554" s="47"/>
      <c r="B554" s="47"/>
      <c r="C554" s="47"/>
      <c r="D554" s="47"/>
      <c r="E554" s="47"/>
      <c r="F554" s="47"/>
      <c r="G554" s="47"/>
      <c r="H554" s="47"/>
      <c r="I554" s="47"/>
      <c r="J554" s="47"/>
      <c r="K554" s="47"/>
      <c r="L554" s="47"/>
      <c r="M554" s="47"/>
      <c r="N554" s="47"/>
    </row>
    <row r="555" spans="1:14" s="46" customFormat="1" x14ac:dyDescent="0.3">
      <c r="A555" s="47"/>
      <c r="B555" s="47"/>
      <c r="C555" s="47"/>
      <c r="D555" s="47"/>
      <c r="E555" s="47"/>
      <c r="F555" s="47"/>
      <c r="G555" s="47"/>
      <c r="H555" s="47"/>
      <c r="I555" s="47"/>
      <c r="J555" s="47"/>
      <c r="K555" s="47"/>
      <c r="L555" s="47"/>
      <c r="M555" s="47"/>
      <c r="N555" s="47"/>
    </row>
    <row r="556" spans="1:14" s="46" customFormat="1" x14ac:dyDescent="0.3">
      <c r="A556" s="47"/>
      <c r="B556" s="47"/>
      <c r="C556" s="47"/>
      <c r="D556" s="47"/>
      <c r="E556" s="47"/>
      <c r="F556" s="47"/>
      <c r="G556" s="47"/>
      <c r="H556" s="47"/>
      <c r="I556" s="47"/>
      <c r="J556" s="47"/>
      <c r="K556" s="47"/>
      <c r="L556" s="47"/>
      <c r="M556" s="47"/>
      <c r="N556" s="47"/>
    </row>
    <row r="557" spans="1:14" s="46" customFormat="1" x14ac:dyDescent="0.3">
      <c r="A557" s="47"/>
      <c r="B557" s="47"/>
      <c r="C557" s="47"/>
      <c r="D557" s="47"/>
      <c r="E557" s="47"/>
      <c r="F557" s="47"/>
      <c r="G557" s="47"/>
      <c r="H557" s="47"/>
      <c r="I557" s="47"/>
      <c r="J557" s="47"/>
      <c r="K557" s="47"/>
      <c r="L557" s="47"/>
      <c r="M557" s="47"/>
      <c r="N557" s="47"/>
    </row>
    <row r="558" spans="1:14" s="46" customFormat="1" x14ac:dyDescent="0.3">
      <c r="A558" s="47"/>
      <c r="B558" s="47"/>
      <c r="C558" s="47"/>
      <c r="D558" s="47"/>
      <c r="E558" s="47"/>
      <c r="F558" s="47"/>
      <c r="G558" s="47"/>
      <c r="H558" s="47"/>
      <c r="I558" s="47"/>
      <c r="J558" s="47"/>
      <c r="K558" s="47"/>
      <c r="L558" s="47"/>
      <c r="M558" s="47"/>
      <c r="N558" s="47"/>
    </row>
    <row r="559" spans="1:14" s="46" customFormat="1" x14ac:dyDescent="0.3">
      <c r="A559" s="47"/>
      <c r="B559" s="47"/>
      <c r="C559" s="47"/>
      <c r="D559" s="47"/>
      <c r="E559" s="47"/>
      <c r="F559" s="47"/>
      <c r="G559" s="47"/>
      <c r="H559" s="47"/>
      <c r="I559" s="47"/>
      <c r="J559" s="47"/>
      <c r="K559" s="47"/>
      <c r="L559" s="47"/>
      <c r="M559" s="47"/>
      <c r="N559" s="47"/>
    </row>
    <row r="560" spans="1:14" s="46" customFormat="1" x14ac:dyDescent="0.3">
      <c r="A560" s="47"/>
      <c r="B560" s="47"/>
      <c r="C560" s="47"/>
      <c r="D560" s="47"/>
      <c r="E560" s="47"/>
      <c r="F560" s="47"/>
      <c r="G560" s="47"/>
      <c r="H560" s="47"/>
      <c r="I560" s="47"/>
      <c r="J560" s="47"/>
      <c r="K560" s="47"/>
      <c r="L560" s="47"/>
      <c r="M560" s="47"/>
      <c r="N560" s="47"/>
    </row>
    <row r="561" spans="1:14" s="46" customFormat="1" x14ac:dyDescent="0.3">
      <c r="A561" s="47"/>
      <c r="B561" s="47"/>
      <c r="C561" s="47"/>
      <c r="D561" s="47"/>
      <c r="E561" s="47"/>
      <c r="F561" s="47"/>
      <c r="G561" s="47"/>
      <c r="H561" s="47"/>
      <c r="I561" s="47"/>
      <c r="J561" s="47"/>
      <c r="K561" s="47"/>
      <c r="L561" s="47"/>
      <c r="M561" s="47"/>
      <c r="N561" s="47"/>
    </row>
    <row r="562" spans="1:14" s="46" customFormat="1" x14ac:dyDescent="0.3">
      <c r="A562" s="47"/>
      <c r="B562" s="47"/>
      <c r="C562" s="47"/>
      <c r="D562" s="47"/>
      <c r="E562" s="47"/>
      <c r="F562" s="47"/>
      <c r="G562" s="47"/>
      <c r="H562" s="47"/>
      <c r="I562" s="47"/>
      <c r="J562" s="47"/>
      <c r="K562" s="47"/>
      <c r="L562" s="47"/>
      <c r="M562" s="47"/>
      <c r="N562" s="47"/>
    </row>
    <row r="563" spans="1:14" s="46" customFormat="1" x14ac:dyDescent="0.3">
      <c r="A563" s="47"/>
      <c r="B563" s="47"/>
      <c r="C563" s="47"/>
      <c r="D563" s="47"/>
      <c r="E563" s="47"/>
      <c r="F563" s="47"/>
      <c r="G563" s="47"/>
      <c r="H563" s="47"/>
      <c r="I563" s="47"/>
      <c r="J563" s="47"/>
      <c r="K563" s="47"/>
      <c r="L563" s="47"/>
      <c r="M563" s="47"/>
      <c r="N563" s="47"/>
    </row>
    <row r="564" spans="1:14" s="46" customFormat="1" x14ac:dyDescent="0.3">
      <c r="A564" s="47"/>
      <c r="B564" s="47"/>
      <c r="C564" s="47"/>
      <c r="D564" s="47"/>
      <c r="E564" s="47"/>
      <c r="F564" s="47"/>
      <c r="G564" s="47"/>
      <c r="H564" s="47"/>
      <c r="I564" s="47"/>
      <c r="J564" s="47"/>
      <c r="K564" s="47"/>
      <c r="L564" s="47"/>
      <c r="M564" s="47"/>
      <c r="N564" s="47"/>
    </row>
    <row r="565" spans="1:14" s="46" customFormat="1" x14ac:dyDescent="0.3">
      <c r="A565" s="47"/>
      <c r="B565" s="47"/>
      <c r="C565" s="47"/>
      <c r="D565" s="47"/>
      <c r="E565" s="47"/>
      <c r="F565" s="47"/>
      <c r="G565" s="47"/>
      <c r="H565" s="47"/>
      <c r="I565" s="47"/>
      <c r="J565" s="47"/>
      <c r="K565" s="47"/>
      <c r="L565" s="47"/>
      <c r="M565" s="47"/>
      <c r="N565" s="47"/>
    </row>
    <row r="566" spans="1:14" s="46" customFormat="1" x14ac:dyDescent="0.3">
      <c r="A566" s="47"/>
      <c r="B566" s="47"/>
      <c r="C566" s="47"/>
      <c r="D566" s="47"/>
      <c r="E566" s="47"/>
      <c r="F566" s="47"/>
      <c r="G566" s="47"/>
      <c r="H566" s="47"/>
      <c r="I566" s="47"/>
      <c r="J566" s="47"/>
      <c r="K566" s="47"/>
      <c r="L566" s="47"/>
      <c r="M566" s="47"/>
      <c r="N566" s="47"/>
    </row>
    <row r="567" spans="1:14" s="46" customFormat="1" x14ac:dyDescent="0.3">
      <c r="A567" s="47"/>
      <c r="B567" s="47"/>
      <c r="C567" s="47"/>
      <c r="D567" s="47"/>
      <c r="E567" s="47"/>
      <c r="F567" s="47"/>
      <c r="G567" s="47"/>
      <c r="H567" s="47"/>
      <c r="I567" s="47"/>
      <c r="J567" s="47"/>
      <c r="K567" s="47"/>
      <c r="L567" s="47"/>
      <c r="M567" s="47"/>
      <c r="N567" s="47"/>
    </row>
    <row r="568" spans="1:14" s="46" customFormat="1" x14ac:dyDescent="0.3">
      <c r="A568" s="47"/>
      <c r="B568" s="47"/>
      <c r="C568" s="47"/>
      <c r="D568" s="47"/>
      <c r="E568" s="47"/>
      <c r="F568" s="47"/>
      <c r="G568" s="47"/>
      <c r="H568" s="47"/>
      <c r="I568" s="47"/>
      <c r="J568" s="47"/>
      <c r="K568" s="47"/>
      <c r="L568" s="47"/>
      <c r="M568" s="47"/>
      <c r="N568" s="47"/>
    </row>
    <row r="569" spans="1:14" s="46" customFormat="1" x14ac:dyDescent="0.3">
      <c r="A569" s="47"/>
      <c r="B569" s="47"/>
      <c r="C569" s="47"/>
      <c r="D569" s="47"/>
      <c r="E569" s="47"/>
      <c r="F569" s="47"/>
      <c r="G569" s="47"/>
      <c r="H569" s="47"/>
      <c r="I569" s="47"/>
      <c r="J569" s="47"/>
      <c r="K569" s="47"/>
      <c r="L569" s="47"/>
      <c r="M569" s="47"/>
      <c r="N569" s="47"/>
    </row>
    <row r="570" spans="1:14" s="46" customFormat="1" x14ac:dyDescent="0.3">
      <c r="A570" s="47"/>
      <c r="B570" s="47"/>
      <c r="C570" s="47"/>
      <c r="D570" s="47"/>
      <c r="E570" s="47"/>
      <c r="F570" s="47"/>
      <c r="G570" s="47"/>
      <c r="H570" s="47"/>
      <c r="I570" s="47"/>
      <c r="J570" s="47"/>
      <c r="K570" s="47"/>
      <c r="L570" s="47"/>
      <c r="M570" s="47"/>
      <c r="N570" s="47"/>
    </row>
    <row r="571" spans="1:14" s="46" customFormat="1" x14ac:dyDescent="0.3">
      <c r="A571" s="47"/>
      <c r="B571" s="47"/>
      <c r="C571" s="47"/>
      <c r="D571" s="47"/>
      <c r="E571" s="47"/>
      <c r="F571" s="47"/>
      <c r="G571" s="47"/>
      <c r="H571" s="47"/>
      <c r="I571" s="47"/>
      <c r="J571" s="47"/>
      <c r="K571" s="47"/>
      <c r="L571" s="47"/>
      <c r="M571" s="47"/>
      <c r="N571" s="47"/>
    </row>
    <row r="572" spans="1:14" s="46" customFormat="1" x14ac:dyDescent="0.3">
      <c r="A572" s="47"/>
      <c r="B572" s="47"/>
      <c r="C572" s="47"/>
      <c r="D572" s="47"/>
      <c r="E572" s="47"/>
      <c r="F572" s="47"/>
      <c r="G572" s="47"/>
      <c r="H572" s="47"/>
      <c r="I572" s="47"/>
      <c r="J572" s="47"/>
      <c r="K572" s="47"/>
      <c r="L572" s="47"/>
      <c r="M572" s="47"/>
      <c r="N572" s="47"/>
    </row>
    <row r="573" spans="1:14" s="46" customFormat="1" x14ac:dyDescent="0.3">
      <c r="A573" s="47"/>
      <c r="B573" s="47"/>
      <c r="C573" s="47"/>
      <c r="D573" s="47"/>
      <c r="E573" s="47"/>
      <c r="F573" s="47"/>
      <c r="G573" s="47"/>
      <c r="H573" s="47"/>
      <c r="I573" s="47"/>
      <c r="J573" s="47"/>
      <c r="K573" s="47"/>
      <c r="L573" s="47"/>
      <c r="M573" s="47"/>
      <c r="N573" s="47"/>
    </row>
    <row r="574" spans="1:14" s="46" customFormat="1" x14ac:dyDescent="0.3">
      <c r="A574" s="47"/>
      <c r="B574" s="47"/>
      <c r="C574" s="47"/>
      <c r="D574" s="47"/>
      <c r="E574" s="47"/>
      <c r="F574" s="47"/>
      <c r="G574" s="47"/>
      <c r="H574" s="47"/>
      <c r="I574" s="47"/>
      <c r="J574" s="47"/>
      <c r="K574" s="47"/>
      <c r="L574" s="47"/>
      <c r="M574" s="47"/>
      <c r="N574" s="47"/>
    </row>
    <row r="575" spans="1:14" s="46" customFormat="1" x14ac:dyDescent="0.3">
      <c r="A575" s="47"/>
      <c r="B575" s="47"/>
      <c r="C575" s="47"/>
      <c r="D575" s="47"/>
      <c r="E575" s="47"/>
      <c r="F575" s="47"/>
      <c r="G575" s="47"/>
      <c r="H575" s="47"/>
      <c r="I575" s="47"/>
      <c r="J575" s="47"/>
      <c r="K575" s="47"/>
      <c r="L575" s="47"/>
      <c r="M575" s="47"/>
      <c r="N575" s="47"/>
    </row>
    <row r="576" spans="1:14" s="46" customFormat="1" x14ac:dyDescent="0.3">
      <c r="A576" s="47"/>
      <c r="B576" s="47"/>
      <c r="C576" s="47"/>
      <c r="D576" s="47"/>
      <c r="E576" s="47"/>
      <c r="F576" s="47"/>
      <c r="G576" s="47"/>
      <c r="H576" s="47"/>
      <c r="I576" s="47"/>
      <c r="J576" s="47"/>
      <c r="K576" s="47"/>
      <c r="L576" s="47"/>
      <c r="M576" s="47"/>
      <c r="N576" s="47"/>
    </row>
    <row r="577" spans="1:14" s="46" customFormat="1" x14ac:dyDescent="0.3">
      <c r="A577" s="47"/>
      <c r="B577" s="47"/>
      <c r="C577" s="47"/>
      <c r="D577" s="47"/>
      <c r="E577" s="47"/>
      <c r="F577" s="47"/>
      <c r="G577" s="47"/>
      <c r="H577" s="47"/>
      <c r="I577" s="47"/>
      <c r="J577" s="47"/>
      <c r="K577" s="47"/>
      <c r="L577" s="47"/>
      <c r="M577" s="47"/>
      <c r="N577" s="47"/>
    </row>
    <row r="578" spans="1:14" s="46" customFormat="1" x14ac:dyDescent="0.3">
      <c r="A578" s="47"/>
      <c r="B578" s="47"/>
      <c r="C578" s="47"/>
      <c r="D578" s="47"/>
      <c r="E578" s="47"/>
      <c r="F578" s="47"/>
      <c r="G578" s="47"/>
      <c r="H578" s="47"/>
      <c r="I578" s="47"/>
      <c r="J578" s="47"/>
      <c r="K578" s="47"/>
      <c r="L578" s="47"/>
      <c r="M578" s="47"/>
      <c r="N578" s="47"/>
    </row>
    <row r="579" spans="1:14" s="46" customFormat="1" x14ac:dyDescent="0.3">
      <c r="A579" s="47"/>
      <c r="B579" s="47"/>
      <c r="C579" s="47"/>
      <c r="D579" s="47"/>
      <c r="E579" s="47"/>
      <c r="F579" s="47"/>
      <c r="G579" s="47"/>
      <c r="H579" s="47"/>
      <c r="I579" s="47"/>
      <c r="J579" s="47"/>
      <c r="K579" s="47"/>
      <c r="L579" s="47"/>
      <c r="M579" s="47"/>
      <c r="N579" s="47"/>
    </row>
    <row r="580" spans="1:14" s="46" customFormat="1" x14ac:dyDescent="0.3">
      <c r="A580" s="47"/>
      <c r="B580" s="47"/>
      <c r="C580" s="47"/>
      <c r="D580" s="47"/>
      <c r="E580" s="47"/>
      <c r="F580" s="47"/>
      <c r="G580" s="47"/>
      <c r="H580" s="47"/>
      <c r="I580" s="47"/>
      <c r="J580" s="47"/>
      <c r="K580" s="47"/>
      <c r="L580" s="47"/>
      <c r="M580" s="47"/>
      <c r="N580" s="47"/>
    </row>
    <row r="581" spans="1:14" s="46" customFormat="1" x14ac:dyDescent="0.3">
      <c r="A581" s="47"/>
      <c r="B581" s="47"/>
      <c r="C581" s="47"/>
      <c r="D581" s="47"/>
      <c r="E581" s="47"/>
      <c r="F581" s="47"/>
      <c r="G581" s="47"/>
      <c r="H581" s="47"/>
      <c r="I581" s="47"/>
      <c r="J581" s="47"/>
      <c r="K581" s="47"/>
      <c r="L581" s="47"/>
      <c r="M581" s="47"/>
      <c r="N581" s="47"/>
    </row>
    <row r="582" spans="1:14" s="46" customFormat="1" x14ac:dyDescent="0.3">
      <c r="A582" s="47"/>
      <c r="B582" s="47"/>
      <c r="C582" s="47"/>
      <c r="D582" s="47"/>
      <c r="E582" s="47"/>
      <c r="F582" s="47"/>
      <c r="G582" s="47"/>
      <c r="H582" s="47"/>
      <c r="I582" s="47"/>
      <c r="J582" s="47"/>
      <c r="K582" s="47"/>
      <c r="L582" s="47"/>
      <c r="M582" s="47"/>
      <c r="N582" s="47"/>
    </row>
    <row r="583" spans="1:14" s="46" customFormat="1" x14ac:dyDescent="0.3">
      <c r="A583" s="47"/>
      <c r="B583" s="47"/>
      <c r="C583" s="47"/>
      <c r="D583" s="47"/>
      <c r="E583" s="47"/>
      <c r="F583" s="47"/>
      <c r="G583" s="47"/>
      <c r="H583" s="47"/>
      <c r="I583" s="47"/>
      <c r="J583" s="47"/>
      <c r="K583" s="47"/>
      <c r="L583" s="47"/>
      <c r="M583" s="47"/>
      <c r="N583" s="47"/>
    </row>
    <row r="584" spans="1:14" s="46" customFormat="1" x14ac:dyDescent="0.3">
      <c r="A584" s="47"/>
      <c r="B584" s="47"/>
      <c r="C584" s="47"/>
      <c r="D584" s="47"/>
      <c r="E584" s="47"/>
      <c r="F584" s="47"/>
      <c r="G584" s="47"/>
      <c r="H584" s="47"/>
      <c r="I584" s="47"/>
      <c r="J584" s="47"/>
      <c r="K584" s="47"/>
      <c r="L584" s="47"/>
      <c r="M584" s="47"/>
      <c r="N584" s="47"/>
    </row>
    <row r="585" spans="1:14" s="46" customFormat="1" x14ac:dyDescent="0.3">
      <c r="A585" s="47"/>
      <c r="B585" s="47"/>
      <c r="C585" s="47"/>
      <c r="D585" s="47"/>
      <c r="E585" s="47"/>
      <c r="F585" s="47"/>
      <c r="G585" s="47"/>
      <c r="H585" s="47"/>
      <c r="I585" s="47"/>
      <c r="J585" s="47"/>
      <c r="K585" s="47"/>
      <c r="L585" s="47"/>
      <c r="M585" s="47"/>
      <c r="N585" s="47"/>
    </row>
    <row r="586" spans="1:14" s="46" customFormat="1" x14ac:dyDescent="0.3">
      <c r="A586" s="47"/>
      <c r="B586" s="47"/>
      <c r="C586" s="47"/>
      <c r="D586" s="47"/>
      <c r="E586" s="47"/>
      <c r="F586" s="47"/>
      <c r="G586" s="47"/>
      <c r="H586" s="47"/>
      <c r="I586" s="47"/>
      <c r="J586" s="47"/>
      <c r="K586" s="47"/>
      <c r="L586" s="47"/>
      <c r="M586" s="47"/>
      <c r="N586" s="47"/>
    </row>
    <row r="587" spans="1:14" s="46" customFormat="1" x14ac:dyDescent="0.3">
      <c r="A587" s="47"/>
      <c r="B587" s="47"/>
      <c r="C587" s="47"/>
      <c r="D587" s="47"/>
      <c r="E587" s="47"/>
      <c r="F587" s="47"/>
      <c r="G587" s="47"/>
      <c r="H587" s="47"/>
      <c r="I587" s="47"/>
      <c r="J587" s="47"/>
      <c r="K587" s="47"/>
      <c r="L587" s="47"/>
      <c r="M587" s="47"/>
      <c r="N587" s="47"/>
    </row>
    <row r="588" spans="1:14" s="46" customFormat="1" x14ac:dyDescent="0.3">
      <c r="A588" s="47"/>
      <c r="B588" s="47"/>
      <c r="C588" s="47"/>
      <c r="D588" s="47"/>
      <c r="E588" s="47"/>
      <c r="F588" s="47"/>
      <c r="G588" s="47"/>
      <c r="H588" s="47"/>
      <c r="I588" s="47"/>
      <c r="J588" s="47"/>
      <c r="K588" s="47"/>
      <c r="L588" s="47"/>
      <c r="M588" s="47"/>
      <c r="N588" s="47"/>
    </row>
    <row r="589" spans="1:14" s="46" customFormat="1" x14ac:dyDescent="0.3">
      <c r="A589" s="47"/>
      <c r="B589" s="47"/>
      <c r="C589" s="47"/>
      <c r="D589" s="47"/>
      <c r="E589" s="47"/>
      <c r="F589" s="47"/>
      <c r="G589" s="47"/>
      <c r="H589" s="47"/>
      <c r="I589" s="47"/>
      <c r="J589" s="47"/>
      <c r="K589" s="47"/>
      <c r="L589" s="47"/>
      <c r="M589" s="47"/>
      <c r="N589" s="47"/>
    </row>
    <row r="590" spans="1:14" s="46" customFormat="1" x14ac:dyDescent="0.3">
      <c r="A590" s="47"/>
      <c r="B590" s="47"/>
      <c r="C590" s="47"/>
      <c r="D590" s="47"/>
      <c r="E590" s="47"/>
      <c r="F590" s="47"/>
      <c r="G590" s="47"/>
      <c r="H590" s="47"/>
      <c r="I590" s="47"/>
      <c r="J590" s="47"/>
      <c r="K590" s="47"/>
      <c r="L590" s="47"/>
      <c r="M590" s="47"/>
      <c r="N590" s="47"/>
    </row>
    <row r="591" spans="1:14" s="46" customFormat="1" x14ac:dyDescent="0.3">
      <c r="A591" s="47"/>
      <c r="B591" s="47"/>
      <c r="C591" s="47"/>
      <c r="D591" s="47"/>
      <c r="E591" s="47"/>
      <c r="F591" s="47"/>
      <c r="G591" s="47"/>
      <c r="H591" s="47"/>
      <c r="I591" s="47"/>
      <c r="J591" s="47"/>
      <c r="K591" s="47"/>
      <c r="L591" s="47"/>
      <c r="M591" s="47"/>
      <c r="N591" s="47"/>
    </row>
    <row r="592" spans="1:14" s="46" customFormat="1" x14ac:dyDescent="0.3">
      <c r="A592" s="47"/>
      <c r="B592" s="47"/>
      <c r="C592" s="47"/>
      <c r="D592" s="47"/>
      <c r="E592" s="47"/>
      <c r="F592" s="47"/>
      <c r="G592" s="47"/>
      <c r="H592" s="47"/>
      <c r="I592" s="47"/>
      <c r="J592" s="47"/>
      <c r="K592" s="47"/>
      <c r="L592" s="47"/>
      <c r="M592" s="47"/>
      <c r="N592" s="47"/>
    </row>
    <row r="593" spans="1:14" s="46" customFormat="1" x14ac:dyDescent="0.3">
      <c r="A593" s="47"/>
      <c r="B593" s="47"/>
      <c r="C593" s="47"/>
      <c r="D593" s="47"/>
      <c r="E593" s="47"/>
      <c r="F593" s="47"/>
      <c r="G593" s="47"/>
      <c r="H593" s="47"/>
      <c r="I593" s="47"/>
      <c r="J593" s="47"/>
      <c r="K593" s="47"/>
      <c r="L593" s="47"/>
      <c r="M593" s="47"/>
      <c r="N593" s="47"/>
    </row>
    <row r="594" spans="1:14" s="46" customFormat="1" x14ac:dyDescent="0.3">
      <c r="A594" s="47"/>
      <c r="B594" s="47"/>
      <c r="C594" s="47"/>
      <c r="D594" s="47"/>
      <c r="E594" s="47"/>
      <c r="F594" s="47"/>
      <c r="G594" s="47"/>
      <c r="H594" s="47"/>
      <c r="I594" s="47"/>
      <c r="J594" s="47"/>
      <c r="K594" s="47"/>
      <c r="L594" s="47"/>
      <c r="M594" s="47"/>
      <c r="N594" s="47"/>
    </row>
    <row r="595" spans="1:14" s="46" customFormat="1" x14ac:dyDescent="0.3">
      <c r="A595" s="47"/>
      <c r="B595" s="47"/>
      <c r="C595" s="47"/>
      <c r="D595" s="47"/>
      <c r="E595" s="47"/>
      <c r="F595" s="47"/>
      <c r="G595" s="47"/>
      <c r="H595" s="47"/>
      <c r="I595" s="47"/>
      <c r="J595" s="47"/>
      <c r="K595" s="47"/>
      <c r="L595" s="47"/>
      <c r="M595" s="47"/>
      <c r="N595" s="47"/>
    </row>
    <row r="596" spans="1:14" s="46" customFormat="1" x14ac:dyDescent="0.3">
      <c r="A596" s="47"/>
      <c r="B596" s="47"/>
      <c r="C596" s="47"/>
      <c r="D596" s="47"/>
      <c r="E596" s="47"/>
      <c r="F596" s="47"/>
      <c r="G596" s="47"/>
      <c r="H596" s="47"/>
      <c r="I596" s="47"/>
      <c r="J596" s="47"/>
      <c r="K596" s="47"/>
      <c r="L596" s="47"/>
      <c r="M596" s="47"/>
      <c r="N596" s="47"/>
    </row>
    <row r="597" spans="1:14" s="46" customFormat="1" x14ac:dyDescent="0.3">
      <c r="A597" s="47"/>
      <c r="B597" s="47"/>
      <c r="C597" s="47"/>
      <c r="D597" s="47"/>
      <c r="E597" s="47"/>
      <c r="F597" s="47"/>
      <c r="G597" s="47"/>
      <c r="H597" s="47"/>
      <c r="I597" s="47"/>
      <c r="J597" s="47"/>
      <c r="K597" s="47"/>
      <c r="L597" s="47"/>
      <c r="M597" s="47"/>
      <c r="N597" s="47"/>
    </row>
    <row r="598" spans="1:14" s="46" customFormat="1" x14ac:dyDescent="0.3">
      <c r="A598" s="47"/>
      <c r="B598" s="47"/>
      <c r="C598" s="47"/>
      <c r="D598" s="47"/>
      <c r="E598" s="47"/>
      <c r="F598" s="47"/>
      <c r="G598" s="47"/>
      <c r="H598" s="47"/>
      <c r="I598" s="47"/>
      <c r="J598" s="47"/>
      <c r="K598" s="47"/>
      <c r="L598" s="47"/>
      <c r="M598" s="47"/>
      <c r="N598" s="47"/>
    </row>
    <row r="599" spans="1:14" s="46" customFormat="1" x14ac:dyDescent="0.3">
      <c r="A599" s="47"/>
      <c r="B599" s="47"/>
      <c r="C599" s="47"/>
      <c r="D599" s="47"/>
      <c r="E599" s="47"/>
      <c r="F599" s="47"/>
      <c r="G599" s="47"/>
      <c r="H599" s="47"/>
      <c r="I599" s="47"/>
      <c r="J599" s="47"/>
      <c r="K599" s="47"/>
      <c r="L599" s="47"/>
      <c r="M599" s="47"/>
      <c r="N599" s="47"/>
    </row>
    <row r="600" spans="1:14" s="46" customFormat="1" x14ac:dyDescent="0.3">
      <c r="A600" s="47"/>
      <c r="B600" s="47"/>
      <c r="C600" s="47"/>
      <c r="D600" s="47"/>
      <c r="E600" s="47"/>
      <c r="F600" s="47"/>
      <c r="G600" s="47"/>
      <c r="H600" s="47"/>
      <c r="I600" s="47"/>
      <c r="J600" s="47"/>
      <c r="K600" s="47"/>
      <c r="L600" s="47"/>
      <c r="M600" s="47"/>
      <c r="N600" s="47"/>
    </row>
    <row r="601" spans="1:14" s="46" customFormat="1" x14ac:dyDescent="0.3">
      <c r="A601" s="47"/>
      <c r="B601" s="47"/>
      <c r="C601" s="47"/>
      <c r="D601" s="47"/>
      <c r="E601" s="47"/>
      <c r="F601" s="47"/>
      <c r="G601" s="47"/>
      <c r="H601" s="47"/>
      <c r="I601" s="47"/>
      <c r="J601" s="47"/>
      <c r="K601" s="47"/>
      <c r="L601" s="47"/>
      <c r="M601" s="47"/>
      <c r="N601" s="47"/>
    </row>
    <row r="602" spans="1:14" s="46" customFormat="1" x14ac:dyDescent="0.3">
      <c r="A602" s="47"/>
      <c r="B602" s="47"/>
      <c r="C602" s="47"/>
      <c r="D602" s="47"/>
      <c r="E602" s="47"/>
      <c r="F602" s="47"/>
      <c r="G602" s="47"/>
      <c r="H602" s="47"/>
      <c r="I602" s="47"/>
      <c r="J602" s="47"/>
      <c r="K602" s="47"/>
      <c r="L602" s="47"/>
      <c r="M602" s="47"/>
      <c r="N602" s="47"/>
    </row>
    <row r="603" spans="1:14" s="46" customFormat="1" x14ac:dyDescent="0.3">
      <c r="A603" s="47"/>
      <c r="B603" s="47"/>
      <c r="C603" s="47"/>
      <c r="D603" s="47"/>
      <c r="E603" s="47"/>
      <c r="F603" s="47"/>
      <c r="G603" s="47"/>
      <c r="H603" s="47"/>
      <c r="I603" s="47"/>
      <c r="J603" s="47"/>
      <c r="K603" s="47"/>
      <c r="L603" s="47"/>
      <c r="M603" s="47"/>
      <c r="N603" s="47"/>
    </row>
    <row r="604" spans="1:14" s="46" customFormat="1" x14ac:dyDescent="0.3">
      <c r="A604" s="47"/>
      <c r="B604" s="47"/>
      <c r="C604" s="47"/>
      <c r="D604" s="47"/>
      <c r="E604" s="47"/>
      <c r="F604" s="47"/>
      <c r="G604" s="47"/>
      <c r="H604" s="47"/>
      <c r="I604" s="47"/>
      <c r="J604" s="47"/>
      <c r="K604" s="47"/>
      <c r="L604" s="47"/>
      <c r="M604" s="47"/>
      <c r="N604" s="47"/>
    </row>
    <row r="605" spans="1:14" s="46" customFormat="1" x14ac:dyDescent="0.3">
      <c r="A605" s="47"/>
      <c r="B605" s="47"/>
      <c r="C605" s="47"/>
      <c r="D605" s="47"/>
      <c r="E605" s="47"/>
      <c r="F605" s="47"/>
      <c r="G605" s="47"/>
      <c r="H605" s="47"/>
      <c r="I605" s="47"/>
      <c r="J605" s="47"/>
      <c r="K605" s="47"/>
      <c r="L605" s="47"/>
      <c r="M605" s="47"/>
      <c r="N605" s="47"/>
    </row>
    <row r="606" spans="1:14" s="46" customFormat="1" x14ac:dyDescent="0.3">
      <c r="A606" s="47"/>
      <c r="B606" s="47"/>
      <c r="C606" s="47"/>
      <c r="D606" s="47"/>
      <c r="E606" s="47"/>
      <c r="F606" s="47"/>
      <c r="G606" s="47"/>
      <c r="H606" s="47"/>
      <c r="I606" s="47"/>
      <c r="J606" s="47"/>
      <c r="K606" s="47"/>
      <c r="L606" s="47"/>
      <c r="M606" s="47"/>
      <c r="N606" s="47"/>
    </row>
    <row r="607" spans="1:14" s="46" customFormat="1" x14ac:dyDescent="0.3">
      <c r="A607" s="47"/>
      <c r="B607" s="47"/>
      <c r="C607" s="47"/>
      <c r="D607" s="47"/>
      <c r="E607" s="47"/>
      <c r="F607" s="47"/>
      <c r="G607" s="47"/>
      <c r="H607" s="47"/>
      <c r="I607" s="47"/>
      <c r="J607" s="47"/>
      <c r="K607" s="47"/>
      <c r="L607" s="47"/>
      <c r="M607" s="47"/>
      <c r="N607" s="47"/>
    </row>
    <row r="608" spans="1:14" s="46" customFormat="1" x14ac:dyDescent="0.3">
      <c r="A608" s="47"/>
      <c r="B608" s="47"/>
      <c r="C608" s="47"/>
      <c r="D608" s="47"/>
      <c r="E608" s="47"/>
      <c r="F608" s="47"/>
      <c r="G608" s="47"/>
      <c r="H608" s="47"/>
      <c r="I608" s="47"/>
      <c r="J608" s="47"/>
      <c r="K608" s="47"/>
      <c r="L608" s="47"/>
      <c r="M608" s="47"/>
      <c r="N608" s="47"/>
    </row>
    <row r="609" spans="1:14" s="46" customFormat="1" x14ac:dyDescent="0.3">
      <c r="A609" s="47"/>
      <c r="B609" s="47"/>
      <c r="C609" s="47"/>
      <c r="D609" s="47"/>
      <c r="E609" s="47"/>
      <c r="F609" s="47"/>
      <c r="G609" s="47"/>
      <c r="H609" s="47"/>
      <c r="I609" s="47"/>
      <c r="J609" s="47"/>
      <c r="K609" s="47"/>
      <c r="L609" s="47"/>
      <c r="M609" s="47"/>
      <c r="N609" s="47"/>
    </row>
    <row r="610" spans="1:14" s="46" customFormat="1" x14ac:dyDescent="0.3">
      <c r="A610" s="47"/>
      <c r="B610" s="47"/>
      <c r="C610" s="47"/>
      <c r="D610" s="47"/>
      <c r="E610" s="47"/>
      <c r="F610" s="47"/>
      <c r="G610" s="47"/>
      <c r="H610" s="47"/>
      <c r="I610" s="47"/>
      <c r="J610" s="47"/>
      <c r="K610" s="47"/>
      <c r="L610" s="47"/>
      <c r="M610" s="47"/>
      <c r="N610" s="47"/>
    </row>
    <row r="611" spans="1:14" s="46" customFormat="1" x14ac:dyDescent="0.3">
      <c r="A611" s="47"/>
      <c r="B611" s="47"/>
      <c r="C611" s="47"/>
      <c r="D611" s="47"/>
      <c r="E611" s="47"/>
      <c r="F611" s="47"/>
      <c r="G611" s="47"/>
      <c r="H611" s="47"/>
      <c r="I611" s="47"/>
      <c r="J611" s="47"/>
      <c r="K611" s="47"/>
      <c r="L611" s="47"/>
      <c r="M611" s="47"/>
      <c r="N611" s="47"/>
    </row>
    <row r="612" spans="1:14" s="46" customFormat="1" x14ac:dyDescent="0.3">
      <c r="A612" s="47"/>
      <c r="B612" s="47"/>
      <c r="C612" s="47"/>
      <c r="D612" s="47"/>
      <c r="E612" s="47"/>
      <c r="F612" s="47"/>
      <c r="G612" s="47"/>
      <c r="H612" s="47"/>
      <c r="I612" s="47"/>
      <c r="J612" s="47"/>
      <c r="K612" s="47"/>
      <c r="L612" s="47"/>
      <c r="M612" s="47"/>
      <c r="N612" s="47"/>
    </row>
    <row r="613" spans="1:14" s="46" customFormat="1" x14ac:dyDescent="0.3">
      <c r="A613" s="47"/>
      <c r="B613" s="47"/>
      <c r="C613" s="47"/>
      <c r="D613" s="47"/>
      <c r="E613" s="47"/>
      <c r="F613" s="47"/>
      <c r="G613" s="47"/>
      <c r="H613" s="47"/>
      <c r="I613" s="47"/>
      <c r="J613" s="47"/>
      <c r="K613" s="47"/>
      <c r="L613" s="47"/>
      <c r="M613" s="47"/>
      <c r="N613" s="47"/>
    </row>
    <row r="614" spans="1:14" s="46" customFormat="1" x14ac:dyDescent="0.3">
      <c r="A614" s="47"/>
      <c r="B614" s="47"/>
      <c r="C614" s="47"/>
      <c r="D614" s="47"/>
      <c r="E614" s="47"/>
      <c r="F614" s="47"/>
      <c r="G614" s="47"/>
      <c r="H614" s="47"/>
      <c r="I614" s="47"/>
      <c r="J614" s="47"/>
      <c r="K614" s="47"/>
      <c r="L614" s="47"/>
      <c r="M614" s="47"/>
      <c r="N614" s="47"/>
    </row>
    <row r="615" spans="1:14" s="46" customFormat="1" x14ac:dyDescent="0.3">
      <c r="A615" s="47"/>
      <c r="B615" s="47"/>
      <c r="C615" s="47"/>
      <c r="D615" s="47"/>
      <c r="E615" s="47"/>
      <c r="F615" s="47"/>
      <c r="G615" s="47"/>
      <c r="H615" s="47"/>
      <c r="I615" s="47"/>
      <c r="J615" s="47"/>
      <c r="K615" s="47"/>
      <c r="L615" s="47"/>
      <c r="M615" s="47"/>
      <c r="N615" s="47"/>
    </row>
    <row r="616" spans="1:14" s="46" customFormat="1" x14ac:dyDescent="0.3">
      <c r="A616" s="47"/>
      <c r="B616" s="47"/>
      <c r="C616" s="47"/>
      <c r="D616" s="47"/>
      <c r="E616" s="47"/>
      <c r="F616" s="47"/>
      <c r="G616" s="47"/>
      <c r="H616" s="47"/>
      <c r="I616" s="47"/>
      <c r="J616" s="47"/>
      <c r="K616" s="47"/>
      <c r="L616" s="47"/>
      <c r="M616" s="47"/>
      <c r="N616" s="47"/>
    </row>
    <row r="617" spans="1:14" s="46" customFormat="1" x14ac:dyDescent="0.3">
      <c r="A617" s="47"/>
      <c r="B617" s="47"/>
      <c r="C617" s="47"/>
      <c r="D617" s="47"/>
      <c r="E617" s="47"/>
      <c r="F617" s="47"/>
      <c r="G617" s="47"/>
      <c r="H617" s="47"/>
      <c r="I617" s="47"/>
      <c r="J617" s="47"/>
      <c r="K617" s="47"/>
      <c r="L617" s="47"/>
      <c r="M617" s="47"/>
      <c r="N617" s="47"/>
    </row>
    <row r="618" spans="1:14" s="46" customFormat="1" x14ac:dyDescent="0.3">
      <c r="A618" s="47"/>
      <c r="B618" s="47"/>
      <c r="C618" s="47"/>
      <c r="D618" s="47"/>
      <c r="E618" s="47"/>
      <c r="F618" s="47"/>
      <c r="G618" s="47"/>
      <c r="H618" s="47"/>
      <c r="I618" s="47"/>
      <c r="J618" s="47"/>
      <c r="K618" s="47"/>
      <c r="L618" s="47"/>
      <c r="M618" s="47"/>
      <c r="N618" s="47"/>
    </row>
    <row r="619" spans="1:14" s="46" customFormat="1" x14ac:dyDescent="0.3">
      <c r="A619" s="47"/>
      <c r="B619" s="47"/>
      <c r="C619" s="47"/>
      <c r="D619" s="47"/>
      <c r="E619" s="47"/>
      <c r="F619" s="47"/>
      <c r="G619" s="47"/>
      <c r="H619" s="47"/>
      <c r="I619" s="47"/>
      <c r="J619" s="47"/>
      <c r="K619" s="47"/>
      <c r="L619" s="47"/>
      <c r="M619" s="47"/>
      <c r="N619" s="47"/>
    </row>
    <row r="620" spans="1:14" s="46" customFormat="1" x14ac:dyDescent="0.3">
      <c r="A620" s="47"/>
      <c r="B620" s="47"/>
      <c r="C620" s="47"/>
      <c r="D620" s="47"/>
      <c r="E620" s="47"/>
      <c r="F620" s="47"/>
      <c r="G620" s="47"/>
      <c r="H620" s="47"/>
      <c r="I620" s="47"/>
      <c r="J620" s="47"/>
      <c r="K620" s="47"/>
      <c r="L620" s="47"/>
      <c r="M620" s="47"/>
      <c r="N620" s="47"/>
    </row>
    <row r="621" spans="1:14" s="46" customFormat="1" x14ac:dyDescent="0.3">
      <c r="A621" s="47"/>
      <c r="B621" s="47"/>
      <c r="C621" s="47"/>
      <c r="D621" s="47"/>
      <c r="E621" s="47"/>
      <c r="F621" s="47"/>
      <c r="G621" s="47"/>
      <c r="H621" s="47"/>
      <c r="I621" s="47"/>
      <c r="J621" s="47"/>
      <c r="K621" s="47"/>
      <c r="L621" s="47"/>
      <c r="M621" s="47"/>
      <c r="N621" s="47"/>
    </row>
    <row r="622" spans="1:14" s="46" customFormat="1" x14ac:dyDescent="0.3">
      <c r="A622" s="47"/>
      <c r="B622" s="47"/>
      <c r="C622" s="47"/>
      <c r="D622" s="47"/>
      <c r="E622" s="47"/>
      <c r="F622" s="47"/>
      <c r="G622" s="47"/>
      <c r="H622" s="47"/>
      <c r="I622" s="47"/>
      <c r="J622" s="47"/>
      <c r="K622" s="47"/>
      <c r="L622" s="47"/>
      <c r="M622" s="47"/>
      <c r="N622" s="47"/>
    </row>
    <row r="623" spans="1:14" s="46" customFormat="1" x14ac:dyDescent="0.3">
      <c r="A623" s="47"/>
      <c r="B623" s="47"/>
      <c r="C623" s="47"/>
      <c r="D623" s="47"/>
      <c r="E623" s="47"/>
      <c r="F623" s="47"/>
      <c r="G623" s="47"/>
      <c r="H623" s="47"/>
      <c r="I623" s="47"/>
      <c r="J623" s="47"/>
      <c r="K623" s="47"/>
      <c r="L623" s="47"/>
      <c r="M623" s="47"/>
      <c r="N623" s="47"/>
    </row>
    <row r="624" spans="1:14" s="46" customFormat="1" x14ac:dyDescent="0.3">
      <c r="A624" s="47"/>
      <c r="B624" s="47"/>
      <c r="C624" s="47"/>
      <c r="D624" s="47"/>
      <c r="E624" s="47"/>
      <c r="F624" s="47"/>
      <c r="G624" s="47"/>
      <c r="H624" s="47"/>
      <c r="I624" s="47"/>
      <c r="J624" s="47"/>
      <c r="K624" s="47"/>
      <c r="L624" s="47"/>
      <c r="M624" s="47"/>
      <c r="N624" s="47"/>
    </row>
    <row r="625" spans="1:14" s="46" customFormat="1" x14ac:dyDescent="0.3">
      <c r="A625" s="47"/>
      <c r="B625" s="47"/>
      <c r="C625" s="47"/>
      <c r="D625" s="47"/>
      <c r="E625" s="47"/>
      <c r="F625" s="47"/>
      <c r="G625" s="47"/>
      <c r="H625" s="47"/>
      <c r="I625" s="47"/>
      <c r="J625" s="47"/>
      <c r="K625" s="47"/>
      <c r="L625" s="47"/>
      <c r="M625" s="47"/>
      <c r="N625" s="47"/>
    </row>
    <row r="626" spans="1:14" s="46" customFormat="1" x14ac:dyDescent="0.3">
      <c r="A626" s="47"/>
      <c r="B626" s="47"/>
      <c r="C626" s="47"/>
      <c r="D626" s="47"/>
      <c r="E626" s="47"/>
      <c r="F626" s="47"/>
      <c r="G626" s="47"/>
      <c r="H626" s="47"/>
      <c r="I626" s="47"/>
      <c r="J626" s="47"/>
      <c r="K626" s="47"/>
      <c r="L626" s="47"/>
      <c r="M626" s="47"/>
      <c r="N626" s="47"/>
    </row>
    <row r="627" spans="1:14" s="46" customFormat="1" x14ac:dyDescent="0.3">
      <c r="A627" s="47"/>
      <c r="B627" s="47"/>
      <c r="C627" s="47"/>
      <c r="D627" s="47"/>
      <c r="E627" s="47"/>
      <c r="F627" s="47"/>
      <c r="G627" s="47"/>
      <c r="H627" s="47"/>
      <c r="I627" s="47"/>
      <c r="J627" s="47"/>
      <c r="K627" s="47"/>
      <c r="L627" s="47"/>
      <c r="M627" s="47"/>
      <c r="N627" s="47"/>
    </row>
    <row r="628" spans="1:14" s="46" customFormat="1" x14ac:dyDescent="0.3">
      <c r="A628" s="47"/>
      <c r="B628" s="47"/>
      <c r="C628" s="47"/>
      <c r="D628" s="47"/>
      <c r="E628" s="47"/>
      <c r="F628" s="47"/>
      <c r="G628" s="47"/>
      <c r="H628" s="47"/>
      <c r="I628" s="47"/>
      <c r="J628" s="47"/>
      <c r="K628" s="47"/>
      <c r="L628" s="47"/>
      <c r="M628" s="47"/>
      <c r="N628" s="47"/>
    </row>
    <row r="629" spans="1:14" s="46" customFormat="1" x14ac:dyDescent="0.3">
      <c r="A629" s="47"/>
      <c r="B629" s="47"/>
      <c r="C629" s="47"/>
      <c r="D629" s="47"/>
      <c r="E629" s="47"/>
      <c r="F629" s="47"/>
      <c r="G629" s="47"/>
      <c r="H629" s="47"/>
      <c r="I629" s="47"/>
      <c r="J629" s="47"/>
      <c r="K629" s="47"/>
      <c r="L629" s="47"/>
      <c r="M629" s="47"/>
      <c r="N629" s="47"/>
    </row>
    <row r="630" spans="1:14" s="46" customFormat="1" x14ac:dyDescent="0.3">
      <c r="A630" s="47"/>
      <c r="B630" s="47"/>
      <c r="C630" s="47"/>
      <c r="D630" s="47"/>
      <c r="E630" s="47"/>
      <c r="F630" s="47"/>
      <c r="G630" s="47"/>
      <c r="H630" s="47"/>
      <c r="I630" s="47"/>
      <c r="J630" s="47"/>
      <c r="K630" s="47"/>
      <c r="L630" s="47"/>
      <c r="M630" s="47"/>
      <c r="N630" s="47"/>
    </row>
    <row r="631" spans="1:14" s="46" customFormat="1" x14ac:dyDescent="0.3">
      <c r="A631" s="47"/>
      <c r="B631" s="47"/>
      <c r="C631" s="47"/>
      <c r="D631" s="47"/>
      <c r="E631" s="47"/>
      <c r="F631" s="47"/>
      <c r="G631" s="47"/>
      <c r="H631" s="47"/>
      <c r="I631" s="47"/>
      <c r="J631" s="47"/>
      <c r="K631" s="47"/>
      <c r="L631" s="47"/>
      <c r="M631" s="47"/>
      <c r="N631" s="47"/>
    </row>
    <row r="632" spans="1:14" s="46" customFormat="1" x14ac:dyDescent="0.3">
      <c r="A632" s="47"/>
      <c r="B632" s="47"/>
      <c r="C632" s="47"/>
      <c r="D632" s="47"/>
      <c r="E632" s="47"/>
      <c r="F632" s="47"/>
      <c r="G632" s="47"/>
      <c r="H632" s="47"/>
      <c r="I632" s="47"/>
      <c r="J632" s="47"/>
      <c r="K632" s="47"/>
      <c r="L632" s="47"/>
      <c r="M632" s="47"/>
      <c r="N632" s="47"/>
    </row>
    <row r="633" spans="1:14" s="46" customFormat="1" x14ac:dyDescent="0.3">
      <c r="A633" s="47"/>
      <c r="B633" s="47"/>
      <c r="C633" s="47"/>
      <c r="D633" s="47"/>
      <c r="E633" s="47"/>
      <c r="F633" s="47"/>
      <c r="G633" s="47"/>
      <c r="H633" s="47"/>
      <c r="I633" s="47"/>
      <c r="J633" s="47"/>
      <c r="K633" s="47"/>
      <c r="L633" s="47"/>
      <c r="M633" s="47"/>
      <c r="N633" s="47"/>
    </row>
    <row r="634" spans="1:14" s="46" customFormat="1" x14ac:dyDescent="0.3">
      <c r="A634" s="47"/>
      <c r="B634" s="47"/>
      <c r="C634" s="47"/>
      <c r="D634" s="47"/>
      <c r="E634" s="47"/>
      <c r="F634" s="47"/>
      <c r="G634" s="47"/>
      <c r="H634" s="47"/>
      <c r="I634" s="47"/>
      <c r="J634" s="47"/>
      <c r="K634" s="47"/>
      <c r="L634" s="47"/>
      <c r="M634" s="47"/>
      <c r="N634" s="47"/>
    </row>
    <row r="635" spans="1:14" s="46" customFormat="1" x14ac:dyDescent="0.3">
      <c r="A635" s="47"/>
      <c r="B635" s="47"/>
      <c r="C635" s="47"/>
      <c r="D635" s="47"/>
      <c r="E635" s="47"/>
      <c r="F635" s="47"/>
      <c r="G635" s="47"/>
      <c r="H635" s="47"/>
      <c r="I635" s="47"/>
      <c r="J635" s="47"/>
      <c r="K635" s="47"/>
      <c r="L635" s="47"/>
      <c r="M635" s="47"/>
      <c r="N635" s="47"/>
    </row>
    <row r="636" spans="1:14" s="46" customFormat="1" x14ac:dyDescent="0.3">
      <c r="A636" s="47"/>
      <c r="B636" s="47"/>
      <c r="C636" s="47"/>
      <c r="D636" s="47"/>
      <c r="E636" s="47"/>
      <c r="F636" s="47"/>
      <c r="G636" s="47"/>
      <c r="H636" s="47"/>
      <c r="I636" s="47"/>
      <c r="J636" s="47"/>
      <c r="K636" s="47"/>
      <c r="L636" s="47"/>
      <c r="M636" s="47"/>
      <c r="N636" s="47"/>
    </row>
    <row r="637" spans="1:14" s="46" customFormat="1" x14ac:dyDescent="0.3">
      <c r="A637" s="47"/>
      <c r="B637" s="47"/>
      <c r="C637" s="47"/>
      <c r="D637" s="47"/>
      <c r="E637" s="47"/>
      <c r="F637" s="47"/>
      <c r="G637" s="47"/>
      <c r="H637" s="47"/>
      <c r="I637" s="47"/>
      <c r="J637" s="47"/>
      <c r="K637" s="47"/>
      <c r="L637" s="47"/>
      <c r="M637" s="47"/>
      <c r="N637" s="47"/>
    </row>
    <row r="638" spans="1:14" s="46" customFormat="1" x14ac:dyDescent="0.3">
      <c r="A638" s="47"/>
      <c r="B638" s="47"/>
      <c r="C638" s="47"/>
      <c r="D638" s="47"/>
      <c r="E638" s="47"/>
      <c r="F638" s="47"/>
      <c r="G638" s="47"/>
      <c r="H638" s="47"/>
      <c r="I638" s="47"/>
      <c r="J638" s="47"/>
      <c r="K638" s="47"/>
      <c r="L638" s="47"/>
      <c r="M638" s="47"/>
      <c r="N638" s="47"/>
    </row>
    <row r="639" spans="1:14" s="46" customFormat="1" x14ac:dyDescent="0.3">
      <c r="A639" s="47"/>
      <c r="B639" s="47"/>
      <c r="C639" s="47"/>
      <c r="D639" s="47"/>
      <c r="E639" s="47"/>
      <c r="F639" s="47"/>
      <c r="G639" s="47"/>
      <c r="H639" s="47"/>
      <c r="I639" s="47"/>
      <c r="J639" s="47"/>
      <c r="K639" s="47"/>
      <c r="L639" s="47"/>
      <c r="M639" s="47"/>
      <c r="N639" s="47"/>
    </row>
    <row r="640" spans="1:14" s="46" customFormat="1" x14ac:dyDescent="0.3">
      <c r="A640" s="47"/>
      <c r="B640" s="47"/>
      <c r="C640" s="47"/>
      <c r="D640" s="47"/>
      <c r="E640" s="47"/>
      <c r="F640" s="47"/>
      <c r="G640" s="47"/>
      <c r="H640" s="47"/>
      <c r="I640" s="47"/>
      <c r="J640" s="47"/>
      <c r="K640" s="47"/>
      <c r="L640" s="47"/>
      <c r="M640" s="47"/>
      <c r="N640" s="47"/>
    </row>
    <row r="641" spans="1:14" s="46" customFormat="1" x14ac:dyDescent="0.3">
      <c r="A641" s="47"/>
      <c r="B641" s="47"/>
      <c r="C641" s="47"/>
      <c r="D641" s="47"/>
      <c r="E641" s="47"/>
      <c r="F641" s="47"/>
      <c r="G641" s="47"/>
      <c r="H641" s="47"/>
      <c r="I641" s="47"/>
      <c r="J641" s="47"/>
      <c r="K641" s="47"/>
      <c r="L641" s="47"/>
      <c r="M641" s="47"/>
      <c r="N641" s="47"/>
    </row>
    <row r="642" spans="1:14" s="46" customFormat="1" x14ac:dyDescent="0.3">
      <c r="A642" s="47"/>
      <c r="B642" s="47"/>
      <c r="C642" s="47"/>
      <c r="D642" s="47"/>
      <c r="E642" s="47"/>
      <c r="F642" s="47"/>
      <c r="G642" s="47"/>
      <c r="H642" s="47"/>
      <c r="I642" s="47"/>
      <c r="J642" s="47"/>
      <c r="K642" s="47"/>
      <c r="L642" s="47"/>
      <c r="M642" s="47"/>
      <c r="N642" s="47"/>
    </row>
    <row r="643" spans="1:14" s="46" customFormat="1" x14ac:dyDescent="0.3">
      <c r="A643" s="47"/>
      <c r="B643" s="47"/>
      <c r="C643" s="47"/>
      <c r="D643" s="47"/>
      <c r="E643" s="47"/>
      <c r="F643" s="47"/>
      <c r="G643" s="47"/>
      <c r="H643" s="47"/>
      <c r="I643" s="47"/>
      <c r="J643" s="47"/>
      <c r="K643" s="47"/>
      <c r="L643" s="47"/>
      <c r="M643" s="47"/>
      <c r="N643" s="47"/>
    </row>
    <row r="644" spans="1:14" s="46" customFormat="1" x14ac:dyDescent="0.3">
      <c r="A644" s="47"/>
      <c r="B644" s="47"/>
      <c r="C644" s="47"/>
      <c r="D644" s="47"/>
      <c r="E644" s="47"/>
      <c r="F644" s="47"/>
      <c r="G644" s="47"/>
      <c r="H644" s="47"/>
      <c r="I644" s="47"/>
      <c r="J644" s="47"/>
      <c r="K644" s="47"/>
      <c r="L644" s="47"/>
      <c r="M644" s="47"/>
      <c r="N644" s="47"/>
    </row>
    <row r="645" spans="1:14" s="46" customFormat="1" x14ac:dyDescent="0.3">
      <c r="A645" s="47"/>
      <c r="B645" s="47"/>
      <c r="C645" s="47"/>
      <c r="D645" s="47"/>
      <c r="E645" s="47"/>
      <c r="F645" s="47"/>
      <c r="G645" s="47"/>
      <c r="H645" s="47"/>
      <c r="I645" s="47"/>
      <c r="J645" s="47"/>
      <c r="K645" s="47"/>
      <c r="L645" s="47"/>
      <c r="M645" s="47"/>
      <c r="N645" s="47"/>
    </row>
    <row r="646" spans="1:14" s="46" customFormat="1" x14ac:dyDescent="0.3">
      <c r="A646" s="47"/>
      <c r="B646" s="47"/>
      <c r="C646" s="47"/>
      <c r="D646" s="47"/>
      <c r="E646" s="47"/>
      <c r="F646" s="47"/>
      <c r="G646" s="47"/>
      <c r="H646" s="47"/>
      <c r="I646" s="47"/>
      <c r="J646" s="47"/>
      <c r="K646" s="47"/>
      <c r="L646" s="47"/>
      <c r="M646" s="47"/>
      <c r="N646" s="47"/>
    </row>
    <row r="647" spans="1:14" s="46" customFormat="1" x14ac:dyDescent="0.3">
      <c r="A647" s="47"/>
      <c r="B647" s="47"/>
      <c r="C647" s="47"/>
      <c r="D647" s="47"/>
      <c r="E647" s="47"/>
      <c r="F647" s="47"/>
      <c r="G647" s="47"/>
      <c r="H647" s="47"/>
      <c r="I647" s="47"/>
      <c r="J647" s="47"/>
      <c r="K647" s="47"/>
      <c r="L647" s="47"/>
      <c r="M647" s="47"/>
      <c r="N647" s="47"/>
    </row>
    <row r="648" spans="1:14" s="46" customFormat="1" x14ac:dyDescent="0.3">
      <c r="A648" s="47"/>
      <c r="B648" s="47"/>
      <c r="C648" s="47"/>
      <c r="D648" s="47"/>
      <c r="E648" s="47"/>
      <c r="F648" s="47"/>
      <c r="G648" s="47"/>
      <c r="H648" s="47"/>
      <c r="I648" s="47"/>
      <c r="J648" s="47"/>
      <c r="K648" s="47"/>
      <c r="L648" s="47"/>
      <c r="M648" s="47"/>
      <c r="N648" s="47"/>
    </row>
    <row r="649" spans="1:14" s="46" customFormat="1" x14ac:dyDescent="0.3">
      <c r="A649" s="47"/>
      <c r="B649" s="47"/>
      <c r="C649" s="47"/>
      <c r="D649" s="47"/>
      <c r="E649" s="47"/>
      <c r="F649" s="47"/>
      <c r="G649" s="47"/>
      <c r="H649" s="47"/>
      <c r="I649" s="47"/>
      <c r="J649" s="47"/>
      <c r="K649" s="47"/>
      <c r="L649" s="47"/>
      <c r="M649" s="47"/>
      <c r="N649" s="47"/>
    </row>
    <row r="650" spans="1:14" s="46" customFormat="1" x14ac:dyDescent="0.3">
      <c r="A650" s="47"/>
      <c r="B650" s="47"/>
      <c r="C650" s="47"/>
      <c r="D650" s="47"/>
      <c r="E650" s="47"/>
      <c r="F650" s="47"/>
      <c r="G650" s="47"/>
      <c r="H650" s="47"/>
      <c r="I650" s="47"/>
      <c r="J650" s="47"/>
      <c r="K650" s="47"/>
      <c r="L650" s="47"/>
      <c r="M650" s="47"/>
      <c r="N650" s="47"/>
    </row>
    <row r="651" spans="1:14" s="46" customFormat="1" x14ac:dyDescent="0.3">
      <c r="A651" s="47"/>
      <c r="B651" s="47"/>
      <c r="C651" s="47"/>
      <c r="D651" s="47"/>
      <c r="E651" s="47"/>
      <c r="F651" s="47"/>
      <c r="G651" s="47"/>
      <c r="H651" s="47"/>
      <c r="I651" s="47"/>
      <c r="J651" s="47"/>
      <c r="K651" s="47"/>
      <c r="L651" s="47"/>
      <c r="M651" s="47"/>
      <c r="N651" s="47"/>
    </row>
    <row r="652" spans="1:14" s="46" customFormat="1" x14ac:dyDescent="0.3">
      <c r="A652" s="47"/>
      <c r="B652" s="47"/>
      <c r="C652" s="47"/>
      <c r="D652" s="47"/>
      <c r="E652" s="47"/>
      <c r="F652" s="47"/>
      <c r="G652" s="47"/>
      <c r="H652" s="47"/>
      <c r="I652" s="47"/>
      <c r="J652" s="47"/>
      <c r="K652" s="47"/>
      <c r="L652" s="47"/>
      <c r="M652" s="47"/>
      <c r="N652" s="47"/>
    </row>
    <row r="653" spans="1:14" s="46" customFormat="1" x14ac:dyDescent="0.3">
      <c r="A653" s="47"/>
      <c r="B653" s="47"/>
      <c r="C653" s="47"/>
      <c r="D653" s="47"/>
      <c r="E653" s="47"/>
      <c r="F653" s="47"/>
      <c r="G653" s="47"/>
      <c r="H653" s="47"/>
      <c r="I653" s="47"/>
      <c r="J653" s="47"/>
      <c r="K653" s="47"/>
      <c r="L653" s="47"/>
      <c r="M653" s="47"/>
      <c r="N653" s="47"/>
    </row>
    <row r="654" spans="1:14" s="46" customFormat="1" x14ac:dyDescent="0.3">
      <c r="A654" s="47"/>
      <c r="B654" s="47"/>
      <c r="C654" s="47"/>
      <c r="D654" s="47"/>
      <c r="E654" s="47"/>
      <c r="F654" s="47"/>
      <c r="G654" s="47"/>
      <c r="H654" s="47"/>
      <c r="I654" s="47"/>
      <c r="J654" s="47"/>
      <c r="K654" s="47"/>
      <c r="L654" s="47"/>
      <c r="M654" s="47"/>
      <c r="N654" s="47"/>
    </row>
    <row r="655" spans="1:14" s="46" customFormat="1" x14ac:dyDescent="0.3">
      <c r="A655" s="47"/>
      <c r="B655" s="47"/>
      <c r="C655" s="47"/>
      <c r="D655" s="47"/>
      <c r="E655" s="47"/>
      <c r="F655" s="47"/>
      <c r="G655" s="47"/>
      <c r="H655" s="47"/>
      <c r="I655" s="47"/>
      <c r="J655" s="47"/>
      <c r="K655" s="47"/>
      <c r="L655" s="47"/>
      <c r="M655" s="47"/>
      <c r="N655" s="47"/>
    </row>
    <row r="656" spans="1:14" s="46" customFormat="1" x14ac:dyDescent="0.3">
      <c r="A656" s="47"/>
      <c r="B656" s="47"/>
      <c r="C656" s="47"/>
      <c r="D656" s="47"/>
      <c r="E656" s="47"/>
      <c r="F656" s="47"/>
      <c r="G656" s="47"/>
      <c r="H656" s="47"/>
      <c r="I656" s="47"/>
      <c r="J656" s="47"/>
      <c r="K656" s="47"/>
      <c r="L656" s="47"/>
      <c r="M656" s="47"/>
      <c r="N656" s="47"/>
    </row>
    <row r="657" spans="1:14" s="46" customFormat="1" x14ac:dyDescent="0.3">
      <c r="A657" s="47"/>
      <c r="B657" s="47"/>
      <c r="C657" s="47"/>
      <c r="D657" s="47"/>
      <c r="E657" s="47"/>
      <c r="F657" s="47"/>
      <c r="G657" s="47"/>
      <c r="H657" s="47"/>
      <c r="I657" s="47"/>
      <c r="J657" s="47"/>
      <c r="K657" s="47"/>
      <c r="L657" s="47"/>
      <c r="M657" s="47"/>
      <c r="N657" s="47"/>
    </row>
    <row r="658" spans="1:14" s="46" customFormat="1" x14ac:dyDescent="0.3">
      <c r="A658" s="47"/>
      <c r="B658" s="47"/>
      <c r="C658" s="47"/>
      <c r="D658" s="47"/>
      <c r="E658" s="47"/>
      <c r="F658" s="47"/>
      <c r="G658" s="47"/>
      <c r="H658" s="47"/>
      <c r="I658" s="47"/>
      <c r="J658" s="47"/>
      <c r="K658" s="47"/>
      <c r="L658" s="47"/>
      <c r="M658" s="47"/>
      <c r="N658" s="47"/>
    </row>
    <row r="659" spans="1:14" s="46" customFormat="1" x14ac:dyDescent="0.3">
      <c r="A659" s="47"/>
      <c r="B659" s="47"/>
      <c r="C659" s="47"/>
      <c r="D659" s="47"/>
      <c r="E659" s="47"/>
      <c r="F659" s="47"/>
      <c r="G659" s="47"/>
      <c r="H659" s="47"/>
      <c r="I659" s="47"/>
      <c r="J659" s="47"/>
      <c r="K659" s="47"/>
      <c r="L659" s="47"/>
      <c r="M659" s="47"/>
      <c r="N659" s="47"/>
    </row>
    <row r="660" spans="1:14" s="46" customFormat="1" x14ac:dyDescent="0.3">
      <c r="A660" s="47"/>
      <c r="B660" s="47"/>
      <c r="C660" s="47"/>
      <c r="D660" s="47"/>
      <c r="E660" s="47"/>
      <c r="F660" s="47"/>
      <c r="G660" s="47"/>
      <c r="H660" s="47"/>
      <c r="I660" s="47"/>
      <c r="J660" s="47"/>
      <c r="K660" s="47"/>
      <c r="L660" s="47"/>
      <c r="M660" s="47"/>
      <c r="N660" s="47"/>
    </row>
    <row r="661" spans="1:14" s="46" customFormat="1" x14ac:dyDescent="0.3">
      <c r="A661" s="47"/>
      <c r="B661" s="47"/>
      <c r="C661" s="47"/>
      <c r="D661" s="47"/>
      <c r="E661" s="47"/>
      <c r="F661" s="47"/>
      <c r="G661" s="47"/>
      <c r="H661" s="47"/>
      <c r="I661" s="47"/>
      <c r="J661" s="47"/>
      <c r="K661" s="47"/>
      <c r="L661" s="47"/>
      <c r="M661" s="47"/>
      <c r="N661" s="47"/>
    </row>
    <row r="662" spans="1:14" s="46" customFormat="1" x14ac:dyDescent="0.3">
      <c r="A662" s="47"/>
      <c r="B662" s="47"/>
      <c r="C662" s="47"/>
      <c r="D662" s="47"/>
      <c r="E662" s="47"/>
      <c r="F662" s="47"/>
      <c r="G662" s="47"/>
      <c r="H662" s="47"/>
      <c r="I662" s="47"/>
      <c r="J662" s="47"/>
      <c r="K662" s="47"/>
      <c r="L662" s="47"/>
      <c r="M662" s="47"/>
      <c r="N662" s="47"/>
    </row>
    <row r="663" spans="1:14" s="46" customFormat="1" x14ac:dyDescent="0.3">
      <c r="A663" s="47"/>
      <c r="B663" s="47"/>
      <c r="C663" s="47"/>
      <c r="D663" s="47"/>
      <c r="E663" s="47"/>
      <c r="F663" s="47"/>
      <c r="G663" s="47"/>
      <c r="H663" s="47"/>
      <c r="I663" s="47"/>
      <c r="J663" s="47"/>
      <c r="K663" s="47"/>
      <c r="L663" s="47"/>
      <c r="M663" s="47"/>
      <c r="N663" s="47"/>
    </row>
    <row r="664" spans="1:14" s="46" customFormat="1" x14ac:dyDescent="0.3">
      <c r="A664" s="47"/>
      <c r="B664" s="47"/>
      <c r="C664" s="47"/>
      <c r="D664" s="47"/>
      <c r="E664" s="47"/>
      <c r="F664" s="47"/>
      <c r="G664" s="47"/>
      <c r="H664" s="47"/>
      <c r="I664" s="47"/>
      <c r="J664" s="47"/>
      <c r="K664" s="47"/>
      <c r="L664" s="47"/>
      <c r="M664" s="47"/>
      <c r="N664" s="47"/>
    </row>
    <row r="665" spans="1:14" s="46" customFormat="1" x14ac:dyDescent="0.3">
      <c r="A665" s="47"/>
      <c r="B665" s="47"/>
      <c r="C665" s="47"/>
      <c r="D665" s="47"/>
      <c r="E665" s="47"/>
      <c r="F665" s="47"/>
      <c r="G665" s="47"/>
      <c r="H665" s="47"/>
      <c r="I665" s="47"/>
      <c r="J665" s="47"/>
      <c r="K665" s="47"/>
      <c r="L665" s="47"/>
      <c r="M665" s="47"/>
      <c r="N665" s="47"/>
    </row>
    <row r="666" spans="1:14" s="46" customFormat="1" x14ac:dyDescent="0.3">
      <c r="A666" s="47"/>
      <c r="B666" s="47"/>
      <c r="C666" s="47"/>
      <c r="D666" s="47"/>
      <c r="E666" s="47"/>
      <c r="F666" s="47"/>
      <c r="G666" s="47"/>
      <c r="H666" s="47"/>
      <c r="I666" s="47"/>
      <c r="J666" s="47"/>
      <c r="K666" s="47"/>
      <c r="L666" s="47"/>
      <c r="M666" s="47"/>
      <c r="N666" s="47"/>
    </row>
    <row r="667" spans="1:14" s="46" customFormat="1" x14ac:dyDescent="0.3">
      <c r="A667" s="47"/>
      <c r="B667" s="47"/>
      <c r="C667" s="47"/>
      <c r="D667" s="47"/>
      <c r="E667" s="47"/>
      <c r="F667" s="47"/>
      <c r="G667" s="47"/>
      <c r="H667" s="47"/>
      <c r="I667" s="47"/>
      <c r="J667" s="47"/>
      <c r="K667" s="47"/>
      <c r="L667" s="47"/>
      <c r="M667" s="47"/>
      <c r="N667" s="47"/>
    </row>
    <row r="668" spans="1:14" s="46" customFormat="1" x14ac:dyDescent="0.3">
      <c r="A668" s="47"/>
      <c r="B668" s="47"/>
      <c r="C668" s="47"/>
      <c r="D668" s="47"/>
      <c r="E668" s="47"/>
      <c r="F668" s="47"/>
      <c r="G668" s="47"/>
      <c r="H668" s="47"/>
      <c r="I668" s="47"/>
      <c r="J668" s="47"/>
      <c r="K668" s="47"/>
      <c r="L668" s="47"/>
      <c r="M668" s="47"/>
      <c r="N668" s="47"/>
    </row>
    <row r="669" spans="1:14" s="46" customFormat="1" x14ac:dyDescent="0.3">
      <c r="A669" s="47"/>
      <c r="B669" s="47"/>
      <c r="C669" s="47"/>
      <c r="D669" s="47"/>
      <c r="E669" s="47"/>
      <c r="F669" s="47"/>
      <c r="G669" s="47"/>
      <c r="H669" s="47"/>
      <c r="I669" s="47"/>
      <c r="J669" s="47"/>
      <c r="K669" s="47"/>
      <c r="L669" s="47"/>
      <c r="M669" s="47"/>
      <c r="N669" s="47"/>
    </row>
    <row r="670" spans="1:14" s="46" customFormat="1" x14ac:dyDescent="0.3">
      <c r="A670" s="47"/>
      <c r="B670" s="47"/>
      <c r="C670" s="47"/>
      <c r="D670" s="47"/>
      <c r="E670" s="47"/>
      <c r="F670" s="47"/>
      <c r="G670" s="47"/>
      <c r="H670" s="47"/>
      <c r="I670" s="47"/>
      <c r="J670" s="47"/>
      <c r="K670" s="47"/>
      <c r="L670" s="47"/>
      <c r="M670" s="47"/>
      <c r="N670" s="47"/>
    </row>
    <row r="671" spans="1:14" s="46" customFormat="1" x14ac:dyDescent="0.3">
      <c r="A671" s="47"/>
      <c r="B671" s="47"/>
      <c r="C671" s="47"/>
      <c r="D671" s="47"/>
      <c r="E671" s="47"/>
      <c r="F671" s="47"/>
      <c r="G671" s="47"/>
      <c r="H671" s="47"/>
      <c r="I671" s="47"/>
      <c r="J671" s="47"/>
      <c r="K671" s="47"/>
      <c r="L671" s="47"/>
      <c r="M671" s="47"/>
      <c r="N671" s="47"/>
    </row>
    <row r="672" spans="1:14" s="46" customFormat="1" x14ac:dyDescent="0.3">
      <c r="A672" s="47"/>
      <c r="B672" s="47"/>
      <c r="C672" s="47"/>
      <c r="D672" s="47"/>
      <c r="E672" s="47"/>
      <c r="F672" s="47"/>
      <c r="G672" s="47"/>
      <c r="H672" s="47"/>
      <c r="I672" s="47"/>
      <c r="J672" s="47"/>
      <c r="K672" s="47"/>
      <c r="L672" s="47"/>
      <c r="M672" s="47"/>
      <c r="N672" s="47"/>
    </row>
    <row r="673" spans="1:14" s="46" customFormat="1" x14ac:dyDescent="0.3">
      <c r="A673" s="47"/>
      <c r="B673" s="47"/>
      <c r="C673" s="47"/>
      <c r="D673" s="47"/>
      <c r="E673" s="47"/>
      <c r="F673" s="47"/>
      <c r="G673" s="47"/>
      <c r="H673" s="47"/>
      <c r="I673" s="47"/>
      <c r="J673" s="47"/>
      <c r="K673" s="47"/>
      <c r="L673" s="47"/>
      <c r="M673" s="47"/>
      <c r="N673" s="47"/>
    </row>
    <row r="674" spans="1:14" s="46" customFormat="1" x14ac:dyDescent="0.3">
      <c r="A674" s="47"/>
      <c r="B674" s="47"/>
      <c r="C674" s="47"/>
      <c r="D674" s="47"/>
      <c r="E674" s="47"/>
      <c r="F674" s="47"/>
      <c r="G674" s="47"/>
      <c r="H674" s="47"/>
      <c r="I674" s="47"/>
      <c r="J674" s="47"/>
      <c r="K674" s="47"/>
      <c r="L674" s="47"/>
      <c r="M674" s="47"/>
      <c r="N674" s="47"/>
    </row>
    <row r="675" spans="1:14" s="46" customFormat="1" x14ac:dyDescent="0.3">
      <c r="A675" s="47"/>
      <c r="B675" s="47"/>
      <c r="C675" s="47"/>
      <c r="D675" s="47"/>
      <c r="E675" s="47"/>
      <c r="F675" s="47"/>
      <c r="G675" s="47"/>
      <c r="H675" s="47"/>
      <c r="I675" s="47"/>
      <c r="J675" s="47"/>
      <c r="K675" s="47"/>
      <c r="L675" s="47"/>
      <c r="M675" s="47"/>
      <c r="N675" s="47"/>
    </row>
    <row r="676" spans="1:14" s="46" customFormat="1" x14ac:dyDescent="0.3">
      <c r="A676" s="47"/>
      <c r="B676" s="47"/>
      <c r="C676" s="47"/>
      <c r="D676" s="47"/>
      <c r="E676" s="47"/>
      <c r="F676" s="47"/>
      <c r="G676" s="47"/>
      <c r="H676" s="47"/>
      <c r="I676" s="47"/>
      <c r="J676" s="47"/>
      <c r="K676" s="47"/>
      <c r="L676" s="47"/>
      <c r="M676" s="47"/>
      <c r="N676" s="47"/>
    </row>
    <row r="677" spans="1:14" s="46" customFormat="1" x14ac:dyDescent="0.3">
      <c r="A677" s="47"/>
      <c r="B677" s="47"/>
      <c r="C677" s="47"/>
      <c r="D677" s="47"/>
      <c r="E677" s="47"/>
      <c r="F677" s="47"/>
      <c r="G677" s="47"/>
      <c r="H677" s="47"/>
      <c r="I677" s="47"/>
      <c r="J677" s="47"/>
      <c r="K677" s="47"/>
      <c r="L677" s="47"/>
      <c r="M677" s="47"/>
      <c r="N677" s="47"/>
    </row>
    <row r="678" spans="1:14" s="46" customFormat="1" x14ac:dyDescent="0.3">
      <c r="A678" s="47"/>
      <c r="B678" s="47"/>
      <c r="C678" s="47"/>
      <c r="D678" s="47"/>
      <c r="E678" s="47"/>
      <c r="F678" s="47"/>
      <c r="G678" s="47"/>
      <c r="H678" s="47"/>
      <c r="I678" s="47"/>
      <c r="J678" s="47"/>
      <c r="K678" s="47"/>
      <c r="L678" s="47"/>
      <c r="M678" s="47"/>
      <c r="N678" s="47"/>
    </row>
    <row r="679" spans="1:14" s="46" customFormat="1" x14ac:dyDescent="0.3">
      <c r="A679" s="47"/>
      <c r="B679" s="47"/>
      <c r="C679" s="47"/>
      <c r="D679" s="47"/>
      <c r="E679" s="47"/>
      <c r="F679" s="47"/>
      <c r="G679" s="47"/>
      <c r="H679" s="47"/>
      <c r="I679" s="47"/>
      <c r="J679" s="47"/>
      <c r="K679" s="47"/>
      <c r="L679" s="47"/>
      <c r="M679" s="47"/>
      <c r="N679" s="47"/>
    </row>
    <row r="680" spans="1:14" s="46" customFormat="1" x14ac:dyDescent="0.3">
      <c r="A680" s="47"/>
      <c r="B680" s="47"/>
      <c r="C680" s="47"/>
      <c r="D680" s="47"/>
      <c r="E680" s="47"/>
      <c r="F680" s="47"/>
      <c r="G680" s="47"/>
      <c r="H680" s="47"/>
      <c r="I680" s="47"/>
      <c r="J680" s="47"/>
      <c r="K680" s="47"/>
      <c r="L680" s="47"/>
      <c r="M680" s="47"/>
      <c r="N680" s="47"/>
    </row>
    <row r="681" spans="1:14" s="46" customFormat="1" x14ac:dyDescent="0.3">
      <c r="A681" s="47"/>
      <c r="B681" s="47"/>
      <c r="C681" s="47"/>
      <c r="D681" s="47"/>
      <c r="E681" s="47"/>
      <c r="F681" s="47"/>
      <c r="G681" s="47"/>
      <c r="H681" s="47"/>
      <c r="I681" s="47"/>
      <c r="J681" s="47"/>
      <c r="K681" s="47"/>
      <c r="L681" s="47"/>
      <c r="M681" s="47"/>
      <c r="N681" s="47"/>
    </row>
    <row r="682" spans="1:14" s="46" customFormat="1" x14ac:dyDescent="0.3">
      <c r="A682" s="47"/>
      <c r="B682" s="47"/>
      <c r="C682" s="47"/>
      <c r="D682" s="47"/>
      <c r="E682" s="47"/>
      <c r="F682" s="47"/>
      <c r="G682" s="47"/>
      <c r="H682" s="47"/>
      <c r="I682" s="47"/>
      <c r="J682" s="47"/>
      <c r="K682" s="47"/>
      <c r="L682" s="47"/>
      <c r="M682" s="47"/>
      <c r="N682" s="47"/>
    </row>
    <row r="683" spans="1:14" s="46" customFormat="1" x14ac:dyDescent="0.3">
      <c r="A683" s="47"/>
      <c r="B683" s="47"/>
      <c r="C683" s="47"/>
      <c r="D683" s="47"/>
      <c r="E683" s="47"/>
      <c r="F683" s="47"/>
      <c r="G683" s="47"/>
      <c r="H683" s="47"/>
      <c r="I683" s="47"/>
      <c r="J683" s="47"/>
      <c r="K683" s="47"/>
      <c r="L683" s="47"/>
      <c r="M683" s="47"/>
      <c r="N683" s="47"/>
    </row>
    <row r="684" spans="1:14" s="46" customFormat="1" x14ac:dyDescent="0.3">
      <c r="A684" s="47"/>
      <c r="B684" s="47"/>
      <c r="C684" s="47"/>
      <c r="D684" s="47"/>
      <c r="E684" s="47"/>
      <c r="F684" s="47"/>
      <c r="G684" s="47"/>
      <c r="H684" s="47"/>
      <c r="I684" s="47"/>
      <c r="J684" s="47"/>
      <c r="K684" s="47"/>
      <c r="L684" s="47"/>
      <c r="M684" s="47"/>
      <c r="N684" s="47"/>
    </row>
    <row r="685" spans="1:14" s="46" customFormat="1" x14ac:dyDescent="0.3">
      <c r="A685" s="47"/>
      <c r="B685" s="47"/>
      <c r="C685" s="47"/>
      <c r="D685" s="47"/>
      <c r="E685" s="47"/>
      <c r="F685" s="47"/>
      <c r="G685" s="47"/>
      <c r="H685" s="47"/>
      <c r="I685" s="47"/>
      <c r="J685" s="47"/>
      <c r="K685" s="47"/>
      <c r="L685" s="47"/>
      <c r="M685" s="47"/>
      <c r="N685" s="47"/>
    </row>
    <row r="686" spans="1:14" s="46" customFormat="1" x14ac:dyDescent="0.3">
      <c r="A686" s="47"/>
      <c r="B686" s="47"/>
      <c r="C686" s="47"/>
      <c r="D686" s="47"/>
      <c r="E686" s="47"/>
      <c r="F686" s="47"/>
      <c r="G686" s="47"/>
      <c r="H686" s="47"/>
      <c r="I686" s="47"/>
      <c r="J686" s="47"/>
      <c r="K686" s="47"/>
      <c r="L686" s="47"/>
      <c r="M686" s="47"/>
      <c r="N686" s="47"/>
    </row>
    <row r="687" spans="1:14" s="46" customFormat="1" x14ac:dyDescent="0.3">
      <c r="A687" s="47"/>
      <c r="B687" s="47"/>
      <c r="C687" s="47"/>
      <c r="D687" s="47"/>
      <c r="E687" s="47"/>
      <c r="F687" s="47"/>
      <c r="G687" s="47"/>
      <c r="H687" s="47"/>
      <c r="I687" s="47"/>
      <c r="J687" s="47"/>
      <c r="K687" s="47"/>
      <c r="L687" s="47"/>
      <c r="M687" s="47"/>
      <c r="N687" s="47"/>
    </row>
    <row r="688" spans="1:14" s="46" customFormat="1" x14ac:dyDescent="0.3">
      <c r="A688" s="47"/>
      <c r="B688" s="47"/>
      <c r="C688" s="47"/>
      <c r="D688" s="47"/>
      <c r="E688" s="47"/>
      <c r="F688" s="47"/>
      <c r="G688" s="47"/>
      <c r="H688" s="47"/>
      <c r="I688" s="47"/>
      <c r="J688" s="47"/>
      <c r="K688" s="47"/>
      <c r="L688" s="47"/>
      <c r="M688" s="47"/>
      <c r="N688" s="47"/>
    </row>
  </sheetData>
  <mergeCells count="20">
    <mergeCell ref="A1:O1"/>
    <mergeCell ref="A2:O2"/>
    <mergeCell ref="A3:O3"/>
    <mergeCell ref="A4:O4"/>
    <mergeCell ref="A5:O5"/>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s>
  <pageMargins left="1.6535433070866143" right="0.11811023622047245" top="0.27559055118110237" bottom="0.23622047244094491" header="0" footer="0"/>
  <pageSetup paperSize="9" scale="55" orientation="landscape" verticalDpi="2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19"/>
  <sheetViews>
    <sheetView showGridLines="0" zoomScale="90" zoomScaleNormal="90" workbookViewId="0">
      <selection activeCell="J20" sqref="J20"/>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5.7109375" style="2" customWidth="1"/>
    <col min="9" max="9" width="17.7109375" style="2" customWidth="1"/>
    <col min="10" max="10" width="15.5703125" style="2" customWidth="1"/>
    <col min="11" max="11" width="11.42578125" style="1"/>
    <col min="12" max="58" width="11.42578125" style="46"/>
    <col min="59" max="16384" width="11.42578125" style="1"/>
  </cols>
  <sheetData>
    <row r="1" spans="1:11" ht="15.75" customHeight="1" x14ac:dyDescent="0.2">
      <c r="A1" s="469">
        <f>+[4]PPNE1!B1</f>
        <v>0</v>
      </c>
      <c r="B1" s="470"/>
      <c r="C1" s="470"/>
      <c r="D1" s="470"/>
      <c r="E1" s="470"/>
      <c r="F1" s="470"/>
      <c r="G1" s="470"/>
      <c r="H1" s="470"/>
      <c r="I1" s="470"/>
      <c r="J1" s="470"/>
      <c r="K1" s="471"/>
    </row>
    <row r="2" spans="1:11" ht="15.75" customHeight="1" x14ac:dyDescent="0.25">
      <c r="A2" s="472" t="s">
        <v>278</v>
      </c>
      <c r="B2" s="452"/>
      <c r="C2" s="452"/>
      <c r="D2" s="452"/>
      <c r="E2" s="452"/>
      <c r="F2" s="452"/>
      <c r="G2" s="452"/>
      <c r="H2" s="452"/>
      <c r="I2" s="452"/>
      <c r="J2" s="452"/>
      <c r="K2" s="473"/>
    </row>
    <row r="3" spans="1:11" ht="15.75" customHeight="1" x14ac:dyDescent="0.25">
      <c r="A3" s="474" t="s">
        <v>279</v>
      </c>
      <c r="B3" s="454"/>
      <c r="C3" s="454"/>
      <c r="D3" s="454"/>
      <c r="E3" s="454"/>
      <c r="F3" s="454"/>
      <c r="G3" s="454"/>
      <c r="H3" s="454"/>
      <c r="I3" s="454"/>
      <c r="J3" s="454"/>
      <c r="K3" s="475"/>
    </row>
    <row r="4" spans="1:11" ht="15.75" customHeight="1" x14ac:dyDescent="0.2">
      <c r="A4" s="455" t="s">
        <v>219</v>
      </c>
      <c r="B4" s="456"/>
      <c r="C4" s="456"/>
      <c r="D4" s="456"/>
      <c r="E4" s="456"/>
      <c r="F4" s="456"/>
      <c r="G4" s="456"/>
      <c r="H4" s="456"/>
      <c r="I4" s="456"/>
      <c r="J4" s="456"/>
      <c r="K4" s="476"/>
    </row>
    <row r="5" spans="1:11" ht="15.75" customHeight="1" x14ac:dyDescent="0.2">
      <c r="A5" s="455">
        <f>+[4]PPNE1!C5</f>
        <v>2023</v>
      </c>
      <c r="B5" s="456"/>
      <c r="C5" s="456"/>
      <c r="D5" s="456"/>
      <c r="E5" s="456"/>
      <c r="F5" s="456"/>
      <c r="G5" s="456"/>
      <c r="H5" s="456"/>
      <c r="I5" s="456"/>
      <c r="J5" s="456"/>
      <c r="K5" s="476"/>
    </row>
    <row r="6" spans="1:11" ht="15.75" customHeight="1" x14ac:dyDescent="0.2">
      <c r="A6" s="15" t="s">
        <v>222</v>
      </c>
      <c r="B6" s="5"/>
      <c r="C6" s="5"/>
      <c r="D6" s="5"/>
      <c r="E6" s="5"/>
      <c r="F6" s="457" t="str">
        <f>+[4]PPNE1!B6</f>
        <v>Cibao Central</v>
      </c>
      <c r="G6" s="457"/>
      <c r="H6" s="457"/>
      <c r="I6" s="457"/>
      <c r="J6" s="457"/>
      <c r="K6" s="458"/>
    </row>
    <row r="7" spans="1:11" ht="15.75" customHeight="1" x14ac:dyDescent="0.2">
      <c r="A7" s="17" t="s">
        <v>221</v>
      </c>
      <c r="B7" s="18"/>
      <c r="C7" s="18"/>
      <c r="D7" s="16"/>
      <c r="E7" s="18"/>
      <c r="F7" s="459">
        <f>+[4]PPNE1!B7</f>
        <v>0</v>
      </c>
      <c r="G7" s="459"/>
      <c r="H7" s="459"/>
      <c r="I7" s="459"/>
      <c r="J7" s="459"/>
      <c r="K7" s="460"/>
    </row>
    <row r="8" spans="1:11" ht="15.75" customHeight="1" x14ac:dyDescent="0.2">
      <c r="A8" s="21" t="s">
        <v>54</v>
      </c>
      <c r="B8" s="22"/>
      <c r="C8" s="22"/>
      <c r="D8" s="22"/>
      <c r="E8" s="22"/>
      <c r="F8" s="22"/>
      <c r="G8" s="22"/>
      <c r="H8" s="22"/>
      <c r="I8" s="22"/>
      <c r="J8" s="22"/>
      <c r="K8" s="23"/>
    </row>
    <row r="9" spans="1:11" ht="13.5" x14ac:dyDescent="0.25">
      <c r="A9" s="34" t="s">
        <v>220</v>
      </c>
      <c r="B9" s="3"/>
      <c r="C9" s="3"/>
      <c r="D9" s="3"/>
      <c r="E9" s="35"/>
      <c r="F9" s="36"/>
      <c r="G9" s="44">
        <f>+'PPNE3 '!F16</f>
        <v>337801471</v>
      </c>
      <c r="H9" s="33"/>
      <c r="I9" s="33"/>
      <c r="J9" s="33"/>
      <c r="K9" s="37"/>
    </row>
    <row r="10" spans="1:11" ht="13.5" x14ac:dyDescent="0.25">
      <c r="A10" s="34" t="s">
        <v>48</v>
      </c>
      <c r="B10" s="3"/>
      <c r="C10" s="3"/>
      <c r="D10" s="3"/>
      <c r="E10" s="35"/>
      <c r="F10" s="36"/>
      <c r="G10" s="44">
        <f>+'PPNE3 '!F25</f>
        <v>334806519.00399995</v>
      </c>
      <c r="H10" s="33"/>
      <c r="I10" s="33"/>
      <c r="J10" s="33"/>
      <c r="K10" s="37"/>
    </row>
    <row r="11" spans="1:11" ht="13.5" x14ac:dyDescent="0.25">
      <c r="A11" s="34" t="s">
        <v>295</v>
      </c>
      <c r="B11" s="3"/>
      <c r="C11" s="3"/>
      <c r="D11" s="3"/>
      <c r="E11" s="35"/>
      <c r="F11" s="36"/>
      <c r="G11" s="44">
        <f>+'PPNE3 '!F15</f>
        <v>0</v>
      </c>
      <c r="H11" s="33"/>
      <c r="I11" s="33"/>
      <c r="J11" s="33"/>
      <c r="K11" s="37"/>
    </row>
    <row r="12" spans="1:11" ht="13.5" x14ac:dyDescent="0.25">
      <c r="A12" s="34" t="s">
        <v>49</v>
      </c>
      <c r="B12" s="3"/>
      <c r="C12" s="3"/>
      <c r="D12" s="3"/>
      <c r="E12" s="35"/>
      <c r="F12" s="36"/>
      <c r="G12" s="44">
        <f>+'PPNE3 '!F9+'PPNE3 '!F17+'PPNE3 '!F21+'PPNE3 '!F22</f>
        <v>65000000</v>
      </c>
      <c r="H12" s="33"/>
      <c r="I12" s="33"/>
      <c r="J12" s="33"/>
      <c r="K12" s="37"/>
    </row>
    <row r="13" spans="1:11" ht="13.5" x14ac:dyDescent="0.25">
      <c r="A13" s="379" t="s">
        <v>60</v>
      </c>
      <c r="B13" s="3"/>
      <c r="C13" s="3"/>
      <c r="D13" s="3"/>
      <c r="E13" s="35"/>
      <c r="F13" s="36"/>
      <c r="G13" s="45">
        <f>+'PPNE3 '!F18</f>
        <v>0</v>
      </c>
      <c r="H13" s="33"/>
      <c r="I13" s="33"/>
      <c r="J13" s="33"/>
      <c r="K13" s="37"/>
    </row>
    <row r="14" spans="1:11" ht="14.25" thickBot="1" x14ac:dyDescent="0.3">
      <c r="A14" s="26" t="s">
        <v>71</v>
      </c>
      <c r="B14" s="27"/>
      <c r="C14" s="27"/>
      <c r="D14" s="27"/>
      <c r="E14" s="28"/>
      <c r="F14" s="29"/>
      <c r="G14" s="30">
        <f>SUM(G9:G13)</f>
        <v>737607990.00399995</v>
      </c>
      <c r="H14" s="31"/>
      <c r="I14" s="31"/>
      <c r="J14" s="31"/>
      <c r="K14" s="32"/>
    </row>
    <row r="15" spans="1:11" ht="15.75" customHeight="1" thickTop="1" x14ac:dyDescent="0.2">
      <c r="A15" s="24" t="s">
        <v>56</v>
      </c>
      <c r="B15" s="19"/>
      <c r="C15" s="19"/>
      <c r="D15" s="19"/>
      <c r="E15" s="19"/>
      <c r="F15" s="19"/>
      <c r="G15" s="19"/>
      <c r="H15" s="19"/>
      <c r="I15" s="19"/>
      <c r="J15" s="19"/>
      <c r="K15" s="25"/>
    </row>
    <row r="16" spans="1:11" ht="19.5" customHeight="1" x14ac:dyDescent="0.2">
      <c r="A16" s="468" t="s">
        <v>72</v>
      </c>
      <c r="B16" s="468" t="s">
        <v>57</v>
      </c>
      <c r="C16" s="468" t="s">
        <v>4</v>
      </c>
      <c r="D16" s="468" t="s">
        <v>58</v>
      </c>
      <c r="E16" s="468" t="s">
        <v>27</v>
      </c>
      <c r="F16" s="462" t="s">
        <v>62</v>
      </c>
      <c r="G16" s="461" t="s">
        <v>59</v>
      </c>
      <c r="H16" s="461" t="s">
        <v>40</v>
      </c>
      <c r="I16" s="461" t="s">
        <v>296</v>
      </c>
      <c r="J16" s="464" t="s">
        <v>239</v>
      </c>
      <c r="K16" s="464" t="s">
        <v>26</v>
      </c>
    </row>
    <row r="17" spans="1:11" ht="44.25" customHeight="1" x14ac:dyDescent="0.2">
      <c r="A17" s="468"/>
      <c r="B17" s="468"/>
      <c r="C17" s="468"/>
      <c r="D17" s="468"/>
      <c r="E17" s="468"/>
      <c r="F17" s="463"/>
      <c r="G17" s="461"/>
      <c r="H17" s="461"/>
      <c r="I17" s="461"/>
      <c r="J17" s="465"/>
      <c r="K17" s="465"/>
    </row>
    <row r="18" spans="1:11" ht="12.75" x14ac:dyDescent="0.2">
      <c r="A18" s="409">
        <v>2</v>
      </c>
      <c r="B18" s="408"/>
      <c r="C18" s="408"/>
      <c r="D18" s="408"/>
      <c r="E18" s="408"/>
      <c r="F18" s="407" t="s">
        <v>10</v>
      </c>
      <c r="G18" s="406">
        <f>+G19+G67+G170+G254+G270+G323</f>
        <v>0</v>
      </c>
      <c r="H18" s="406">
        <f>+H19+H67+H170+H254+H270+H323</f>
        <v>399836519.01057947</v>
      </c>
      <c r="I18" s="406">
        <f>+I19+I67+I170+I254+I270+I323</f>
        <v>337801471</v>
      </c>
      <c r="J18" s="406">
        <f>+J19+J67+J170+J254+J270+J323</f>
        <v>737337990.01057947</v>
      </c>
      <c r="K18" s="406">
        <f>+K19+K67+K170+K254+K270+K323</f>
        <v>55.044076191538174</v>
      </c>
    </row>
    <row r="19" spans="1:11" ht="12.75" x14ac:dyDescent="0.2">
      <c r="A19" s="391">
        <v>2</v>
      </c>
      <c r="B19" s="390">
        <v>1</v>
      </c>
      <c r="C19" s="390"/>
      <c r="D19" s="390"/>
      <c r="E19" s="390"/>
      <c r="F19" s="287" t="s">
        <v>240</v>
      </c>
      <c r="G19" s="389">
        <f>+G20+G42+G54+G58</f>
        <v>0</v>
      </c>
      <c r="H19" s="389">
        <f>+H20+H42+H54+H58</f>
        <v>61012319</v>
      </c>
      <c r="I19" s="389">
        <f>+I20+I42+I54+I58</f>
        <v>337801471</v>
      </c>
      <c r="J19" s="354">
        <f>+J20+J47+J58+J70+J78</f>
        <v>398513790</v>
      </c>
      <c r="K19" s="353">
        <f>+K20+K47+K63+K70+K78</f>
        <v>9.3629632455272596</v>
      </c>
    </row>
    <row r="20" spans="1:11" ht="12.75" x14ac:dyDescent="0.2">
      <c r="A20" s="387">
        <v>2</v>
      </c>
      <c r="B20" s="386">
        <v>1</v>
      </c>
      <c r="C20" s="386">
        <v>1</v>
      </c>
      <c r="D20" s="386"/>
      <c r="E20" s="386"/>
      <c r="F20" s="288" t="s">
        <v>73</v>
      </c>
      <c r="G20" s="385">
        <f>+G21+G26+G33+G35+G37</f>
        <v>0</v>
      </c>
      <c r="H20" s="385">
        <f>+H21+H26+H33+H35+H37</f>
        <v>38757866</v>
      </c>
      <c r="I20" s="385">
        <f>+I21+I26+I33+I35+I37</f>
        <v>285303225</v>
      </c>
      <c r="J20" s="350">
        <f>+J21+J26+J28+J36+J38+J39+J40+J45</f>
        <v>344571691</v>
      </c>
      <c r="K20" s="366">
        <f>+K21+K28+K36+K38+K40+K45</f>
        <v>8.7925314955044982</v>
      </c>
    </row>
    <row r="21" spans="1:11" ht="12.75" x14ac:dyDescent="0.2">
      <c r="A21" s="383">
        <v>2</v>
      </c>
      <c r="B21" s="382">
        <v>1</v>
      </c>
      <c r="C21" s="382">
        <v>1</v>
      </c>
      <c r="D21" s="382">
        <v>1</v>
      </c>
      <c r="E21" s="382"/>
      <c r="F21" s="289" t="s">
        <v>74</v>
      </c>
      <c r="G21" s="399">
        <f>SUM(G22:G25)</f>
        <v>0</v>
      </c>
      <c r="H21" s="399">
        <f>SUM(H22:H25)</f>
        <v>0</v>
      </c>
      <c r="I21" s="399">
        <f>SUM(I22:I25)</f>
        <v>21600000</v>
      </c>
      <c r="J21" s="399">
        <f>SUM(J22:J25)</f>
        <v>21600000</v>
      </c>
      <c r="K21" s="345">
        <f>SUM(K22:K25)</f>
        <v>2.9294570865241973</v>
      </c>
    </row>
    <row r="22" spans="1:11" ht="12.75" x14ac:dyDescent="0.2">
      <c r="A22" s="394">
        <v>2</v>
      </c>
      <c r="B22" s="393">
        <v>1</v>
      </c>
      <c r="C22" s="393">
        <v>1</v>
      </c>
      <c r="D22" s="393">
        <v>1</v>
      </c>
      <c r="E22" s="393" t="s">
        <v>210</v>
      </c>
      <c r="F22" s="396" t="s">
        <v>241</v>
      </c>
      <c r="G22" s="395"/>
      <c r="H22" s="360">
        <v>0</v>
      </c>
      <c r="I22" s="360">
        <f>+'PPNE4 '!N22</f>
        <v>21600000</v>
      </c>
      <c r="J22" s="359">
        <f>SUBTOTAL(9,G22:I22)</f>
        <v>21600000</v>
      </c>
      <c r="K22" s="358">
        <f>IFERROR(J22/$J$18*100,"0.00")</f>
        <v>2.9294570865241973</v>
      </c>
    </row>
    <row r="23" spans="1:11" ht="12.75" x14ac:dyDescent="0.2">
      <c r="A23" s="394">
        <v>2</v>
      </c>
      <c r="B23" s="393">
        <v>1</v>
      </c>
      <c r="C23" s="393">
        <v>1</v>
      </c>
      <c r="D23" s="393">
        <v>1</v>
      </c>
      <c r="E23" s="393" t="s">
        <v>211</v>
      </c>
      <c r="F23" s="290" t="s">
        <v>75</v>
      </c>
      <c r="G23" s="395"/>
      <c r="H23" s="360"/>
      <c r="I23" s="360"/>
      <c r="J23" s="359">
        <f>SUBTOTAL(9,G23:I23)</f>
        <v>0</v>
      </c>
      <c r="K23" s="358">
        <f>IFERROR(J23/$J$18*100,"0.00")</f>
        <v>0</v>
      </c>
    </row>
    <row r="24" spans="1:11" ht="12.75" x14ac:dyDescent="0.2">
      <c r="A24" s="394">
        <v>2</v>
      </c>
      <c r="B24" s="393">
        <v>1</v>
      </c>
      <c r="C24" s="393">
        <v>1</v>
      </c>
      <c r="D24" s="393">
        <v>1</v>
      </c>
      <c r="E24" s="393" t="s">
        <v>216</v>
      </c>
      <c r="F24" s="290" t="s">
        <v>76</v>
      </c>
      <c r="G24" s="395"/>
      <c r="H24" s="360"/>
      <c r="I24" s="360"/>
      <c r="J24" s="359">
        <f>SUBTOTAL(9,G24:I24)</f>
        <v>0</v>
      </c>
      <c r="K24" s="358">
        <f>IFERROR(J24/$J$18*100,"0.00")</f>
        <v>0</v>
      </c>
    </row>
    <row r="25" spans="1:11" ht="12.75" x14ac:dyDescent="0.2">
      <c r="A25" s="394">
        <v>2</v>
      </c>
      <c r="B25" s="393">
        <v>1</v>
      </c>
      <c r="C25" s="393">
        <v>1</v>
      </c>
      <c r="D25" s="393">
        <v>1</v>
      </c>
      <c r="E25" s="393" t="s">
        <v>242</v>
      </c>
      <c r="F25" s="290" t="s">
        <v>243</v>
      </c>
      <c r="G25" s="395"/>
      <c r="H25" s="360"/>
      <c r="I25" s="360"/>
      <c r="J25" s="359">
        <f>SUBTOTAL(9,G25:I25)</f>
        <v>0</v>
      </c>
      <c r="K25" s="358">
        <f>IFERROR(J25/$J$18*100,"0.00")</f>
        <v>0</v>
      </c>
    </row>
    <row r="26" spans="1:11" ht="12.75" x14ac:dyDescent="0.2">
      <c r="A26" s="383">
        <v>2</v>
      </c>
      <c r="B26" s="382">
        <v>1</v>
      </c>
      <c r="C26" s="382">
        <v>1</v>
      </c>
      <c r="D26" s="382">
        <v>2</v>
      </c>
      <c r="E26" s="382"/>
      <c r="F26" s="289" t="s">
        <v>77</v>
      </c>
      <c r="G26" s="399">
        <f>SUM(G27:G32)</f>
        <v>0</v>
      </c>
      <c r="H26" s="399">
        <f>SUM(H27:H32)</f>
        <v>12699566</v>
      </c>
      <c r="I26" s="399">
        <f>SUM(I27:I32)</f>
        <v>242041450</v>
      </c>
      <c r="J26" s="399">
        <f>SUM(J27:J32)</f>
        <v>254741016</v>
      </c>
      <c r="K26" s="373">
        <f>SUM(K27:K32)</f>
        <v>34.548744192109908</v>
      </c>
    </row>
    <row r="27" spans="1:11" ht="12.75" x14ac:dyDescent="0.2">
      <c r="A27" s="394">
        <v>2</v>
      </c>
      <c r="B27" s="393">
        <v>1</v>
      </c>
      <c r="C27" s="393">
        <v>1</v>
      </c>
      <c r="D27" s="393">
        <v>2</v>
      </c>
      <c r="E27" s="393" t="s">
        <v>212</v>
      </c>
      <c r="F27" s="290" t="s">
        <v>41</v>
      </c>
      <c r="G27" s="395"/>
      <c r="H27" s="360">
        <v>0</v>
      </c>
      <c r="I27" s="360"/>
      <c r="J27" s="359">
        <f t="shared" ref="J27:J32" si="0">SUBTOTAL(9,G27:I27)</f>
        <v>0</v>
      </c>
      <c r="K27" s="358">
        <f t="shared" ref="K27:K32" si="1">IFERROR(J27/$J$18*100,"0.00")</f>
        <v>0</v>
      </c>
    </row>
    <row r="28" spans="1:11" ht="12.75" x14ac:dyDescent="0.2">
      <c r="A28" s="394">
        <v>2</v>
      </c>
      <c r="B28" s="393">
        <v>1</v>
      </c>
      <c r="C28" s="393">
        <v>1</v>
      </c>
      <c r="D28" s="393">
        <v>2</v>
      </c>
      <c r="E28" s="393" t="s">
        <v>216</v>
      </c>
      <c r="F28" s="290" t="s">
        <v>78</v>
      </c>
      <c r="G28" s="395"/>
      <c r="H28" s="395"/>
      <c r="I28" s="395"/>
      <c r="J28" s="359">
        <f t="shared" si="0"/>
        <v>0</v>
      </c>
      <c r="K28" s="358">
        <f t="shared" si="1"/>
        <v>0</v>
      </c>
    </row>
    <row r="29" spans="1:11" ht="12.75" x14ac:dyDescent="0.2">
      <c r="A29" s="394">
        <v>2</v>
      </c>
      <c r="B29" s="393">
        <v>1</v>
      </c>
      <c r="C29" s="393">
        <v>1</v>
      </c>
      <c r="D29" s="393">
        <v>2</v>
      </c>
      <c r="E29" s="393" t="s">
        <v>242</v>
      </c>
      <c r="F29" s="290" t="s">
        <v>79</v>
      </c>
      <c r="G29" s="395"/>
      <c r="H29" s="395"/>
      <c r="I29" s="395"/>
      <c r="J29" s="359">
        <f t="shared" si="0"/>
        <v>0</v>
      </c>
      <c r="K29" s="358">
        <f t="shared" si="1"/>
        <v>0</v>
      </c>
    </row>
    <row r="30" spans="1:11" ht="12.75" x14ac:dyDescent="0.2">
      <c r="A30" s="405">
        <v>2</v>
      </c>
      <c r="B30" s="404">
        <v>1</v>
      </c>
      <c r="C30" s="404">
        <v>1</v>
      </c>
      <c r="D30" s="404">
        <v>2</v>
      </c>
      <c r="E30" s="404" t="s">
        <v>248</v>
      </c>
      <c r="F30" s="291" t="s">
        <v>1029</v>
      </c>
      <c r="G30" s="395"/>
      <c r="H30" s="395">
        <v>12699566</v>
      </c>
      <c r="I30" s="395">
        <v>242041450</v>
      </c>
      <c r="J30" s="359">
        <f t="shared" si="0"/>
        <v>254741016</v>
      </c>
      <c r="K30" s="358">
        <f t="shared" si="1"/>
        <v>34.548744192109908</v>
      </c>
    </row>
    <row r="31" spans="1:11" ht="12.75" x14ac:dyDescent="0.2">
      <c r="A31" s="405">
        <v>2</v>
      </c>
      <c r="B31" s="404">
        <v>1</v>
      </c>
      <c r="C31" s="404">
        <v>1</v>
      </c>
      <c r="D31" s="404">
        <v>2</v>
      </c>
      <c r="E31" s="404" t="s">
        <v>249</v>
      </c>
      <c r="F31" s="291" t="s">
        <v>1030</v>
      </c>
      <c r="G31" s="395"/>
      <c r="H31" s="395"/>
      <c r="I31" s="395"/>
      <c r="J31" s="359">
        <f t="shared" si="0"/>
        <v>0</v>
      </c>
      <c r="K31" s="358">
        <f t="shared" si="1"/>
        <v>0</v>
      </c>
    </row>
    <row r="32" spans="1:11" ht="12.75" x14ac:dyDescent="0.2">
      <c r="A32" s="405">
        <v>2</v>
      </c>
      <c r="B32" s="404">
        <v>1</v>
      </c>
      <c r="C32" s="404">
        <v>1</v>
      </c>
      <c r="D32" s="404">
        <v>2</v>
      </c>
      <c r="E32" s="404" t="s">
        <v>1031</v>
      </c>
      <c r="F32" s="291" t="s">
        <v>1032</v>
      </c>
      <c r="G32" s="395"/>
      <c r="H32" s="395"/>
      <c r="I32" s="395"/>
      <c r="J32" s="359">
        <f t="shared" si="0"/>
        <v>0</v>
      </c>
      <c r="K32" s="358">
        <f t="shared" si="1"/>
        <v>0</v>
      </c>
    </row>
    <row r="33" spans="1:11" ht="12.75" x14ac:dyDescent="0.2">
      <c r="A33" s="383">
        <v>2</v>
      </c>
      <c r="B33" s="382">
        <v>1</v>
      </c>
      <c r="C33" s="382">
        <v>1</v>
      </c>
      <c r="D33" s="382">
        <v>3</v>
      </c>
      <c r="E33" s="382"/>
      <c r="F33" s="289" t="s">
        <v>80</v>
      </c>
      <c r="G33" s="399">
        <f>G34</f>
        <v>0</v>
      </c>
      <c r="H33" s="399">
        <f>H34</f>
        <v>0</v>
      </c>
      <c r="I33" s="399">
        <f>I34</f>
        <v>0</v>
      </c>
      <c r="J33" s="399">
        <f>J34</f>
        <v>0</v>
      </c>
      <c r="K33" s="373">
        <f>K34</f>
        <v>0</v>
      </c>
    </row>
    <row r="34" spans="1:11" ht="12.75" x14ac:dyDescent="0.2">
      <c r="A34" s="394">
        <v>2</v>
      </c>
      <c r="B34" s="393">
        <v>1</v>
      </c>
      <c r="C34" s="393">
        <v>1</v>
      </c>
      <c r="D34" s="393">
        <v>3</v>
      </c>
      <c r="E34" s="393" t="s">
        <v>210</v>
      </c>
      <c r="F34" s="290" t="s">
        <v>80</v>
      </c>
      <c r="G34" s="395"/>
      <c r="H34" s="360"/>
      <c r="I34" s="360"/>
      <c r="J34" s="359">
        <f>SUBTOTAL(9,G34:I34)</f>
        <v>0</v>
      </c>
      <c r="K34" s="358">
        <f>IFERROR(J34/$J$18*100,"0.00")</f>
        <v>0</v>
      </c>
    </row>
    <row r="35" spans="1:11" ht="12.75" x14ac:dyDescent="0.2">
      <c r="A35" s="383">
        <v>2</v>
      </c>
      <c r="B35" s="382">
        <v>1</v>
      </c>
      <c r="C35" s="382">
        <v>1</v>
      </c>
      <c r="D35" s="382">
        <v>4</v>
      </c>
      <c r="E35" s="382"/>
      <c r="F35" s="289" t="s">
        <v>245</v>
      </c>
      <c r="G35" s="399">
        <f>G36</f>
        <v>0</v>
      </c>
      <c r="H35" s="399">
        <f>H36</f>
        <v>1058300</v>
      </c>
      <c r="I35" s="399">
        <f>I36</f>
        <v>21661775</v>
      </c>
      <c r="J35" s="399">
        <f>J36</f>
        <v>22720075</v>
      </c>
      <c r="K35" s="373">
        <f>K36</f>
        <v>3.0813650331070028</v>
      </c>
    </row>
    <row r="36" spans="1:11" ht="12.75" x14ac:dyDescent="0.2">
      <c r="A36" s="394">
        <v>2</v>
      </c>
      <c r="B36" s="393">
        <v>1</v>
      </c>
      <c r="C36" s="393">
        <v>1</v>
      </c>
      <c r="D36" s="393">
        <v>4</v>
      </c>
      <c r="E36" s="393" t="s">
        <v>210</v>
      </c>
      <c r="F36" s="290" t="s">
        <v>245</v>
      </c>
      <c r="G36" s="395"/>
      <c r="H36" s="395">
        <v>1058300</v>
      </c>
      <c r="I36" s="395">
        <v>21661775</v>
      </c>
      <c r="J36" s="402">
        <f>SUBTOTAL(9,G36:I36)</f>
        <v>22720075</v>
      </c>
      <c r="K36" s="358">
        <f>IFERROR(J36/$J$18*100,"0.00")</f>
        <v>3.0813650331070028</v>
      </c>
    </row>
    <row r="37" spans="1:11" ht="12.75" x14ac:dyDescent="0.2">
      <c r="A37" s="383">
        <v>2</v>
      </c>
      <c r="B37" s="382">
        <v>1</v>
      </c>
      <c r="C37" s="382">
        <v>1</v>
      </c>
      <c r="D37" s="382">
        <v>5</v>
      </c>
      <c r="E37" s="382"/>
      <c r="F37" s="289" t="s">
        <v>246</v>
      </c>
      <c r="G37" s="399">
        <f>SUM(G38:G41)</f>
        <v>0</v>
      </c>
      <c r="H37" s="399">
        <f>SUM(H38:H41)</f>
        <v>25000000</v>
      </c>
      <c r="I37" s="399">
        <f>SUM(I38:I41)</f>
        <v>0</v>
      </c>
      <c r="J37" s="399">
        <f>SUM(J38:J41)</f>
        <v>25000000</v>
      </c>
      <c r="K37" s="373">
        <f>SUM(K38:K41)</f>
        <v>3.3905753316252287</v>
      </c>
    </row>
    <row r="38" spans="1:11" ht="12.75" x14ac:dyDescent="0.2">
      <c r="A38" s="394">
        <v>2</v>
      </c>
      <c r="B38" s="393">
        <v>1</v>
      </c>
      <c r="C38" s="393">
        <v>1</v>
      </c>
      <c r="D38" s="393">
        <v>5</v>
      </c>
      <c r="E38" s="393" t="s">
        <v>210</v>
      </c>
      <c r="F38" s="292" t="s">
        <v>246</v>
      </c>
      <c r="G38" s="395"/>
      <c r="H38" s="395"/>
      <c r="I38" s="395"/>
      <c r="J38" s="402">
        <f>SUBTOTAL(9,G38:I38)</f>
        <v>0</v>
      </c>
      <c r="K38" s="358">
        <f>IFERROR(J38/$J$18*100,"0.00")</f>
        <v>0</v>
      </c>
    </row>
    <row r="39" spans="1:11" ht="12.75" x14ac:dyDescent="0.2">
      <c r="A39" s="394">
        <v>2</v>
      </c>
      <c r="B39" s="393">
        <v>1</v>
      </c>
      <c r="C39" s="393">
        <v>1</v>
      </c>
      <c r="D39" s="393">
        <v>5</v>
      </c>
      <c r="E39" s="393" t="s">
        <v>211</v>
      </c>
      <c r="F39" s="290" t="s">
        <v>81</v>
      </c>
      <c r="G39" s="395"/>
      <c r="H39" s="395">
        <f>+'PPNE4 '!N39</f>
        <v>25000000</v>
      </c>
      <c r="I39" s="395"/>
      <c r="J39" s="402">
        <f>SUBTOTAL(9,G39:I39)</f>
        <v>25000000</v>
      </c>
      <c r="K39" s="358">
        <f>IFERROR(J39/$J$18*100,"0.00")</f>
        <v>3.3905753316252287</v>
      </c>
    </row>
    <row r="40" spans="1:11" ht="12.75" x14ac:dyDescent="0.2">
      <c r="A40" s="394">
        <v>2</v>
      </c>
      <c r="B40" s="393">
        <v>1</v>
      </c>
      <c r="C40" s="393">
        <v>1</v>
      </c>
      <c r="D40" s="393">
        <v>5</v>
      </c>
      <c r="E40" s="393" t="s">
        <v>212</v>
      </c>
      <c r="F40" s="290" t="s">
        <v>247</v>
      </c>
      <c r="G40" s="395"/>
      <c r="H40" s="395"/>
      <c r="I40" s="395"/>
      <c r="J40" s="402">
        <f>SUBTOTAL(9,G40:I40)</f>
        <v>0</v>
      </c>
      <c r="K40" s="358">
        <f>IFERROR(J40/$J$18*100,"0.00")</f>
        <v>0</v>
      </c>
    </row>
    <row r="41" spans="1:11" ht="12.75" x14ac:dyDescent="0.2">
      <c r="A41" s="394">
        <v>2</v>
      </c>
      <c r="B41" s="393">
        <v>1</v>
      </c>
      <c r="C41" s="393">
        <v>1</v>
      </c>
      <c r="D41" s="393">
        <v>5</v>
      </c>
      <c r="E41" s="393" t="s">
        <v>213</v>
      </c>
      <c r="F41" s="290" t="s">
        <v>214</v>
      </c>
      <c r="G41" s="395"/>
      <c r="H41" s="395"/>
      <c r="I41" s="395"/>
      <c r="J41" s="402">
        <f>SUBTOTAL(9,G41:I41)</f>
        <v>0</v>
      </c>
      <c r="K41" s="358">
        <f>IFERROR(J41/$J$18*100,"0.00")</f>
        <v>0</v>
      </c>
    </row>
    <row r="42" spans="1:11" ht="12.75" x14ac:dyDescent="0.2">
      <c r="A42" s="387">
        <v>2</v>
      </c>
      <c r="B42" s="386">
        <v>1</v>
      </c>
      <c r="C42" s="386">
        <v>2</v>
      </c>
      <c r="D42" s="386"/>
      <c r="E42" s="386"/>
      <c r="F42" s="288" t="s">
        <v>28</v>
      </c>
      <c r="G42" s="385">
        <f>+G43+G45</f>
        <v>0</v>
      </c>
      <c r="H42" s="385">
        <f>+H43+H45</f>
        <v>20000000</v>
      </c>
      <c r="I42" s="385">
        <f>+I43+I45</f>
        <v>510600</v>
      </c>
      <c r="J42" s="385">
        <f>+J43+J45</f>
        <v>20510600</v>
      </c>
      <c r="K42" s="385">
        <f>+K43+K45</f>
        <v>2.7817093758732971</v>
      </c>
    </row>
    <row r="43" spans="1:11" ht="12.75" x14ac:dyDescent="0.2">
      <c r="A43" s="383">
        <v>2</v>
      </c>
      <c r="B43" s="382">
        <v>1</v>
      </c>
      <c r="C43" s="382">
        <v>2</v>
      </c>
      <c r="D43" s="382">
        <v>1</v>
      </c>
      <c r="E43" s="382"/>
      <c r="F43" s="289" t="s">
        <v>82</v>
      </c>
      <c r="G43" s="399">
        <f>G44</f>
        <v>0</v>
      </c>
      <c r="H43" s="399">
        <f>H44</f>
        <v>0</v>
      </c>
      <c r="I43" s="399">
        <f>I44</f>
        <v>0</v>
      </c>
      <c r="J43" s="399">
        <f>J44</f>
        <v>0</v>
      </c>
      <c r="K43" s="373">
        <f>K44</f>
        <v>0</v>
      </c>
    </row>
    <row r="44" spans="1:11" ht="12.75" x14ac:dyDescent="0.2">
      <c r="A44" s="394">
        <v>2</v>
      </c>
      <c r="B44" s="393">
        <v>1</v>
      </c>
      <c r="C44" s="393">
        <v>2</v>
      </c>
      <c r="D44" s="393">
        <v>1</v>
      </c>
      <c r="E44" s="393" t="s">
        <v>210</v>
      </c>
      <c r="F44" s="290" t="s">
        <v>82</v>
      </c>
      <c r="G44" s="395"/>
      <c r="H44" s="360">
        <v>0</v>
      </c>
      <c r="I44" s="360">
        <v>0</v>
      </c>
      <c r="J44" s="359">
        <f>SUBTOTAL(9,G44:I44)</f>
        <v>0</v>
      </c>
      <c r="K44" s="358">
        <f>IFERROR(J44/$J$18*100,"0.00")</f>
        <v>0</v>
      </c>
    </row>
    <row r="45" spans="1:11" ht="12.75" x14ac:dyDescent="0.2">
      <c r="A45" s="383">
        <v>2</v>
      </c>
      <c r="B45" s="382">
        <v>1</v>
      </c>
      <c r="C45" s="382">
        <v>2</v>
      </c>
      <c r="D45" s="382">
        <v>2</v>
      </c>
      <c r="E45" s="382"/>
      <c r="F45" s="289" t="s">
        <v>83</v>
      </c>
      <c r="G45" s="399">
        <f>SUM(G46:G53)</f>
        <v>0</v>
      </c>
      <c r="H45" s="399">
        <f>SUM(H46:H53)</f>
        <v>20000000</v>
      </c>
      <c r="I45" s="399">
        <f>SUM(I46:I53)</f>
        <v>510600</v>
      </c>
      <c r="J45" s="399">
        <f>SUM(J46:J53)</f>
        <v>20510600</v>
      </c>
      <c r="K45" s="373">
        <f>SUM(K46:K53)</f>
        <v>2.7817093758732971</v>
      </c>
    </row>
    <row r="46" spans="1:11" ht="22.5" x14ac:dyDescent="0.2">
      <c r="A46" s="394">
        <v>2</v>
      </c>
      <c r="B46" s="393">
        <v>1</v>
      </c>
      <c r="C46" s="393">
        <v>2</v>
      </c>
      <c r="D46" s="393">
        <v>2</v>
      </c>
      <c r="E46" s="393" t="s">
        <v>212</v>
      </c>
      <c r="F46" s="290" t="s">
        <v>84</v>
      </c>
      <c r="G46" s="395"/>
      <c r="H46" s="395"/>
      <c r="I46" s="395"/>
      <c r="J46" s="402">
        <f t="shared" ref="J46:J53" si="2">SUBTOTAL(9,G46:I46)</f>
        <v>0</v>
      </c>
      <c r="K46" s="358">
        <f t="shared" ref="K46:K53" si="3">IFERROR(J46/$J$18*100,"0.00")</f>
        <v>0</v>
      </c>
    </row>
    <row r="47" spans="1:11" ht="12.75" x14ac:dyDescent="0.2">
      <c r="A47" s="394">
        <v>2</v>
      </c>
      <c r="B47" s="393">
        <v>1</v>
      </c>
      <c r="C47" s="393">
        <v>2</v>
      </c>
      <c r="D47" s="393">
        <v>2</v>
      </c>
      <c r="E47" s="393" t="s">
        <v>213</v>
      </c>
      <c r="F47" s="290" t="s">
        <v>85</v>
      </c>
      <c r="G47" s="395"/>
      <c r="H47" s="395"/>
      <c r="I47" s="395"/>
      <c r="J47" s="402">
        <f t="shared" si="2"/>
        <v>0</v>
      </c>
      <c r="K47" s="358">
        <f t="shared" si="3"/>
        <v>0</v>
      </c>
    </row>
    <row r="48" spans="1:11" ht="12.75" x14ac:dyDescent="0.2">
      <c r="A48" s="394">
        <v>2</v>
      </c>
      <c r="B48" s="393">
        <v>1</v>
      </c>
      <c r="C48" s="393">
        <v>2</v>
      </c>
      <c r="D48" s="393">
        <v>2</v>
      </c>
      <c r="E48" s="393" t="s">
        <v>216</v>
      </c>
      <c r="F48" s="290" t="s">
        <v>86</v>
      </c>
      <c r="G48" s="395"/>
      <c r="H48" s="395"/>
      <c r="I48" s="395">
        <f>+'PPNE4 '!I48</f>
        <v>510600</v>
      </c>
      <c r="J48" s="402">
        <f t="shared" si="2"/>
        <v>510600</v>
      </c>
      <c r="K48" s="358">
        <f t="shared" si="3"/>
        <v>6.924911057311367E-2</v>
      </c>
    </row>
    <row r="49" spans="1:11" ht="12.75" x14ac:dyDescent="0.2">
      <c r="A49" s="394">
        <v>2</v>
      </c>
      <c r="B49" s="393">
        <v>1</v>
      </c>
      <c r="C49" s="393">
        <v>2</v>
      </c>
      <c r="D49" s="393">
        <v>2</v>
      </c>
      <c r="E49" s="393" t="s">
        <v>242</v>
      </c>
      <c r="F49" s="290" t="s">
        <v>1033</v>
      </c>
      <c r="G49" s="395"/>
      <c r="H49" s="395">
        <f>+'PPNE4 '!N49</f>
        <v>20000000</v>
      </c>
      <c r="I49" s="395"/>
      <c r="J49" s="402">
        <f t="shared" si="2"/>
        <v>20000000</v>
      </c>
      <c r="K49" s="358">
        <f t="shared" si="3"/>
        <v>2.7124602653001832</v>
      </c>
    </row>
    <row r="50" spans="1:11" ht="12.75" x14ac:dyDescent="0.2">
      <c r="A50" s="394">
        <v>2</v>
      </c>
      <c r="B50" s="393">
        <v>1</v>
      </c>
      <c r="C50" s="393">
        <v>2</v>
      </c>
      <c r="D50" s="393">
        <v>2</v>
      </c>
      <c r="E50" s="393" t="s">
        <v>244</v>
      </c>
      <c r="F50" s="290" t="s">
        <v>87</v>
      </c>
      <c r="G50" s="395"/>
      <c r="H50" s="395"/>
      <c r="I50" s="395"/>
      <c r="J50" s="402">
        <f t="shared" si="2"/>
        <v>0</v>
      </c>
      <c r="K50" s="358">
        <f t="shared" si="3"/>
        <v>0</v>
      </c>
    </row>
    <row r="51" spans="1:11" ht="12.75" x14ac:dyDescent="0.2">
      <c r="A51" s="394">
        <v>2</v>
      </c>
      <c r="B51" s="393">
        <v>1</v>
      </c>
      <c r="C51" s="393">
        <v>2</v>
      </c>
      <c r="D51" s="393">
        <v>2</v>
      </c>
      <c r="E51" s="393" t="s">
        <v>248</v>
      </c>
      <c r="F51" s="290" t="s">
        <v>88</v>
      </c>
      <c r="G51" s="395"/>
      <c r="H51" s="395"/>
      <c r="I51" s="395"/>
      <c r="J51" s="402">
        <f t="shared" si="2"/>
        <v>0</v>
      </c>
      <c r="K51" s="358">
        <f t="shared" si="3"/>
        <v>0</v>
      </c>
    </row>
    <row r="52" spans="1:11" ht="12.75" x14ac:dyDescent="0.2">
      <c r="A52" s="394">
        <v>2</v>
      </c>
      <c r="B52" s="393">
        <v>1</v>
      </c>
      <c r="C52" s="393">
        <v>2</v>
      </c>
      <c r="D52" s="393">
        <v>2</v>
      </c>
      <c r="E52" s="393" t="s">
        <v>249</v>
      </c>
      <c r="F52" s="290" t="s">
        <v>89</v>
      </c>
      <c r="G52" s="395"/>
      <c r="H52" s="395"/>
      <c r="I52" s="395"/>
      <c r="J52" s="402">
        <f t="shared" si="2"/>
        <v>0</v>
      </c>
      <c r="K52" s="358">
        <f t="shared" si="3"/>
        <v>0</v>
      </c>
    </row>
    <row r="53" spans="1:11" ht="12.75" x14ac:dyDescent="0.2">
      <c r="A53" s="394">
        <v>2</v>
      </c>
      <c r="B53" s="393">
        <v>1</v>
      </c>
      <c r="C53" s="393">
        <v>2</v>
      </c>
      <c r="D53" s="393">
        <v>2</v>
      </c>
      <c r="E53" s="393" t="s">
        <v>250</v>
      </c>
      <c r="F53" s="290" t="s">
        <v>1034</v>
      </c>
      <c r="G53" s="395"/>
      <c r="H53" s="395"/>
      <c r="I53" s="395"/>
      <c r="J53" s="402">
        <f t="shared" si="2"/>
        <v>0</v>
      </c>
      <c r="K53" s="358">
        <f t="shared" si="3"/>
        <v>0</v>
      </c>
    </row>
    <row r="54" spans="1:11" ht="12.75" x14ac:dyDescent="0.2">
      <c r="A54" s="387">
        <v>2</v>
      </c>
      <c r="B54" s="386">
        <v>1</v>
      </c>
      <c r="C54" s="386">
        <v>3</v>
      </c>
      <c r="D54" s="386"/>
      <c r="E54" s="386"/>
      <c r="F54" s="288" t="s">
        <v>42</v>
      </c>
      <c r="G54" s="385">
        <f>+G55</f>
        <v>0</v>
      </c>
      <c r="H54" s="385">
        <f>+H55</f>
        <v>300000</v>
      </c>
      <c r="I54" s="385">
        <f>+I55</f>
        <v>0</v>
      </c>
      <c r="J54" s="385">
        <f>+J55</f>
        <v>300000</v>
      </c>
      <c r="K54" s="385">
        <f>+K55</f>
        <v>4.0686903979502746E-2</v>
      </c>
    </row>
    <row r="55" spans="1:11" ht="12.75" x14ac:dyDescent="0.2">
      <c r="A55" s="383">
        <v>2</v>
      </c>
      <c r="B55" s="382">
        <v>1</v>
      </c>
      <c r="C55" s="382">
        <v>3</v>
      </c>
      <c r="D55" s="382">
        <v>2</v>
      </c>
      <c r="E55" s="382"/>
      <c r="F55" s="381" t="s">
        <v>90</v>
      </c>
      <c r="G55" s="399">
        <f>SUM(G56:G57)</f>
        <v>0</v>
      </c>
      <c r="H55" s="399">
        <f>SUM(H56:H57)</f>
        <v>300000</v>
      </c>
      <c r="I55" s="399">
        <f>SUM(I56:I57)</f>
        <v>0</v>
      </c>
      <c r="J55" s="399">
        <f>SUM(J56:J57)</f>
        <v>300000</v>
      </c>
      <c r="K55" s="373">
        <f>SUM(K56:K57)</f>
        <v>4.0686903979502746E-2</v>
      </c>
    </row>
    <row r="56" spans="1:11" ht="12.75" x14ac:dyDescent="0.2">
      <c r="A56" s="394">
        <v>2</v>
      </c>
      <c r="B56" s="393">
        <v>1</v>
      </c>
      <c r="C56" s="393">
        <v>3</v>
      </c>
      <c r="D56" s="393">
        <v>2</v>
      </c>
      <c r="E56" s="393" t="s">
        <v>210</v>
      </c>
      <c r="F56" s="290" t="s">
        <v>91</v>
      </c>
      <c r="G56" s="395"/>
      <c r="H56" s="360">
        <f>+'PPNE4 '!N56</f>
        <v>300000</v>
      </c>
      <c r="I56" s="360"/>
      <c r="J56" s="359">
        <f>SUBTOTAL(9,G56:I56)</f>
        <v>300000</v>
      </c>
      <c r="K56" s="358">
        <f>IFERROR(J56/$J$18*100,"0.00")</f>
        <v>4.0686903979502746E-2</v>
      </c>
    </row>
    <row r="57" spans="1:11" ht="12.75" x14ac:dyDescent="0.2">
      <c r="A57" s="394">
        <v>2</v>
      </c>
      <c r="B57" s="393">
        <v>1</v>
      </c>
      <c r="C57" s="393">
        <v>3</v>
      </c>
      <c r="D57" s="393">
        <v>2</v>
      </c>
      <c r="E57" s="393" t="s">
        <v>211</v>
      </c>
      <c r="F57" s="290" t="s">
        <v>92</v>
      </c>
      <c r="G57" s="395"/>
      <c r="H57" s="360"/>
      <c r="I57" s="360"/>
      <c r="J57" s="359">
        <f>SUBTOTAL(9,G57:I57)</f>
        <v>0</v>
      </c>
      <c r="K57" s="358">
        <f>IFERROR(J57/$J$18*100,"0.00")</f>
        <v>0</v>
      </c>
    </row>
    <row r="58" spans="1:11" ht="12.75" x14ac:dyDescent="0.2">
      <c r="A58" s="387">
        <v>2</v>
      </c>
      <c r="B58" s="386">
        <v>1</v>
      </c>
      <c r="C58" s="386">
        <v>5</v>
      </c>
      <c r="D58" s="386"/>
      <c r="E58" s="386"/>
      <c r="F58" s="288" t="s">
        <v>251</v>
      </c>
      <c r="G58" s="385">
        <f>G59+G61+G63+G65</f>
        <v>0</v>
      </c>
      <c r="H58" s="385">
        <f>H59+H61+H63+H65</f>
        <v>1954453</v>
      </c>
      <c r="I58" s="385">
        <f>I59+I61+I63+I65</f>
        <v>51987646</v>
      </c>
      <c r="J58" s="385">
        <f>J59+J61+J63+J65</f>
        <v>53942099</v>
      </c>
      <c r="K58" s="385">
        <f>K59+K61+K63+K65</f>
        <v>7.3157900082194374</v>
      </c>
    </row>
    <row r="59" spans="1:11" ht="12.75" x14ac:dyDescent="0.2">
      <c r="A59" s="383">
        <v>2</v>
      </c>
      <c r="B59" s="382">
        <v>1</v>
      </c>
      <c r="C59" s="382">
        <v>5</v>
      </c>
      <c r="D59" s="382">
        <v>1</v>
      </c>
      <c r="E59" s="382"/>
      <c r="F59" s="289" t="s">
        <v>93</v>
      </c>
      <c r="G59" s="399">
        <f>G60</f>
        <v>0</v>
      </c>
      <c r="H59" s="399">
        <f>H60</f>
        <v>900402</v>
      </c>
      <c r="I59" s="399">
        <f>I60</f>
        <v>23950124</v>
      </c>
      <c r="J59" s="399">
        <f>J60</f>
        <v>24850526</v>
      </c>
      <c r="K59" s="373">
        <f>K60</f>
        <v>3.3703032173404548</v>
      </c>
    </row>
    <row r="60" spans="1:11" ht="12.75" x14ac:dyDescent="0.2">
      <c r="A60" s="394">
        <v>2</v>
      </c>
      <c r="B60" s="393">
        <v>1</v>
      </c>
      <c r="C60" s="393">
        <v>5</v>
      </c>
      <c r="D60" s="393">
        <v>1</v>
      </c>
      <c r="E60" s="393" t="s">
        <v>210</v>
      </c>
      <c r="F60" s="290" t="s">
        <v>93</v>
      </c>
      <c r="G60" s="395"/>
      <c r="H60" s="360">
        <v>900402</v>
      </c>
      <c r="I60" s="360">
        <v>23950124</v>
      </c>
      <c r="J60" s="359">
        <f>SUBTOTAL(9,G60:I60)</f>
        <v>24850526</v>
      </c>
      <c r="K60" s="358">
        <f>IFERROR(J60/$J$18*100,"0.00")</f>
        <v>3.3703032173404548</v>
      </c>
    </row>
    <row r="61" spans="1:11" ht="12.75" x14ac:dyDescent="0.2">
      <c r="A61" s="383">
        <v>2</v>
      </c>
      <c r="B61" s="382">
        <v>1</v>
      </c>
      <c r="C61" s="382">
        <v>5</v>
      </c>
      <c r="D61" s="382">
        <v>2</v>
      </c>
      <c r="E61" s="382"/>
      <c r="F61" s="381" t="s">
        <v>94</v>
      </c>
      <c r="G61" s="399">
        <f>G62</f>
        <v>0</v>
      </c>
      <c r="H61" s="363">
        <f>H62</f>
        <v>901659</v>
      </c>
      <c r="I61" s="363">
        <f>I62</f>
        <v>23983904</v>
      </c>
      <c r="J61" s="363">
        <f>J62</f>
        <v>24885563</v>
      </c>
      <c r="K61" s="373">
        <f>K62</f>
        <v>3.3750550408562208</v>
      </c>
    </row>
    <row r="62" spans="1:11" ht="12.75" x14ac:dyDescent="0.2">
      <c r="A62" s="394">
        <v>2</v>
      </c>
      <c r="B62" s="393">
        <v>1</v>
      </c>
      <c r="C62" s="393">
        <v>5</v>
      </c>
      <c r="D62" s="393">
        <v>2</v>
      </c>
      <c r="E62" s="393" t="s">
        <v>210</v>
      </c>
      <c r="F62" s="290" t="s">
        <v>94</v>
      </c>
      <c r="G62" s="395"/>
      <c r="H62" s="360">
        <v>901659</v>
      </c>
      <c r="I62" s="360">
        <v>23983904</v>
      </c>
      <c r="J62" s="359">
        <f>SUBTOTAL(9,G62:I62)</f>
        <v>24885563</v>
      </c>
      <c r="K62" s="358">
        <f>IFERROR(J62/$J$18*100,"0.00")</f>
        <v>3.3750550408562208</v>
      </c>
    </row>
    <row r="63" spans="1:11" ht="12.75" x14ac:dyDescent="0.2">
      <c r="A63" s="383">
        <v>2</v>
      </c>
      <c r="B63" s="382">
        <v>1</v>
      </c>
      <c r="C63" s="382">
        <v>5</v>
      </c>
      <c r="D63" s="382">
        <v>3</v>
      </c>
      <c r="E63" s="382"/>
      <c r="F63" s="381" t="s">
        <v>95</v>
      </c>
      <c r="G63" s="399">
        <f>G64</f>
        <v>0</v>
      </c>
      <c r="H63" s="399">
        <f>H64</f>
        <v>152392</v>
      </c>
      <c r="I63" s="399">
        <f>I64</f>
        <v>4053618</v>
      </c>
      <c r="J63" s="399">
        <f>J64</f>
        <v>4206010</v>
      </c>
      <c r="K63" s="373">
        <f>K64</f>
        <v>0.57043175002276114</v>
      </c>
    </row>
    <row r="64" spans="1:11" ht="12.75" x14ac:dyDescent="0.2">
      <c r="A64" s="394">
        <v>2</v>
      </c>
      <c r="B64" s="393">
        <v>1</v>
      </c>
      <c r="C64" s="393">
        <v>5</v>
      </c>
      <c r="D64" s="393">
        <v>3</v>
      </c>
      <c r="E64" s="393" t="s">
        <v>210</v>
      </c>
      <c r="F64" s="290" t="s">
        <v>95</v>
      </c>
      <c r="G64" s="395"/>
      <c r="H64" s="395">
        <v>152392</v>
      </c>
      <c r="I64" s="395">
        <v>4053618</v>
      </c>
      <c r="J64" s="402">
        <f>SUBTOTAL(9,G64:I64)</f>
        <v>4206010</v>
      </c>
      <c r="K64" s="372">
        <f>IFERROR(J64/$J$18*100,"0.00")</f>
        <v>0.57043175002276114</v>
      </c>
    </row>
    <row r="65" spans="1:11" ht="12.75" x14ac:dyDescent="0.2">
      <c r="A65" s="383">
        <v>2</v>
      </c>
      <c r="B65" s="382">
        <v>1</v>
      </c>
      <c r="C65" s="382">
        <v>5</v>
      </c>
      <c r="D65" s="382">
        <v>4</v>
      </c>
      <c r="E65" s="382"/>
      <c r="F65" s="381" t="s">
        <v>96</v>
      </c>
      <c r="G65" s="399">
        <f>G66</f>
        <v>0</v>
      </c>
      <c r="H65" s="399">
        <f>H66</f>
        <v>0</v>
      </c>
      <c r="I65" s="399">
        <f>I66</f>
        <v>0</v>
      </c>
      <c r="J65" s="399">
        <f>J66</f>
        <v>0</v>
      </c>
      <c r="K65" s="373">
        <f>K66</f>
        <v>0</v>
      </c>
    </row>
    <row r="66" spans="1:11" ht="12.75" x14ac:dyDescent="0.2">
      <c r="A66" s="394">
        <v>2</v>
      </c>
      <c r="B66" s="393">
        <v>1</v>
      </c>
      <c r="C66" s="393">
        <v>5</v>
      </c>
      <c r="D66" s="393">
        <v>4</v>
      </c>
      <c r="E66" s="393" t="s">
        <v>210</v>
      </c>
      <c r="F66" s="290" t="s">
        <v>96</v>
      </c>
      <c r="G66" s="395"/>
      <c r="H66" s="360"/>
      <c r="I66" s="360"/>
      <c r="J66" s="359">
        <f>SUBTOTAL(9,G66:I66)</f>
        <v>0</v>
      </c>
      <c r="K66" s="372">
        <f>IFERROR(J66/$J$18*100,"0.00")</f>
        <v>0</v>
      </c>
    </row>
    <row r="67" spans="1:11" ht="12.75" x14ac:dyDescent="0.2">
      <c r="A67" s="391">
        <v>2</v>
      </c>
      <c r="B67" s="390">
        <v>2</v>
      </c>
      <c r="C67" s="390"/>
      <c r="D67" s="390"/>
      <c r="E67" s="390"/>
      <c r="F67" s="287" t="s">
        <v>252</v>
      </c>
      <c r="G67" s="389">
        <f>+G68+G82+G87+G92+G99+G116+G125+G143</f>
        <v>0</v>
      </c>
      <c r="H67" s="389">
        <f>+H68+H82+H87+H92+H99+H116+H125+H143</f>
        <v>41174200</v>
      </c>
      <c r="I67" s="389">
        <f>+I68+I82+I87+I92+I99+I116+I125+I143</f>
        <v>0</v>
      </c>
      <c r="J67" s="389">
        <f>+J68+J82+J87+J92+J99+J116+J125+J143</f>
        <v>41174200</v>
      </c>
      <c r="K67" s="389">
        <f>+K68+K82+K87+K92+K99+K116+K125+K143</f>
        <v>5.5841690727761399</v>
      </c>
    </row>
    <row r="68" spans="1:11" ht="12.75" x14ac:dyDescent="0.2">
      <c r="A68" s="387">
        <v>2</v>
      </c>
      <c r="B68" s="386">
        <v>2</v>
      </c>
      <c r="C68" s="386">
        <v>1</v>
      </c>
      <c r="D68" s="386"/>
      <c r="E68" s="386"/>
      <c r="F68" s="288" t="s">
        <v>29</v>
      </c>
      <c r="G68" s="385">
        <f>+G69+G71+G73+G75+G78+G80</f>
        <v>0</v>
      </c>
      <c r="H68" s="385">
        <f>+H69+H71+H73+H75+H78+H80</f>
        <v>4870000</v>
      </c>
      <c r="I68" s="385">
        <f>+I69+I71+I73+I75+I78+I80</f>
        <v>0</v>
      </c>
      <c r="J68" s="385">
        <f>+J69+J71+J73+J75+J78+J80</f>
        <v>4870000</v>
      </c>
      <c r="K68" s="385">
        <f>+K69+K71+K73+K75+K78+K80</f>
        <v>0.66048407460059466</v>
      </c>
    </row>
    <row r="69" spans="1:11" ht="12.75" x14ac:dyDescent="0.2">
      <c r="A69" s="383">
        <v>2</v>
      </c>
      <c r="B69" s="382">
        <v>2</v>
      </c>
      <c r="C69" s="382">
        <v>1</v>
      </c>
      <c r="D69" s="382">
        <v>2</v>
      </c>
      <c r="E69" s="382"/>
      <c r="F69" s="289" t="s">
        <v>97</v>
      </c>
      <c r="G69" s="399">
        <f>G70</f>
        <v>0</v>
      </c>
      <c r="H69" s="399">
        <f>H70</f>
        <v>0</v>
      </c>
      <c r="I69" s="399">
        <f>I70</f>
        <v>0</v>
      </c>
      <c r="J69" s="399">
        <f>J70</f>
        <v>0</v>
      </c>
      <c r="K69" s="373">
        <f>K70</f>
        <v>0</v>
      </c>
    </row>
    <row r="70" spans="1:11" ht="12.75" x14ac:dyDescent="0.2">
      <c r="A70" s="394">
        <v>2</v>
      </c>
      <c r="B70" s="393">
        <v>2</v>
      </c>
      <c r="C70" s="393">
        <v>1</v>
      </c>
      <c r="D70" s="393">
        <v>2</v>
      </c>
      <c r="E70" s="393" t="s">
        <v>210</v>
      </c>
      <c r="F70" s="290" t="s">
        <v>97</v>
      </c>
      <c r="G70" s="395"/>
      <c r="H70" s="395">
        <v>0</v>
      </c>
      <c r="I70" s="395"/>
      <c r="J70" s="402">
        <f>SUBTOTAL(9,G70:I70)</f>
        <v>0</v>
      </c>
      <c r="K70" s="372">
        <f>IFERROR(J70/$J$18*100,"0.00")</f>
        <v>0</v>
      </c>
    </row>
    <row r="71" spans="1:11" ht="12.75" x14ac:dyDescent="0.2">
      <c r="A71" s="383">
        <v>2</v>
      </c>
      <c r="B71" s="382">
        <v>2</v>
      </c>
      <c r="C71" s="382">
        <v>1</v>
      </c>
      <c r="D71" s="382">
        <v>3</v>
      </c>
      <c r="E71" s="382"/>
      <c r="F71" s="289" t="s">
        <v>98</v>
      </c>
      <c r="G71" s="399">
        <f>G72</f>
        <v>0</v>
      </c>
      <c r="H71" s="399">
        <f>H72</f>
        <v>2300000</v>
      </c>
      <c r="I71" s="399">
        <f>I72</f>
        <v>0</v>
      </c>
      <c r="J71" s="399">
        <f>J72</f>
        <v>2300000</v>
      </c>
      <c r="K71" s="373">
        <f>K72</f>
        <v>0.31193293050952103</v>
      </c>
    </row>
    <row r="72" spans="1:11" ht="12.75" x14ac:dyDescent="0.2">
      <c r="A72" s="394">
        <v>2</v>
      </c>
      <c r="B72" s="393">
        <v>2</v>
      </c>
      <c r="C72" s="393">
        <v>1</v>
      </c>
      <c r="D72" s="393">
        <v>3</v>
      </c>
      <c r="E72" s="393" t="s">
        <v>210</v>
      </c>
      <c r="F72" s="290" t="s">
        <v>98</v>
      </c>
      <c r="G72" s="395"/>
      <c r="H72" s="360">
        <f>+'PPNE4 '!M72</f>
        <v>2300000</v>
      </c>
      <c r="I72" s="360"/>
      <c r="J72" s="359">
        <f>SUBTOTAL(9,G72:I72)</f>
        <v>2300000</v>
      </c>
      <c r="K72" s="372">
        <f>IFERROR(J72/$J$18*100,"0.00")</f>
        <v>0.31193293050952103</v>
      </c>
    </row>
    <row r="73" spans="1:11" ht="12.75" x14ac:dyDescent="0.2">
      <c r="A73" s="383">
        <v>2</v>
      </c>
      <c r="B73" s="382">
        <v>2</v>
      </c>
      <c r="C73" s="382">
        <v>1</v>
      </c>
      <c r="D73" s="382">
        <v>5</v>
      </c>
      <c r="E73" s="382"/>
      <c r="F73" s="289" t="s">
        <v>99</v>
      </c>
      <c r="G73" s="399">
        <f>G74</f>
        <v>0</v>
      </c>
      <c r="H73" s="399">
        <f>H74</f>
        <v>2150000</v>
      </c>
      <c r="I73" s="399">
        <f>I74</f>
        <v>0</v>
      </c>
      <c r="J73" s="399">
        <f>J74</f>
        <v>2150000</v>
      </c>
      <c r="K73" s="373">
        <f>K74</f>
        <v>0.29158947851976968</v>
      </c>
    </row>
    <row r="74" spans="1:11" ht="12.75" x14ac:dyDescent="0.2">
      <c r="A74" s="394">
        <v>2</v>
      </c>
      <c r="B74" s="393">
        <v>2</v>
      </c>
      <c r="C74" s="393">
        <v>1</v>
      </c>
      <c r="D74" s="393">
        <v>5</v>
      </c>
      <c r="E74" s="393" t="s">
        <v>210</v>
      </c>
      <c r="F74" s="290" t="s">
        <v>99</v>
      </c>
      <c r="G74" s="395"/>
      <c r="H74" s="360">
        <f>+'PPNE4 '!N74</f>
        <v>2150000</v>
      </c>
      <c r="I74" s="360"/>
      <c r="J74" s="359">
        <f>SUBTOTAL(9,G74:I74)</f>
        <v>2150000</v>
      </c>
      <c r="K74" s="372">
        <f>IFERROR(J74/$J$18*100,"0.00")</f>
        <v>0.29158947851976968</v>
      </c>
    </row>
    <row r="75" spans="1:11" ht="12.75" x14ac:dyDescent="0.2">
      <c r="A75" s="383">
        <v>2</v>
      </c>
      <c r="B75" s="382">
        <v>2</v>
      </c>
      <c r="C75" s="382">
        <v>1</v>
      </c>
      <c r="D75" s="382">
        <v>6</v>
      </c>
      <c r="E75" s="382"/>
      <c r="F75" s="289" t="s">
        <v>30</v>
      </c>
      <c r="G75" s="399">
        <f>G76+G77</f>
        <v>0</v>
      </c>
      <c r="H75" s="399">
        <f>H76+H77</f>
        <v>0</v>
      </c>
      <c r="I75" s="399">
        <f>I76+I77</f>
        <v>0</v>
      </c>
      <c r="J75" s="399">
        <f>J76+J77</f>
        <v>0</v>
      </c>
      <c r="K75" s="373">
        <f>K76+K77</f>
        <v>0</v>
      </c>
    </row>
    <row r="76" spans="1:11" ht="12.75" x14ac:dyDescent="0.2">
      <c r="A76" s="394">
        <v>2</v>
      </c>
      <c r="B76" s="393">
        <v>2</v>
      </c>
      <c r="C76" s="393">
        <v>1</v>
      </c>
      <c r="D76" s="393">
        <v>6</v>
      </c>
      <c r="E76" s="393" t="s">
        <v>210</v>
      </c>
      <c r="F76" s="290" t="s">
        <v>100</v>
      </c>
      <c r="G76" s="395"/>
      <c r="H76" s="360">
        <v>0</v>
      </c>
      <c r="I76" s="360"/>
      <c r="J76" s="359">
        <f>SUBTOTAL(9,G76:I76)</f>
        <v>0</v>
      </c>
      <c r="K76" s="372">
        <f>IFERROR(J76/$J$18*100,"0.00")</f>
        <v>0</v>
      </c>
    </row>
    <row r="77" spans="1:11" ht="12.75" x14ac:dyDescent="0.2">
      <c r="A77" s="394">
        <v>2</v>
      </c>
      <c r="B77" s="393">
        <v>2</v>
      </c>
      <c r="C77" s="393">
        <v>1</v>
      </c>
      <c r="D77" s="393">
        <v>6</v>
      </c>
      <c r="E77" s="393" t="s">
        <v>211</v>
      </c>
      <c r="F77" s="290" t="s">
        <v>101</v>
      </c>
      <c r="G77" s="395"/>
      <c r="H77" s="360">
        <v>0</v>
      </c>
      <c r="I77" s="360"/>
      <c r="J77" s="359">
        <f>SUBTOTAL(9,G77:I77)</f>
        <v>0</v>
      </c>
      <c r="K77" s="372">
        <f>IFERROR(J77/$J$18*100,"0.00")</f>
        <v>0</v>
      </c>
    </row>
    <row r="78" spans="1:11" ht="12.75" x14ac:dyDescent="0.2">
      <c r="A78" s="383">
        <v>2</v>
      </c>
      <c r="B78" s="382">
        <v>2</v>
      </c>
      <c r="C78" s="382">
        <v>1</v>
      </c>
      <c r="D78" s="382">
        <v>7</v>
      </c>
      <c r="E78" s="382"/>
      <c r="F78" s="289" t="s">
        <v>31</v>
      </c>
      <c r="G78" s="399">
        <f>G79</f>
        <v>0</v>
      </c>
      <c r="H78" s="399">
        <f>H79</f>
        <v>0</v>
      </c>
      <c r="I78" s="399">
        <f>I79</f>
        <v>0</v>
      </c>
      <c r="J78" s="399">
        <f>J79</f>
        <v>0</v>
      </c>
      <c r="K78" s="373">
        <f>K79</f>
        <v>0</v>
      </c>
    </row>
    <row r="79" spans="1:11" ht="12.75" x14ac:dyDescent="0.2">
      <c r="A79" s="394">
        <v>2</v>
      </c>
      <c r="B79" s="393">
        <v>2</v>
      </c>
      <c r="C79" s="393">
        <v>1</v>
      </c>
      <c r="D79" s="393">
        <v>7</v>
      </c>
      <c r="E79" s="393" t="s">
        <v>210</v>
      </c>
      <c r="F79" s="290" t="s">
        <v>31</v>
      </c>
      <c r="G79" s="395"/>
      <c r="H79" s="395">
        <v>0</v>
      </c>
      <c r="I79" s="395"/>
      <c r="J79" s="364">
        <f>SUBTOTAL(9,G79:I79)</f>
        <v>0</v>
      </c>
      <c r="K79" s="372">
        <f>IFERROR(J79/$J$18*100,"0.00")</f>
        <v>0</v>
      </c>
    </row>
    <row r="80" spans="1:11" ht="12.75" x14ac:dyDescent="0.2">
      <c r="A80" s="383">
        <v>2</v>
      </c>
      <c r="B80" s="382">
        <v>2</v>
      </c>
      <c r="C80" s="382">
        <v>1</v>
      </c>
      <c r="D80" s="382">
        <v>8</v>
      </c>
      <c r="E80" s="382"/>
      <c r="F80" s="289" t="s">
        <v>102</v>
      </c>
      <c r="G80" s="399">
        <f>G81</f>
        <v>0</v>
      </c>
      <c r="H80" s="399">
        <f>H81</f>
        <v>420000</v>
      </c>
      <c r="I80" s="399">
        <f>I81</f>
        <v>0</v>
      </c>
      <c r="J80" s="399">
        <f>J81</f>
        <v>420000</v>
      </c>
      <c r="K80" s="373">
        <f>K81</f>
        <v>5.6961665571303846E-2</v>
      </c>
    </row>
    <row r="81" spans="1:11" ht="12.75" x14ac:dyDescent="0.2">
      <c r="A81" s="394">
        <v>2</v>
      </c>
      <c r="B81" s="393">
        <v>2</v>
      </c>
      <c r="C81" s="393">
        <v>1</v>
      </c>
      <c r="D81" s="393">
        <v>8</v>
      </c>
      <c r="E81" s="393" t="s">
        <v>210</v>
      </c>
      <c r="F81" s="290" t="s">
        <v>102</v>
      </c>
      <c r="G81" s="395"/>
      <c r="H81" s="395">
        <f>+'PPNE4 '!N81</f>
        <v>420000</v>
      </c>
      <c r="I81" s="395"/>
      <c r="J81" s="364">
        <f>SUBTOTAL(9,G81:I81)</f>
        <v>420000</v>
      </c>
      <c r="K81" s="372">
        <f>IFERROR(J81/$J$18*100,"0.00")</f>
        <v>5.6961665571303846E-2</v>
      </c>
    </row>
    <row r="82" spans="1:11" ht="12.75" x14ac:dyDescent="0.2">
      <c r="A82" s="387">
        <v>2</v>
      </c>
      <c r="B82" s="386">
        <v>2</v>
      </c>
      <c r="C82" s="386">
        <v>2</v>
      </c>
      <c r="D82" s="386"/>
      <c r="E82" s="386"/>
      <c r="F82" s="288" t="s">
        <v>253</v>
      </c>
      <c r="G82" s="385">
        <f>+G83+G85</f>
        <v>0</v>
      </c>
      <c r="H82" s="385">
        <f>+H83+H85</f>
        <v>5200000</v>
      </c>
      <c r="I82" s="385">
        <f>+I83+I85</f>
        <v>0</v>
      </c>
      <c r="J82" s="385">
        <f>+J83+J85</f>
        <v>5200000</v>
      </c>
      <c r="K82" s="385">
        <f>+K83+K85</f>
        <v>0.70523966897804757</v>
      </c>
    </row>
    <row r="83" spans="1:11" ht="12.75" x14ac:dyDescent="0.2">
      <c r="A83" s="383">
        <v>2</v>
      </c>
      <c r="B83" s="382">
        <v>2</v>
      </c>
      <c r="C83" s="382">
        <v>2</v>
      </c>
      <c r="D83" s="382">
        <v>1</v>
      </c>
      <c r="E83" s="382"/>
      <c r="F83" s="289" t="s">
        <v>103</v>
      </c>
      <c r="G83" s="399">
        <f>G84</f>
        <v>0</v>
      </c>
      <c r="H83" s="399">
        <f>H84</f>
        <v>4700000</v>
      </c>
      <c r="I83" s="399">
        <f>I84</f>
        <v>0</v>
      </c>
      <c r="J83" s="399">
        <f>J84</f>
        <v>4700000</v>
      </c>
      <c r="K83" s="373">
        <f>K84</f>
        <v>0.637428162345543</v>
      </c>
    </row>
    <row r="84" spans="1:11" ht="12.75" x14ac:dyDescent="0.2">
      <c r="A84" s="394">
        <v>2</v>
      </c>
      <c r="B84" s="393">
        <v>2</v>
      </c>
      <c r="C84" s="393">
        <v>2</v>
      </c>
      <c r="D84" s="393">
        <v>1</v>
      </c>
      <c r="E84" s="393" t="s">
        <v>210</v>
      </c>
      <c r="F84" s="290" t="s">
        <v>103</v>
      </c>
      <c r="G84" s="395"/>
      <c r="H84" s="360">
        <f>+'PPNE4 '!N84</f>
        <v>4700000</v>
      </c>
      <c r="I84" s="360"/>
      <c r="J84" s="359">
        <f>SUBTOTAL(9,G84:I84)</f>
        <v>4700000</v>
      </c>
      <c r="K84" s="372">
        <f>IFERROR(J84/$J$18*100,"0.00")</f>
        <v>0.637428162345543</v>
      </c>
    </row>
    <row r="85" spans="1:11" ht="12.75" x14ac:dyDescent="0.2">
      <c r="A85" s="383">
        <v>2</v>
      </c>
      <c r="B85" s="382">
        <v>2</v>
      </c>
      <c r="C85" s="382">
        <v>2</v>
      </c>
      <c r="D85" s="382">
        <v>2</v>
      </c>
      <c r="E85" s="382"/>
      <c r="F85" s="289" t="s">
        <v>104</v>
      </c>
      <c r="G85" s="399">
        <f>G86</f>
        <v>0</v>
      </c>
      <c r="H85" s="399">
        <f>H86</f>
        <v>500000</v>
      </c>
      <c r="I85" s="399">
        <f>I86</f>
        <v>0</v>
      </c>
      <c r="J85" s="399">
        <f>J86</f>
        <v>500000</v>
      </c>
      <c r="K85" s="373">
        <f>K86</f>
        <v>6.781150663250457E-2</v>
      </c>
    </row>
    <row r="86" spans="1:11" ht="12.75" x14ac:dyDescent="0.2">
      <c r="A86" s="394">
        <v>2</v>
      </c>
      <c r="B86" s="393">
        <v>2</v>
      </c>
      <c r="C86" s="393">
        <v>2</v>
      </c>
      <c r="D86" s="393">
        <v>2</v>
      </c>
      <c r="E86" s="393" t="s">
        <v>210</v>
      </c>
      <c r="F86" s="290" t="s">
        <v>104</v>
      </c>
      <c r="G86" s="395"/>
      <c r="H86" s="360">
        <f>+'PPNE4 '!N86</f>
        <v>500000</v>
      </c>
      <c r="I86" s="360"/>
      <c r="J86" s="359">
        <f>SUBTOTAL(9,G86:I86)</f>
        <v>500000</v>
      </c>
      <c r="K86" s="372">
        <f>IFERROR(J86/$J$18*100,"0.00")</f>
        <v>6.781150663250457E-2</v>
      </c>
    </row>
    <row r="87" spans="1:11" ht="12.75" x14ac:dyDescent="0.2">
      <c r="A87" s="387">
        <v>2</v>
      </c>
      <c r="B87" s="386">
        <v>2</v>
      </c>
      <c r="C87" s="386">
        <v>3</v>
      </c>
      <c r="D87" s="386"/>
      <c r="E87" s="386"/>
      <c r="F87" s="288" t="s">
        <v>32</v>
      </c>
      <c r="G87" s="385">
        <f>+G88+G90</f>
        <v>0</v>
      </c>
      <c r="H87" s="385">
        <f>+H88+H90</f>
        <v>400000</v>
      </c>
      <c r="I87" s="385">
        <f>+I88+I90</f>
        <v>0</v>
      </c>
      <c r="J87" s="385">
        <f>+J88+J90</f>
        <v>400000</v>
      </c>
      <c r="K87" s="385">
        <f>+K88+K90</f>
        <v>5.4249205306003662E-2</v>
      </c>
    </row>
    <row r="88" spans="1:11" ht="12.75" x14ac:dyDescent="0.2">
      <c r="A88" s="383">
        <v>2</v>
      </c>
      <c r="B88" s="382">
        <v>2</v>
      </c>
      <c r="C88" s="382">
        <v>3</v>
      </c>
      <c r="D88" s="382">
        <v>1</v>
      </c>
      <c r="E88" s="382"/>
      <c r="F88" s="289" t="s">
        <v>105</v>
      </c>
      <c r="G88" s="399">
        <f>G89</f>
        <v>0</v>
      </c>
      <c r="H88" s="399">
        <f>H89</f>
        <v>400000</v>
      </c>
      <c r="I88" s="399">
        <f>I89</f>
        <v>0</v>
      </c>
      <c r="J88" s="399">
        <f>J89</f>
        <v>400000</v>
      </c>
      <c r="K88" s="373">
        <f>K89</f>
        <v>5.4249205306003662E-2</v>
      </c>
    </row>
    <row r="89" spans="1:11" ht="12.75" x14ac:dyDescent="0.2">
      <c r="A89" s="394">
        <v>2</v>
      </c>
      <c r="B89" s="393">
        <v>2</v>
      </c>
      <c r="C89" s="393">
        <v>3</v>
      </c>
      <c r="D89" s="393">
        <v>1</v>
      </c>
      <c r="E89" s="393" t="s">
        <v>210</v>
      </c>
      <c r="F89" s="290" t="s">
        <v>105</v>
      </c>
      <c r="G89" s="395"/>
      <c r="H89" s="395">
        <f>+'PPNE4 '!N89</f>
        <v>400000</v>
      </c>
      <c r="I89" s="395"/>
      <c r="J89" s="402">
        <f>SUBTOTAL(9,G89:I89)</f>
        <v>400000</v>
      </c>
      <c r="K89" s="372">
        <f>IFERROR(J89/$J$18*100,"0.00")</f>
        <v>5.4249205306003662E-2</v>
      </c>
    </row>
    <row r="90" spans="1:11" ht="12.75" x14ac:dyDescent="0.2">
      <c r="A90" s="383">
        <v>2</v>
      </c>
      <c r="B90" s="382">
        <v>2</v>
      </c>
      <c r="C90" s="382">
        <v>3</v>
      </c>
      <c r="D90" s="382">
        <v>2</v>
      </c>
      <c r="E90" s="382"/>
      <c r="F90" s="289" t="s">
        <v>106</v>
      </c>
      <c r="G90" s="399">
        <f>G91</f>
        <v>0</v>
      </c>
      <c r="H90" s="399">
        <f>H91</f>
        <v>0</v>
      </c>
      <c r="I90" s="399">
        <f>I91</f>
        <v>0</v>
      </c>
      <c r="J90" s="399">
        <f>J91</f>
        <v>0</v>
      </c>
      <c r="K90" s="373">
        <f>K91</f>
        <v>0</v>
      </c>
    </row>
    <row r="91" spans="1:11" ht="12.75" x14ac:dyDescent="0.2">
      <c r="A91" s="394">
        <v>2</v>
      </c>
      <c r="B91" s="393">
        <v>2</v>
      </c>
      <c r="C91" s="393">
        <v>3</v>
      </c>
      <c r="D91" s="393">
        <v>2</v>
      </c>
      <c r="E91" s="393" t="s">
        <v>210</v>
      </c>
      <c r="F91" s="290" t="s">
        <v>106</v>
      </c>
      <c r="G91" s="395"/>
      <c r="H91" s="395">
        <v>0</v>
      </c>
      <c r="I91" s="395"/>
      <c r="J91" s="402">
        <f>SUBTOTAL(9,G91:I91)</f>
        <v>0</v>
      </c>
      <c r="K91" s="372">
        <f>IFERROR(J91/$J$18*100,"0.00")</f>
        <v>0</v>
      </c>
    </row>
    <row r="92" spans="1:11" ht="12.75" x14ac:dyDescent="0.2">
      <c r="A92" s="387">
        <v>2</v>
      </c>
      <c r="B92" s="386">
        <v>2</v>
      </c>
      <c r="C92" s="386">
        <v>4</v>
      </c>
      <c r="D92" s="386"/>
      <c r="E92" s="386"/>
      <c r="F92" s="288" t="s">
        <v>107</v>
      </c>
      <c r="G92" s="385">
        <f>+G93+G95+G97</f>
        <v>0</v>
      </c>
      <c r="H92" s="385">
        <f>+H93+H95+H97</f>
        <v>2220000</v>
      </c>
      <c r="I92" s="385">
        <f>+I93+I95+I97</f>
        <v>0</v>
      </c>
      <c r="J92" s="385">
        <f>+J93+J95+J97</f>
        <v>2220000</v>
      </c>
      <c r="K92" s="385">
        <f>+K93+K95+K97</f>
        <v>0.3010830894483203</v>
      </c>
    </row>
    <row r="93" spans="1:11" ht="12.75" x14ac:dyDescent="0.2">
      <c r="A93" s="383">
        <v>2</v>
      </c>
      <c r="B93" s="382">
        <v>2</v>
      </c>
      <c r="C93" s="382">
        <v>4</v>
      </c>
      <c r="D93" s="382">
        <v>1</v>
      </c>
      <c r="E93" s="382"/>
      <c r="F93" s="381" t="s">
        <v>1035</v>
      </c>
      <c r="G93" s="399">
        <f>G94</f>
        <v>0</v>
      </c>
      <c r="H93" s="399">
        <f>H94</f>
        <v>2220000</v>
      </c>
      <c r="I93" s="399">
        <f>I94</f>
        <v>0</v>
      </c>
      <c r="J93" s="399">
        <f>J94</f>
        <v>2220000</v>
      </c>
      <c r="K93" s="373">
        <f>K94</f>
        <v>0.3010830894483203</v>
      </c>
    </row>
    <row r="94" spans="1:11" ht="12.75" x14ac:dyDescent="0.2">
      <c r="A94" s="394">
        <v>2</v>
      </c>
      <c r="B94" s="393">
        <v>2</v>
      </c>
      <c r="C94" s="393">
        <v>4</v>
      </c>
      <c r="D94" s="393">
        <v>1</v>
      </c>
      <c r="E94" s="393" t="s">
        <v>210</v>
      </c>
      <c r="F94" s="396" t="s">
        <v>1035</v>
      </c>
      <c r="G94" s="395"/>
      <c r="H94" s="360">
        <f>+'PPNE4 '!M94</f>
        <v>2220000</v>
      </c>
      <c r="I94" s="360"/>
      <c r="J94" s="359">
        <f>SUBTOTAL(9,G94:I94)</f>
        <v>2220000</v>
      </c>
      <c r="K94" s="372">
        <f>IFERROR(J94/$J$18*100,"0.00")</f>
        <v>0.3010830894483203</v>
      </c>
    </row>
    <row r="95" spans="1:11" ht="12.75" x14ac:dyDescent="0.2">
      <c r="A95" s="383">
        <v>2</v>
      </c>
      <c r="B95" s="382">
        <v>2</v>
      </c>
      <c r="C95" s="382">
        <v>4</v>
      </c>
      <c r="D95" s="382">
        <v>2</v>
      </c>
      <c r="E95" s="382"/>
      <c r="F95" s="381" t="s">
        <v>33</v>
      </c>
      <c r="G95" s="399">
        <f>G96</f>
        <v>0</v>
      </c>
      <c r="H95" s="399">
        <f>H96</f>
        <v>0</v>
      </c>
      <c r="I95" s="399">
        <f>I96</f>
        <v>0</v>
      </c>
      <c r="J95" s="399">
        <f>J96</f>
        <v>0</v>
      </c>
      <c r="K95" s="373">
        <f>K96</f>
        <v>0</v>
      </c>
    </row>
    <row r="96" spans="1:11" ht="12.75" x14ac:dyDescent="0.2">
      <c r="A96" s="394">
        <v>2</v>
      </c>
      <c r="B96" s="393">
        <v>2</v>
      </c>
      <c r="C96" s="393">
        <v>4</v>
      </c>
      <c r="D96" s="393">
        <v>2</v>
      </c>
      <c r="E96" s="393" t="s">
        <v>210</v>
      </c>
      <c r="F96" s="290" t="s">
        <v>33</v>
      </c>
      <c r="G96" s="395"/>
      <c r="H96" s="360">
        <v>0</v>
      </c>
      <c r="I96" s="360"/>
      <c r="J96" s="359">
        <f>SUBTOTAL(9,G96:I96)</f>
        <v>0</v>
      </c>
      <c r="K96" s="372">
        <f>IFERROR(J96/$J$18*100,"0.00")</f>
        <v>0</v>
      </c>
    </row>
    <row r="97" spans="1:11" ht="12.75" x14ac:dyDescent="0.2">
      <c r="A97" s="383">
        <v>2</v>
      </c>
      <c r="B97" s="382">
        <v>2</v>
      </c>
      <c r="C97" s="382">
        <v>4</v>
      </c>
      <c r="D97" s="382">
        <v>4</v>
      </c>
      <c r="E97" s="382"/>
      <c r="F97" s="381" t="s">
        <v>108</v>
      </c>
      <c r="G97" s="399">
        <f>G98</f>
        <v>0</v>
      </c>
      <c r="H97" s="399">
        <f>H98</f>
        <v>0</v>
      </c>
      <c r="I97" s="399">
        <f>I98</f>
        <v>0</v>
      </c>
      <c r="J97" s="399">
        <f>J98</f>
        <v>0</v>
      </c>
      <c r="K97" s="373">
        <f>K98</f>
        <v>0</v>
      </c>
    </row>
    <row r="98" spans="1:11" ht="12.75" x14ac:dyDescent="0.2">
      <c r="A98" s="394">
        <v>2</v>
      </c>
      <c r="B98" s="393">
        <v>2</v>
      </c>
      <c r="C98" s="393">
        <v>4</v>
      </c>
      <c r="D98" s="393">
        <v>4</v>
      </c>
      <c r="E98" s="393" t="s">
        <v>210</v>
      </c>
      <c r="F98" s="290" t="s">
        <v>108</v>
      </c>
      <c r="G98" s="395"/>
      <c r="H98" s="360">
        <v>0</v>
      </c>
      <c r="I98" s="360"/>
      <c r="J98" s="359">
        <f>SUBTOTAL(9,G98:I98)</f>
        <v>0</v>
      </c>
      <c r="K98" s="372">
        <f>IFERROR(J98/$J$18*100,"0.00")</f>
        <v>0</v>
      </c>
    </row>
    <row r="99" spans="1:11" ht="12.75" x14ac:dyDescent="0.2">
      <c r="A99" s="387">
        <v>2</v>
      </c>
      <c r="B99" s="386">
        <v>2</v>
      </c>
      <c r="C99" s="386">
        <v>5</v>
      </c>
      <c r="D99" s="386"/>
      <c r="E99" s="386"/>
      <c r="F99" s="288" t="s">
        <v>109</v>
      </c>
      <c r="G99" s="385">
        <f>+G100+G102+G104+G110+G112+G114</f>
        <v>0</v>
      </c>
      <c r="H99" s="385">
        <f>+H100+H102+H104+H110+H112+H114</f>
        <v>6434200</v>
      </c>
      <c r="I99" s="385">
        <f>+I100+I102+I104+I110+I112+I114</f>
        <v>0</v>
      </c>
      <c r="J99" s="385">
        <f>+J100+J102+J104+J110+J112+J114</f>
        <v>6434200</v>
      </c>
      <c r="K99" s="385">
        <f>+K100+K102+K104+K110+K112+K114</f>
        <v>0.87262559194972178</v>
      </c>
    </row>
    <row r="100" spans="1:11" ht="12.75" x14ac:dyDescent="0.2">
      <c r="A100" s="383">
        <v>2</v>
      </c>
      <c r="B100" s="382">
        <v>2</v>
      </c>
      <c r="C100" s="382">
        <v>5</v>
      </c>
      <c r="D100" s="382">
        <v>1</v>
      </c>
      <c r="E100" s="382"/>
      <c r="F100" s="381" t="s">
        <v>110</v>
      </c>
      <c r="G100" s="399">
        <f>G101</f>
        <v>0</v>
      </c>
      <c r="H100" s="399">
        <f>H101</f>
        <v>350000</v>
      </c>
      <c r="I100" s="399">
        <f>I101</f>
        <v>0</v>
      </c>
      <c r="J100" s="399">
        <f>J101</f>
        <v>350000</v>
      </c>
      <c r="K100" s="373">
        <f>K101</f>
        <v>4.74680546427532E-2</v>
      </c>
    </row>
    <row r="101" spans="1:11" ht="12.75" x14ac:dyDescent="0.2">
      <c r="A101" s="394">
        <v>2</v>
      </c>
      <c r="B101" s="393">
        <v>2</v>
      </c>
      <c r="C101" s="393">
        <v>5</v>
      </c>
      <c r="D101" s="393">
        <v>1</v>
      </c>
      <c r="E101" s="393" t="s">
        <v>210</v>
      </c>
      <c r="F101" s="290" t="s">
        <v>110</v>
      </c>
      <c r="G101" s="395"/>
      <c r="H101" s="360">
        <f>+'PPNE4 '!N101</f>
        <v>350000</v>
      </c>
      <c r="I101" s="360"/>
      <c r="J101" s="359">
        <f>SUBTOTAL(9,G101:I101)</f>
        <v>350000</v>
      </c>
      <c r="K101" s="372">
        <f>IFERROR(J101/$J$18*100,"0.00")</f>
        <v>4.74680546427532E-2</v>
      </c>
    </row>
    <row r="102" spans="1:11" ht="12.75" x14ac:dyDescent="0.2">
      <c r="A102" s="383">
        <v>2</v>
      </c>
      <c r="B102" s="382">
        <v>2</v>
      </c>
      <c r="C102" s="382">
        <v>5</v>
      </c>
      <c r="D102" s="382">
        <v>2</v>
      </c>
      <c r="E102" s="382"/>
      <c r="F102" s="289" t="s">
        <v>1036</v>
      </c>
      <c r="G102" s="399">
        <f>G103</f>
        <v>0</v>
      </c>
      <c r="H102" s="399">
        <f>H103</f>
        <v>0</v>
      </c>
      <c r="I102" s="399">
        <f>I103</f>
        <v>0</v>
      </c>
      <c r="J102" s="399">
        <f>J103</f>
        <v>0</v>
      </c>
      <c r="K102" s="373">
        <f>K103</f>
        <v>0</v>
      </c>
    </row>
    <row r="103" spans="1:11" ht="12.75" x14ac:dyDescent="0.2">
      <c r="A103" s="394">
        <v>2</v>
      </c>
      <c r="B103" s="393">
        <v>2</v>
      </c>
      <c r="C103" s="393">
        <v>5</v>
      </c>
      <c r="D103" s="393">
        <v>2</v>
      </c>
      <c r="E103" s="393" t="s">
        <v>210</v>
      </c>
      <c r="F103" s="290" t="s">
        <v>1036</v>
      </c>
      <c r="G103" s="395"/>
      <c r="H103" s="360">
        <v>0</v>
      </c>
      <c r="I103" s="360"/>
      <c r="J103" s="359">
        <f>SUBTOTAL(9,G103:I103)</f>
        <v>0</v>
      </c>
      <c r="K103" s="372">
        <f>IFERROR(J103/$J$18*100,"0.00")</f>
        <v>0</v>
      </c>
    </row>
    <row r="104" spans="1:11" ht="12.75" x14ac:dyDescent="0.2">
      <c r="A104" s="383">
        <v>2</v>
      </c>
      <c r="B104" s="382">
        <v>2</v>
      </c>
      <c r="C104" s="382">
        <v>5</v>
      </c>
      <c r="D104" s="382">
        <v>3</v>
      </c>
      <c r="E104" s="382"/>
      <c r="F104" s="289" t="s">
        <v>1037</v>
      </c>
      <c r="G104" s="399">
        <f>SUM(G105:G109)</f>
        <v>0</v>
      </c>
      <c r="H104" s="399">
        <f>SUM(H105:H109)</f>
        <v>2584200</v>
      </c>
      <c r="I104" s="399">
        <f>SUM(I105:I109)</f>
        <v>0</v>
      </c>
      <c r="J104" s="399">
        <f>SUM(J105:J109)</f>
        <v>2584200</v>
      </c>
      <c r="K104" s="373">
        <f>SUM(K105:K109)</f>
        <v>0.35047699087943662</v>
      </c>
    </row>
    <row r="105" spans="1:11" ht="12.75" x14ac:dyDescent="0.2">
      <c r="A105" s="394">
        <v>2</v>
      </c>
      <c r="B105" s="393">
        <v>2</v>
      </c>
      <c r="C105" s="393">
        <v>5</v>
      </c>
      <c r="D105" s="393">
        <v>3</v>
      </c>
      <c r="E105" s="393" t="s">
        <v>210</v>
      </c>
      <c r="F105" s="290" t="s">
        <v>111</v>
      </c>
      <c r="G105" s="395"/>
      <c r="H105" s="395">
        <v>0</v>
      </c>
      <c r="I105" s="395"/>
      <c r="J105" s="402">
        <f>SUBTOTAL(9,G105:I105)</f>
        <v>0</v>
      </c>
      <c r="K105" s="372">
        <f>IFERROR(J105/$J$18*100,"0.00")</f>
        <v>0</v>
      </c>
    </row>
    <row r="106" spans="1:11" ht="12.75" x14ac:dyDescent="0.2">
      <c r="A106" s="394">
        <v>2</v>
      </c>
      <c r="B106" s="393">
        <v>2</v>
      </c>
      <c r="C106" s="393">
        <v>5</v>
      </c>
      <c r="D106" s="393">
        <v>3</v>
      </c>
      <c r="E106" s="393" t="s">
        <v>211</v>
      </c>
      <c r="F106" s="290" t="s">
        <v>112</v>
      </c>
      <c r="G106" s="395"/>
      <c r="H106" s="395">
        <v>0</v>
      </c>
      <c r="I106" s="395"/>
      <c r="J106" s="402">
        <f>SUBTOTAL(9,G106:I106)</f>
        <v>0</v>
      </c>
      <c r="K106" s="372">
        <f>IFERROR(J106/$J$18*100,"0.00")</f>
        <v>0</v>
      </c>
    </row>
    <row r="107" spans="1:11" ht="12.75" x14ac:dyDescent="0.2">
      <c r="A107" s="394">
        <v>2</v>
      </c>
      <c r="B107" s="393">
        <v>2</v>
      </c>
      <c r="C107" s="393">
        <v>5</v>
      </c>
      <c r="D107" s="393">
        <v>3</v>
      </c>
      <c r="E107" s="393" t="s">
        <v>212</v>
      </c>
      <c r="F107" s="290" t="s">
        <v>113</v>
      </c>
      <c r="G107" s="395"/>
      <c r="H107" s="395">
        <v>0</v>
      </c>
      <c r="I107" s="395"/>
      <c r="J107" s="402">
        <f>SUBTOTAL(9,G107:I107)</f>
        <v>0</v>
      </c>
      <c r="K107" s="372">
        <f>IFERROR(J107/$J$18*100,"0.00")</f>
        <v>0</v>
      </c>
    </row>
    <row r="108" spans="1:11" ht="12.75" x14ac:dyDescent="0.2">
      <c r="A108" s="394">
        <v>2</v>
      </c>
      <c r="B108" s="393">
        <v>2</v>
      </c>
      <c r="C108" s="393">
        <v>5</v>
      </c>
      <c r="D108" s="393">
        <v>3</v>
      </c>
      <c r="E108" s="393" t="s">
        <v>213</v>
      </c>
      <c r="F108" s="290" t="s">
        <v>114</v>
      </c>
      <c r="G108" s="395"/>
      <c r="H108" s="395">
        <f>+'PPNE4 '!M108</f>
        <v>2584200</v>
      </c>
      <c r="I108" s="395"/>
      <c r="J108" s="402">
        <f>SUBTOTAL(9,G108:I108)</f>
        <v>2584200</v>
      </c>
      <c r="K108" s="372">
        <f>IFERROR(J108/$J$18*100,"0.00")</f>
        <v>0.35047699087943662</v>
      </c>
    </row>
    <row r="109" spans="1:11" ht="12.75" x14ac:dyDescent="0.2">
      <c r="A109" s="394">
        <v>2</v>
      </c>
      <c r="B109" s="393">
        <v>2</v>
      </c>
      <c r="C109" s="393">
        <v>5</v>
      </c>
      <c r="D109" s="393">
        <v>3</v>
      </c>
      <c r="E109" s="393" t="s">
        <v>216</v>
      </c>
      <c r="F109" s="290" t="s">
        <v>115</v>
      </c>
      <c r="G109" s="395"/>
      <c r="H109" s="395">
        <v>0</v>
      </c>
      <c r="I109" s="395"/>
      <c r="J109" s="402">
        <f>SUBTOTAL(9,G109:I109)</f>
        <v>0</v>
      </c>
      <c r="K109" s="372">
        <f>IFERROR(J109/$J$18*100,"0.00")</f>
        <v>0</v>
      </c>
    </row>
    <row r="110" spans="1:11" ht="12.75" x14ac:dyDescent="0.2">
      <c r="A110" s="383">
        <v>2</v>
      </c>
      <c r="B110" s="382">
        <v>2</v>
      </c>
      <c r="C110" s="382">
        <v>5</v>
      </c>
      <c r="D110" s="382">
        <v>4</v>
      </c>
      <c r="E110" s="382"/>
      <c r="F110" s="381" t="s">
        <v>116</v>
      </c>
      <c r="G110" s="399">
        <f>G111</f>
        <v>0</v>
      </c>
      <c r="H110" s="399">
        <f>H111</f>
        <v>1000000</v>
      </c>
      <c r="I110" s="399">
        <f>I111</f>
        <v>0</v>
      </c>
      <c r="J110" s="399">
        <f>J111</f>
        <v>1000000</v>
      </c>
      <c r="K110" s="373">
        <f>K111</f>
        <v>0.13562301326500914</v>
      </c>
    </row>
    <row r="111" spans="1:11" ht="12.75" x14ac:dyDescent="0.2">
      <c r="A111" s="394">
        <v>2</v>
      </c>
      <c r="B111" s="393">
        <v>2</v>
      </c>
      <c r="C111" s="393">
        <v>5</v>
      </c>
      <c r="D111" s="393">
        <v>4</v>
      </c>
      <c r="E111" s="393" t="s">
        <v>210</v>
      </c>
      <c r="F111" s="290" t="s">
        <v>116</v>
      </c>
      <c r="G111" s="395"/>
      <c r="H111" s="395">
        <f>+'PPNE4 '!M111</f>
        <v>1000000</v>
      </c>
      <c r="I111" s="395"/>
      <c r="J111" s="402">
        <f>SUBTOTAL(9,G111:I111)</f>
        <v>1000000</v>
      </c>
      <c r="K111" s="372">
        <f>IFERROR(J111/$J$18*100,"0.00")</f>
        <v>0.13562301326500914</v>
      </c>
    </row>
    <row r="112" spans="1:11" ht="12.75" x14ac:dyDescent="0.2">
      <c r="A112" s="383">
        <v>2</v>
      </c>
      <c r="B112" s="382">
        <v>2</v>
      </c>
      <c r="C112" s="382">
        <v>5</v>
      </c>
      <c r="D112" s="382">
        <v>8</v>
      </c>
      <c r="E112" s="382"/>
      <c r="F112" s="289" t="s">
        <v>117</v>
      </c>
      <c r="G112" s="399">
        <f>G113</f>
        <v>0</v>
      </c>
      <c r="H112" s="363">
        <f>H113</f>
        <v>1500000</v>
      </c>
      <c r="I112" s="363">
        <f>I113</f>
        <v>0</v>
      </c>
      <c r="J112" s="363">
        <f>J113</f>
        <v>1500000</v>
      </c>
      <c r="K112" s="372">
        <f>IFERROR(J112/$J$18*100,"0.00")</f>
        <v>0.20343451989751371</v>
      </c>
    </row>
    <row r="113" spans="1:11" ht="12.75" x14ac:dyDescent="0.2">
      <c r="A113" s="394">
        <v>2</v>
      </c>
      <c r="B113" s="393">
        <v>2</v>
      </c>
      <c r="C113" s="393">
        <v>5</v>
      </c>
      <c r="D113" s="393">
        <v>8</v>
      </c>
      <c r="E113" s="393" t="s">
        <v>210</v>
      </c>
      <c r="F113" s="290" t="s">
        <v>117</v>
      </c>
      <c r="G113" s="395"/>
      <c r="H113" s="360">
        <f>+'PPNE4 '!M113</f>
        <v>1500000</v>
      </c>
      <c r="I113" s="360"/>
      <c r="J113" s="359">
        <f>SUBTOTAL(9,G113:I113)</f>
        <v>1500000</v>
      </c>
      <c r="K113" s="372">
        <f>IFERROR(J113/$J$18*100,"0.00")</f>
        <v>0.20343451989751371</v>
      </c>
    </row>
    <row r="114" spans="1:11" ht="12.75" x14ac:dyDescent="0.2">
      <c r="A114" s="383">
        <v>2</v>
      </c>
      <c r="B114" s="382">
        <v>2</v>
      </c>
      <c r="C114" s="382">
        <v>5</v>
      </c>
      <c r="D114" s="382">
        <v>9</v>
      </c>
      <c r="E114" s="382"/>
      <c r="F114" s="289" t="s">
        <v>1081</v>
      </c>
      <c r="G114" s="380">
        <f>+G115</f>
        <v>0</v>
      </c>
      <c r="H114" s="380">
        <f>+H115</f>
        <v>1000000</v>
      </c>
      <c r="I114" s="380">
        <f>+I115</f>
        <v>0</v>
      </c>
      <c r="J114" s="380">
        <f>+J115</f>
        <v>1000000</v>
      </c>
      <c r="K114" s="373">
        <f>+K115</f>
        <v>0.13562301326500914</v>
      </c>
    </row>
    <row r="115" spans="1:11" ht="12.75" x14ac:dyDescent="0.2">
      <c r="A115" s="394">
        <v>2</v>
      </c>
      <c r="B115" s="393">
        <v>2</v>
      </c>
      <c r="C115" s="393">
        <v>5</v>
      </c>
      <c r="D115" s="393">
        <v>9</v>
      </c>
      <c r="E115" s="393" t="s">
        <v>210</v>
      </c>
      <c r="F115" s="290" t="s">
        <v>1039</v>
      </c>
      <c r="G115" s="395"/>
      <c r="H115" s="360">
        <f>+'PPNE4 '!M115</f>
        <v>1000000</v>
      </c>
      <c r="I115" s="360"/>
      <c r="J115" s="359">
        <f>SUBTOTAL(9,G115:I115)</f>
        <v>1000000</v>
      </c>
      <c r="K115" s="372">
        <f>IFERROR(J115/$J$18*100,"0.00")</f>
        <v>0.13562301326500914</v>
      </c>
    </row>
    <row r="116" spans="1:11" ht="12.75" x14ac:dyDescent="0.2">
      <c r="A116" s="387">
        <v>2</v>
      </c>
      <c r="B116" s="386">
        <v>2</v>
      </c>
      <c r="C116" s="386">
        <v>6</v>
      </c>
      <c r="D116" s="386"/>
      <c r="E116" s="386"/>
      <c r="F116" s="288" t="s">
        <v>118</v>
      </c>
      <c r="G116" s="385">
        <f>+G117+G119+G121+G123</f>
        <v>0</v>
      </c>
      <c r="H116" s="350">
        <f>+H117+H119+H121+H123</f>
        <v>970000</v>
      </c>
      <c r="I116" s="350">
        <f>+I117+I119+I121+I123</f>
        <v>0</v>
      </c>
      <c r="J116" s="350">
        <f>+J117+J119+J121+J123</f>
        <v>970000</v>
      </c>
      <c r="K116" s="350">
        <f>+K117+K119+K121+K123</f>
        <v>0.13155432286705887</v>
      </c>
    </row>
    <row r="117" spans="1:11" ht="12.75" x14ac:dyDescent="0.2">
      <c r="A117" s="383">
        <v>2</v>
      </c>
      <c r="B117" s="382">
        <v>2</v>
      </c>
      <c r="C117" s="382">
        <v>6</v>
      </c>
      <c r="D117" s="382">
        <v>1</v>
      </c>
      <c r="E117" s="382"/>
      <c r="F117" s="381" t="s">
        <v>254</v>
      </c>
      <c r="G117" s="399">
        <f>G118</f>
        <v>0</v>
      </c>
      <c r="H117" s="399">
        <f>H118</f>
        <v>0</v>
      </c>
      <c r="I117" s="399">
        <f>I118</f>
        <v>0</v>
      </c>
      <c r="J117" s="399">
        <f>J118</f>
        <v>0</v>
      </c>
      <c r="K117" s="373">
        <f>K118</f>
        <v>0</v>
      </c>
    </row>
    <row r="118" spans="1:11" ht="12.75" x14ac:dyDescent="0.2">
      <c r="A118" s="394">
        <v>2</v>
      </c>
      <c r="B118" s="393">
        <v>2</v>
      </c>
      <c r="C118" s="393">
        <v>6</v>
      </c>
      <c r="D118" s="393">
        <v>1</v>
      </c>
      <c r="E118" s="393" t="s">
        <v>210</v>
      </c>
      <c r="F118" s="290" t="s">
        <v>254</v>
      </c>
      <c r="G118" s="395"/>
      <c r="H118" s="360">
        <v>0</v>
      </c>
      <c r="I118" s="360"/>
      <c r="J118" s="359">
        <f>SUBTOTAL(9,G118:I118)</f>
        <v>0</v>
      </c>
      <c r="K118" s="372">
        <f>IFERROR(J118/$J$18*100,"0.00")</f>
        <v>0</v>
      </c>
    </row>
    <row r="119" spans="1:11" ht="12.75" x14ac:dyDescent="0.2">
      <c r="A119" s="383">
        <v>2</v>
      </c>
      <c r="B119" s="382">
        <v>2</v>
      </c>
      <c r="C119" s="382">
        <v>6</v>
      </c>
      <c r="D119" s="382">
        <v>2</v>
      </c>
      <c r="E119" s="382"/>
      <c r="F119" s="381" t="s">
        <v>119</v>
      </c>
      <c r="G119" s="399">
        <f>G120</f>
        <v>0</v>
      </c>
      <c r="H119" s="399">
        <f>H120</f>
        <v>500000</v>
      </c>
      <c r="I119" s="399">
        <f>I120</f>
        <v>0</v>
      </c>
      <c r="J119" s="399">
        <f>J120</f>
        <v>500000</v>
      </c>
      <c r="K119" s="373">
        <f>K120</f>
        <v>6.781150663250457E-2</v>
      </c>
    </row>
    <row r="120" spans="1:11" ht="12.75" x14ac:dyDescent="0.2">
      <c r="A120" s="394">
        <v>2</v>
      </c>
      <c r="B120" s="393">
        <v>2</v>
      </c>
      <c r="C120" s="393">
        <v>6</v>
      </c>
      <c r="D120" s="393">
        <v>2</v>
      </c>
      <c r="E120" s="393" t="s">
        <v>210</v>
      </c>
      <c r="F120" s="290" t="s">
        <v>119</v>
      </c>
      <c r="G120" s="395"/>
      <c r="H120" s="360">
        <f>+'PPNE4 '!M120</f>
        <v>500000</v>
      </c>
      <c r="I120" s="360"/>
      <c r="J120" s="359">
        <f>SUBTOTAL(9,G120:I120)</f>
        <v>500000</v>
      </c>
      <c r="K120" s="372">
        <f>IFERROR(J120/$J$18*100,"0.00")</f>
        <v>6.781150663250457E-2</v>
      </c>
    </row>
    <row r="121" spans="1:11" ht="12.75" x14ac:dyDescent="0.2">
      <c r="A121" s="383">
        <v>2</v>
      </c>
      <c r="B121" s="382">
        <v>2</v>
      </c>
      <c r="C121" s="382">
        <v>6</v>
      </c>
      <c r="D121" s="382">
        <v>3</v>
      </c>
      <c r="E121" s="382"/>
      <c r="F121" s="381" t="s">
        <v>120</v>
      </c>
      <c r="G121" s="399">
        <f>G122</f>
        <v>0</v>
      </c>
      <c r="H121" s="399">
        <f>H122</f>
        <v>470000</v>
      </c>
      <c r="I121" s="399">
        <f>I122</f>
        <v>0</v>
      </c>
      <c r="J121" s="399">
        <f>J122</f>
        <v>470000</v>
      </c>
      <c r="K121" s="373">
        <f>K122</f>
        <v>6.37428162345543E-2</v>
      </c>
    </row>
    <row r="122" spans="1:11" ht="12.75" x14ac:dyDescent="0.2">
      <c r="A122" s="394">
        <v>2</v>
      </c>
      <c r="B122" s="393">
        <v>2</v>
      </c>
      <c r="C122" s="393">
        <v>6</v>
      </c>
      <c r="D122" s="393">
        <v>3</v>
      </c>
      <c r="E122" s="393" t="s">
        <v>210</v>
      </c>
      <c r="F122" s="290" t="s">
        <v>120</v>
      </c>
      <c r="G122" s="395"/>
      <c r="H122" s="360">
        <f>+'PPNE4 '!M122</f>
        <v>470000</v>
      </c>
      <c r="I122" s="360"/>
      <c r="J122" s="359">
        <f>SUBTOTAL(9,G122:I122)</f>
        <v>470000</v>
      </c>
      <c r="K122" s="372">
        <f>IFERROR(J122/$J$18*100,"0.00")</f>
        <v>6.37428162345543E-2</v>
      </c>
    </row>
    <row r="123" spans="1:11" ht="12.75" x14ac:dyDescent="0.2">
      <c r="A123" s="383">
        <v>2</v>
      </c>
      <c r="B123" s="382">
        <v>2</v>
      </c>
      <c r="C123" s="382">
        <v>6</v>
      </c>
      <c r="D123" s="382">
        <v>9</v>
      </c>
      <c r="E123" s="382"/>
      <c r="F123" s="289" t="s">
        <v>215</v>
      </c>
      <c r="G123" s="380">
        <f>+G124</f>
        <v>0</v>
      </c>
      <c r="H123" s="380">
        <f>+H124</f>
        <v>0</v>
      </c>
      <c r="I123" s="380">
        <f>+I124</f>
        <v>0</v>
      </c>
      <c r="J123" s="380">
        <f>+J124</f>
        <v>0</v>
      </c>
      <c r="K123" s="373">
        <f>+K124</f>
        <v>0</v>
      </c>
    </row>
    <row r="124" spans="1:11" ht="12.75" x14ac:dyDescent="0.2">
      <c r="A124" s="394">
        <v>2</v>
      </c>
      <c r="B124" s="393">
        <v>2</v>
      </c>
      <c r="C124" s="393">
        <v>6</v>
      </c>
      <c r="D124" s="393">
        <v>9</v>
      </c>
      <c r="E124" s="393" t="s">
        <v>210</v>
      </c>
      <c r="F124" s="290" t="s">
        <v>215</v>
      </c>
      <c r="G124" s="395"/>
      <c r="H124" s="360">
        <v>0</v>
      </c>
      <c r="I124" s="360"/>
      <c r="J124" s="359">
        <f>SUBTOTAL(9,G124:I124)</f>
        <v>0</v>
      </c>
      <c r="K124" s="372">
        <f>IFERROR(J124/$J$18*100,"0.00")</f>
        <v>0</v>
      </c>
    </row>
    <row r="125" spans="1:11" ht="12.75" x14ac:dyDescent="0.2">
      <c r="A125" s="387">
        <v>2</v>
      </c>
      <c r="B125" s="386">
        <v>2</v>
      </c>
      <c r="C125" s="386">
        <v>7</v>
      </c>
      <c r="D125" s="386"/>
      <c r="E125" s="386"/>
      <c r="F125" s="288" t="s">
        <v>121</v>
      </c>
      <c r="G125" s="385">
        <f>+G126+G131+G141</f>
        <v>0</v>
      </c>
      <c r="H125" s="385">
        <f>+H126+H131+H141</f>
        <v>7100000</v>
      </c>
      <c r="I125" s="385">
        <f>+I126+I131+I141</f>
        <v>0</v>
      </c>
      <c r="J125" s="385">
        <f>+J126+J131+J141</f>
        <v>7100000</v>
      </c>
      <c r="K125" s="385">
        <f>+K126+K131+K141</f>
        <v>0.96292339418156492</v>
      </c>
    </row>
    <row r="126" spans="1:11" ht="12.75" x14ac:dyDescent="0.2">
      <c r="A126" s="383">
        <v>2</v>
      </c>
      <c r="B126" s="382">
        <v>2</v>
      </c>
      <c r="C126" s="382">
        <v>7</v>
      </c>
      <c r="D126" s="382">
        <v>1</v>
      </c>
      <c r="E126" s="382"/>
      <c r="F126" s="289" t="s">
        <v>1040</v>
      </c>
      <c r="G126" s="399">
        <f>SUM(G127:G130)</f>
        <v>0</v>
      </c>
      <c r="H126" s="399">
        <f>SUM(H127:H130)</f>
        <v>1100000</v>
      </c>
      <c r="I126" s="399">
        <f>SUM(I127:I130)</f>
        <v>0</v>
      </c>
      <c r="J126" s="399">
        <f>SUM(J127:J130)</f>
        <v>1100000</v>
      </c>
      <c r="K126" s="373">
        <f>SUM(K127:K130)</f>
        <v>0.14918531459151008</v>
      </c>
    </row>
    <row r="127" spans="1:11" ht="12.75" x14ac:dyDescent="0.2">
      <c r="A127" s="394">
        <v>2</v>
      </c>
      <c r="B127" s="393">
        <v>2</v>
      </c>
      <c r="C127" s="393">
        <v>7</v>
      </c>
      <c r="D127" s="393">
        <v>1</v>
      </c>
      <c r="E127" s="393" t="s">
        <v>210</v>
      </c>
      <c r="F127" s="290" t="s">
        <v>1041</v>
      </c>
      <c r="G127" s="395"/>
      <c r="H127" s="395">
        <f>+'PPNE4 '!M127</f>
        <v>600000</v>
      </c>
      <c r="I127" s="395"/>
      <c r="J127" s="359">
        <f>SUBTOTAL(9,G127:I127)</f>
        <v>600000</v>
      </c>
      <c r="K127" s="372">
        <f>IFERROR(J127/$J$18*100,"0.00")</f>
        <v>8.1373807959005492E-2</v>
      </c>
    </row>
    <row r="128" spans="1:11" ht="12.75" x14ac:dyDescent="0.2">
      <c r="A128" s="394">
        <v>2</v>
      </c>
      <c r="B128" s="393">
        <v>2</v>
      </c>
      <c r="C128" s="393">
        <v>7</v>
      </c>
      <c r="D128" s="393">
        <v>1</v>
      </c>
      <c r="E128" s="393" t="s">
        <v>242</v>
      </c>
      <c r="F128" s="290" t="s">
        <v>1042</v>
      </c>
      <c r="G128" s="395"/>
      <c r="H128" s="395">
        <v>0</v>
      </c>
      <c r="I128" s="395"/>
      <c r="J128" s="359">
        <f>SUBTOTAL(9,G128:I128)</f>
        <v>0</v>
      </c>
      <c r="K128" s="372">
        <f>IFERROR(J128/$J$18*100,"0.00")</f>
        <v>0</v>
      </c>
    </row>
    <row r="129" spans="1:58" ht="12.75" x14ac:dyDescent="0.2">
      <c r="A129" s="394">
        <v>2</v>
      </c>
      <c r="B129" s="393">
        <v>2</v>
      </c>
      <c r="C129" s="393">
        <v>7</v>
      </c>
      <c r="D129" s="393">
        <v>1</v>
      </c>
      <c r="E129" s="393" t="s">
        <v>244</v>
      </c>
      <c r="F129" s="290" t="s">
        <v>1043</v>
      </c>
      <c r="G129" s="395"/>
      <c r="H129" s="395">
        <f>+'PPNE4 '!M129</f>
        <v>500000</v>
      </c>
      <c r="I129" s="395"/>
      <c r="J129" s="359">
        <f>SUBTOTAL(9,G129:I129)</f>
        <v>500000</v>
      </c>
      <c r="K129" s="372">
        <f>IFERROR(J129/$J$18*100,"0.00")</f>
        <v>6.781150663250457E-2</v>
      </c>
    </row>
    <row r="130" spans="1:58" s="294" customFormat="1" ht="22.5" x14ac:dyDescent="0.2">
      <c r="A130" s="394">
        <v>2</v>
      </c>
      <c r="B130" s="393">
        <v>2</v>
      </c>
      <c r="C130" s="393">
        <v>7</v>
      </c>
      <c r="D130" s="393">
        <v>1</v>
      </c>
      <c r="E130" s="393" t="s">
        <v>1044</v>
      </c>
      <c r="F130" s="290" t="s">
        <v>1045</v>
      </c>
      <c r="G130" s="395"/>
      <c r="H130" s="395">
        <v>0</v>
      </c>
      <c r="I130" s="395"/>
      <c r="J130" s="402">
        <f>SUBTOTAL(9,G130:I130)</f>
        <v>0</v>
      </c>
      <c r="K130" s="403">
        <f>IFERROR(J130/$J$18*100,"0.00")</f>
        <v>0</v>
      </c>
      <c r="L130" s="293"/>
      <c r="M130" s="293"/>
      <c r="N130" s="293"/>
      <c r="O130" s="293"/>
      <c r="P130" s="293"/>
      <c r="Q130" s="293"/>
      <c r="R130" s="293"/>
      <c r="S130" s="293"/>
      <c r="T130" s="293"/>
      <c r="U130" s="293"/>
      <c r="V130" s="293"/>
      <c r="W130" s="293"/>
      <c r="X130" s="293"/>
      <c r="Y130" s="293"/>
      <c r="Z130" s="293"/>
      <c r="AA130" s="293"/>
      <c r="AB130" s="293"/>
      <c r="AC130" s="293"/>
      <c r="AD130" s="293"/>
      <c r="AE130" s="293"/>
      <c r="AF130" s="293"/>
      <c r="AG130" s="293"/>
      <c r="AH130" s="293"/>
      <c r="AI130" s="293"/>
      <c r="AJ130" s="293"/>
      <c r="AK130" s="293"/>
      <c r="AL130" s="293"/>
      <c r="AM130" s="293"/>
      <c r="AN130" s="293"/>
      <c r="AO130" s="293"/>
      <c r="AP130" s="293"/>
      <c r="AQ130" s="293"/>
      <c r="AR130" s="293"/>
      <c r="AS130" s="293"/>
      <c r="AT130" s="293"/>
      <c r="AU130" s="293"/>
      <c r="AV130" s="293"/>
      <c r="AW130" s="293"/>
      <c r="AX130" s="293"/>
      <c r="AY130" s="293"/>
      <c r="AZ130" s="293"/>
      <c r="BA130" s="293"/>
      <c r="BB130" s="293"/>
      <c r="BC130" s="293"/>
      <c r="BD130" s="293"/>
      <c r="BE130" s="293"/>
      <c r="BF130" s="293"/>
    </row>
    <row r="131" spans="1:58" ht="12.75" x14ac:dyDescent="0.2">
      <c r="A131" s="383">
        <v>2</v>
      </c>
      <c r="B131" s="382">
        <v>2</v>
      </c>
      <c r="C131" s="382">
        <v>7</v>
      </c>
      <c r="D131" s="382">
        <v>2</v>
      </c>
      <c r="E131" s="382"/>
      <c r="F131" s="381" t="s">
        <v>255</v>
      </c>
      <c r="G131" s="399">
        <f>SUM(G132:G140)</f>
        <v>0</v>
      </c>
      <c r="H131" s="399">
        <f>SUM(H132:H140)</f>
        <v>6000000</v>
      </c>
      <c r="I131" s="399">
        <f>SUM(I132:I140)</f>
        <v>0</v>
      </c>
      <c r="J131" s="399">
        <f>SUM(J132:J140)</f>
        <v>6000000</v>
      </c>
      <c r="K131" s="373">
        <f>SUM(K132:K140)</f>
        <v>0.81373807959005484</v>
      </c>
    </row>
    <row r="132" spans="1:58" ht="12.75" x14ac:dyDescent="0.2">
      <c r="A132" s="394">
        <v>2</v>
      </c>
      <c r="B132" s="393">
        <v>2</v>
      </c>
      <c r="C132" s="393">
        <v>7</v>
      </c>
      <c r="D132" s="393">
        <v>2</v>
      </c>
      <c r="E132" s="393" t="s">
        <v>210</v>
      </c>
      <c r="F132" s="290" t="s">
        <v>1046</v>
      </c>
      <c r="G132" s="395"/>
      <c r="H132" s="395">
        <v>0</v>
      </c>
      <c r="I132" s="395"/>
      <c r="J132" s="359">
        <f t="shared" ref="J132:J140" si="4">SUBTOTAL(9,G132:I132)</f>
        <v>0</v>
      </c>
      <c r="K132" s="372">
        <f t="shared" ref="K132:K140" si="5">IFERROR(J132/$J$18*100,"0.00")</f>
        <v>0</v>
      </c>
    </row>
    <row r="133" spans="1:58" ht="12.75" x14ac:dyDescent="0.2">
      <c r="A133" s="394">
        <v>2</v>
      </c>
      <c r="B133" s="393">
        <v>2</v>
      </c>
      <c r="C133" s="393">
        <v>7</v>
      </c>
      <c r="D133" s="393">
        <v>2</v>
      </c>
      <c r="E133" s="393" t="s">
        <v>211</v>
      </c>
      <c r="F133" s="290" t="s">
        <v>1047</v>
      </c>
      <c r="G133" s="395"/>
      <c r="H133" s="395">
        <f>+'PPNE4 '!N133</f>
        <v>2000000</v>
      </c>
      <c r="I133" s="395"/>
      <c r="J133" s="359">
        <f t="shared" si="4"/>
        <v>2000000</v>
      </c>
      <c r="K133" s="372">
        <f t="shared" si="5"/>
        <v>0.27124602653001828</v>
      </c>
    </row>
    <row r="134" spans="1:58" ht="16.5" customHeight="1" x14ac:dyDescent="0.2">
      <c r="A134" s="394">
        <v>2</v>
      </c>
      <c r="B134" s="393">
        <v>2</v>
      </c>
      <c r="C134" s="393">
        <v>7</v>
      </c>
      <c r="D134" s="393">
        <v>2</v>
      </c>
      <c r="E134" s="393" t="s">
        <v>212</v>
      </c>
      <c r="F134" s="290" t="s">
        <v>1048</v>
      </c>
      <c r="G134" s="395"/>
      <c r="H134" s="395">
        <v>0</v>
      </c>
      <c r="I134" s="395"/>
      <c r="J134" s="359">
        <f t="shared" si="4"/>
        <v>0</v>
      </c>
      <c r="K134" s="372">
        <f t="shared" si="5"/>
        <v>0</v>
      </c>
    </row>
    <row r="135" spans="1:58" ht="12.75" x14ac:dyDescent="0.2">
      <c r="A135" s="394">
        <v>2</v>
      </c>
      <c r="B135" s="393">
        <v>2</v>
      </c>
      <c r="C135" s="393">
        <v>7</v>
      </c>
      <c r="D135" s="393">
        <v>2</v>
      </c>
      <c r="E135" s="393" t="s">
        <v>213</v>
      </c>
      <c r="F135" s="290" t="s">
        <v>1049</v>
      </c>
      <c r="G135" s="395"/>
      <c r="H135" s="395">
        <v>0</v>
      </c>
      <c r="I135" s="395"/>
      <c r="J135" s="359">
        <f t="shared" si="4"/>
        <v>0</v>
      </c>
      <c r="K135" s="372">
        <f t="shared" si="5"/>
        <v>0</v>
      </c>
    </row>
    <row r="136" spans="1:58" ht="12.75" x14ac:dyDescent="0.2">
      <c r="A136" s="394">
        <v>2</v>
      </c>
      <c r="B136" s="393">
        <v>2</v>
      </c>
      <c r="C136" s="393">
        <v>7</v>
      </c>
      <c r="D136" s="393">
        <v>2</v>
      </c>
      <c r="E136" s="393" t="s">
        <v>216</v>
      </c>
      <c r="F136" s="290" t="s">
        <v>217</v>
      </c>
      <c r="G136" s="395"/>
      <c r="H136" s="395">
        <v>0</v>
      </c>
      <c r="I136" s="395"/>
      <c r="J136" s="359">
        <f t="shared" si="4"/>
        <v>0</v>
      </c>
      <c r="K136" s="372">
        <f t="shared" si="5"/>
        <v>0</v>
      </c>
    </row>
    <row r="137" spans="1:58" ht="12.75" x14ac:dyDescent="0.2">
      <c r="A137" s="394">
        <v>2</v>
      </c>
      <c r="B137" s="393">
        <v>2</v>
      </c>
      <c r="C137" s="393">
        <v>7</v>
      </c>
      <c r="D137" s="393">
        <v>2</v>
      </c>
      <c r="E137" s="393" t="s">
        <v>242</v>
      </c>
      <c r="F137" s="396" t="s">
        <v>124</v>
      </c>
      <c r="G137" s="395"/>
      <c r="H137" s="395">
        <v>0</v>
      </c>
      <c r="I137" s="395"/>
      <c r="J137" s="359">
        <f t="shared" si="4"/>
        <v>0</v>
      </c>
      <c r="K137" s="372">
        <f t="shared" si="5"/>
        <v>0</v>
      </c>
    </row>
    <row r="138" spans="1:58" ht="12.75" x14ac:dyDescent="0.2">
      <c r="A138" s="394">
        <v>2</v>
      </c>
      <c r="B138" s="393">
        <v>2</v>
      </c>
      <c r="C138" s="393">
        <v>7</v>
      </c>
      <c r="D138" s="393">
        <v>2</v>
      </c>
      <c r="E138" s="393" t="s">
        <v>244</v>
      </c>
      <c r="F138" s="396" t="s">
        <v>1050</v>
      </c>
      <c r="G138" s="395"/>
      <c r="H138" s="395">
        <f>+'PPNE4 '!M138</f>
        <v>2000000</v>
      </c>
      <c r="I138" s="395"/>
      <c r="J138" s="359">
        <f t="shared" si="4"/>
        <v>2000000</v>
      </c>
      <c r="K138" s="372">
        <f t="shared" si="5"/>
        <v>0.27124602653001828</v>
      </c>
    </row>
    <row r="139" spans="1:58" ht="12.75" x14ac:dyDescent="0.2">
      <c r="A139" s="394">
        <v>2</v>
      </c>
      <c r="B139" s="393">
        <v>2</v>
      </c>
      <c r="C139" s="393">
        <v>7</v>
      </c>
      <c r="D139" s="393">
        <v>2</v>
      </c>
      <c r="E139" s="393" t="s">
        <v>248</v>
      </c>
      <c r="F139" s="396" t="s">
        <v>1082</v>
      </c>
      <c r="G139" s="395"/>
      <c r="H139" s="395">
        <f>+'PPNE4 '!N139</f>
        <v>2000000</v>
      </c>
      <c r="I139" s="395"/>
      <c r="J139" s="359">
        <f t="shared" si="4"/>
        <v>2000000</v>
      </c>
      <c r="K139" s="372">
        <f t="shared" si="5"/>
        <v>0.27124602653001828</v>
      </c>
    </row>
    <row r="140" spans="1:58" s="294" customFormat="1" ht="22.5" x14ac:dyDescent="0.2">
      <c r="A140" s="394">
        <v>2</v>
      </c>
      <c r="B140" s="393">
        <v>2</v>
      </c>
      <c r="C140" s="393">
        <v>7</v>
      </c>
      <c r="D140" s="393">
        <v>2</v>
      </c>
      <c r="E140" s="393" t="s">
        <v>1044</v>
      </c>
      <c r="F140" s="396" t="s">
        <v>1083</v>
      </c>
      <c r="G140" s="395"/>
      <c r="H140" s="395">
        <v>0</v>
      </c>
      <c r="I140" s="395"/>
      <c r="J140" s="402">
        <f t="shared" si="4"/>
        <v>0</v>
      </c>
      <c r="K140" s="403">
        <f t="shared" si="5"/>
        <v>0</v>
      </c>
      <c r="L140" s="293"/>
      <c r="M140" s="293"/>
      <c r="N140" s="293"/>
      <c r="O140" s="293"/>
      <c r="P140" s="293"/>
      <c r="Q140" s="293"/>
      <c r="R140" s="293"/>
      <c r="S140" s="293"/>
      <c r="T140" s="293"/>
      <c r="U140" s="293"/>
      <c r="V140" s="293"/>
      <c r="W140" s="293"/>
      <c r="X140" s="293"/>
      <c r="Y140" s="293"/>
      <c r="Z140" s="293"/>
      <c r="AA140" s="293"/>
      <c r="AB140" s="293"/>
      <c r="AC140" s="293"/>
      <c r="AD140" s="293"/>
      <c r="AE140" s="293"/>
      <c r="AF140" s="293"/>
      <c r="AG140" s="293"/>
      <c r="AH140" s="293"/>
      <c r="AI140" s="293"/>
      <c r="AJ140" s="293"/>
      <c r="AK140" s="293"/>
      <c r="AL140" s="293"/>
      <c r="AM140" s="293"/>
      <c r="AN140" s="293"/>
      <c r="AO140" s="293"/>
      <c r="AP140" s="293"/>
      <c r="AQ140" s="293"/>
      <c r="AR140" s="293"/>
      <c r="AS140" s="293"/>
      <c r="AT140" s="293"/>
      <c r="AU140" s="293"/>
      <c r="AV140" s="293"/>
      <c r="AW140" s="293"/>
      <c r="AX140" s="293"/>
      <c r="AY140" s="293"/>
      <c r="AZ140" s="293"/>
      <c r="BA140" s="293"/>
      <c r="BB140" s="293"/>
      <c r="BC140" s="293"/>
      <c r="BD140" s="293"/>
      <c r="BE140" s="293"/>
      <c r="BF140" s="293"/>
    </row>
    <row r="141" spans="1:58" ht="12.75" x14ac:dyDescent="0.2">
      <c r="A141" s="383">
        <v>2</v>
      </c>
      <c r="B141" s="382">
        <v>2</v>
      </c>
      <c r="C141" s="382">
        <v>7</v>
      </c>
      <c r="D141" s="382">
        <v>3</v>
      </c>
      <c r="E141" s="382"/>
      <c r="F141" s="381" t="s">
        <v>125</v>
      </c>
      <c r="G141" s="399">
        <f>G142</f>
        <v>0</v>
      </c>
      <c r="H141" s="399">
        <f>H142</f>
        <v>0</v>
      </c>
      <c r="I141" s="399">
        <f>I142</f>
        <v>0</v>
      </c>
      <c r="J141" s="399">
        <f>J142</f>
        <v>0</v>
      </c>
      <c r="K141" s="373">
        <f>K142</f>
        <v>0</v>
      </c>
    </row>
    <row r="142" spans="1:58" ht="12.75" x14ac:dyDescent="0.2">
      <c r="A142" s="394">
        <v>2</v>
      </c>
      <c r="B142" s="393">
        <v>2</v>
      </c>
      <c r="C142" s="393">
        <v>7</v>
      </c>
      <c r="D142" s="393">
        <v>3</v>
      </c>
      <c r="E142" s="393" t="s">
        <v>210</v>
      </c>
      <c r="F142" s="396" t="s">
        <v>125</v>
      </c>
      <c r="G142" s="395"/>
      <c r="H142" s="395"/>
      <c r="I142" s="395"/>
      <c r="J142" s="359">
        <f>SUBTOTAL(9,G142:I142)</f>
        <v>0</v>
      </c>
      <c r="K142" s="372">
        <f>IFERROR(J142/$J$18*100,"0.00")</f>
        <v>0</v>
      </c>
    </row>
    <row r="143" spans="1:58" ht="12.75" x14ac:dyDescent="0.2">
      <c r="A143" s="387">
        <v>2</v>
      </c>
      <c r="B143" s="386">
        <v>2</v>
      </c>
      <c r="C143" s="386">
        <v>8</v>
      </c>
      <c r="D143" s="386"/>
      <c r="E143" s="386"/>
      <c r="F143" s="288" t="s">
        <v>256</v>
      </c>
      <c r="G143" s="385">
        <f>+G144+G146+G148+G150+G154+G157+G164+G167</f>
        <v>0</v>
      </c>
      <c r="H143" s="385">
        <f>+H144+H146+H148+H150+H154+H157+H164+H167</f>
        <v>13980000</v>
      </c>
      <c r="I143" s="385">
        <f>+I144+I146+I148+I150+I154+I157+I164+I167</f>
        <v>0</v>
      </c>
      <c r="J143" s="385">
        <f>+J144+J146+J148+J150+J154+J157+J164+J167</f>
        <v>13980000</v>
      </c>
      <c r="K143" s="385">
        <f>+K144+K146+K148+K150+K154+K157+K164+K167</f>
        <v>1.896009725444828</v>
      </c>
    </row>
    <row r="144" spans="1:58" ht="12.75" x14ac:dyDescent="0.2">
      <c r="A144" s="383">
        <v>2</v>
      </c>
      <c r="B144" s="382">
        <v>2</v>
      </c>
      <c r="C144" s="382">
        <v>8</v>
      </c>
      <c r="D144" s="382">
        <v>1</v>
      </c>
      <c r="E144" s="382"/>
      <c r="F144" s="381" t="s">
        <v>1053</v>
      </c>
      <c r="G144" s="399">
        <f>G145</f>
        <v>0</v>
      </c>
      <c r="H144" s="399">
        <f>H145</f>
        <v>0</v>
      </c>
      <c r="I144" s="399">
        <f>I145</f>
        <v>0</v>
      </c>
      <c r="J144" s="399">
        <f>J145</f>
        <v>0</v>
      </c>
      <c r="K144" s="373">
        <f>K145</f>
        <v>0</v>
      </c>
    </row>
    <row r="145" spans="1:11" ht="12.75" x14ac:dyDescent="0.2">
      <c r="A145" s="394">
        <v>2</v>
      </c>
      <c r="B145" s="393">
        <v>2</v>
      </c>
      <c r="C145" s="393">
        <v>8</v>
      </c>
      <c r="D145" s="393">
        <v>1</v>
      </c>
      <c r="E145" s="393" t="s">
        <v>210</v>
      </c>
      <c r="F145" s="396" t="s">
        <v>1053</v>
      </c>
      <c r="G145" s="395"/>
      <c r="H145" s="360"/>
      <c r="I145" s="360"/>
      <c r="J145" s="359">
        <f>SUBTOTAL(9,G145:I145)</f>
        <v>0</v>
      </c>
      <c r="K145" s="372">
        <f>IFERROR(J145/$J$18*100,"0.00")</f>
        <v>0</v>
      </c>
    </row>
    <row r="146" spans="1:11" ht="12.75" x14ac:dyDescent="0.2">
      <c r="A146" s="383">
        <v>2</v>
      </c>
      <c r="B146" s="382">
        <v>2</v>
      </c>
      <c r="C146" s="382">
        <v>8</v>
      </c>
      <c r="D146" s="382">
        <v>2</v>
      </c>
      <c r="E146" s="382"/>
      <c r="F146" s="381" t="s">
        <v>1054</v>
      </c>
      <c r="G146" s="399">
        <f>G147</f>
        <v>0</v>
      </c>
      <c r="H146" s="399">
        <f>H147</f>
        <v>0</v>
      </c>
      <c r="I146" s="399">
        <f>I147</f>
        <v>0</v>
      </c>
      <c r="J146" s="399">
        <f>J147</f>
        <v>0</v>
      </c>
      <c r="K146" s="373">
        <f>K147</f>
        <v>0</v>
      </c>
    </row>
    <row r="147" spans="1:11" ht="12.75" x14ac:dyDescent="0.2">
      <c r="A147" s="394">
        <v>2</v>
      </c>
      <c r="B147" s="393">
        <v>2</v>
      </c>
      <c r="C147" s="393">
        <v>8</v>
      </c>
      <c r="D147" s="393">
        <v>2</v>
      </c>
      <c r="E147" s="393" t="s">
        <v>210</v>
      </c>
      <c r="F147" s="396" t="s">
        <v>1055</v>
      </c>
      <c r="G147" s="395"/>
      <c r="H147" s="395"/>
      <c r="I147" s="395"/>
      <c r="J147" s="402">
        <f>SUBTOTAL(9,G147:I147)</f>
        <v>0</v>
      </c>
      <c r="K147" s="372">
        <f>IFERROR(J147/$J$18*100,"0.00")</f>
        <v>0</v>
      </c>
    </row>
    <row r="148" spans="1:11" ht="12.75" x14ac:dyDescent="0.2">
      <c r="A148" s="383">
        <v>2</v>
      </c>
      <c r="B148" s="382">
        <v>2</v>
      </c>
      <c r="C148" s="382">
        <v>8</v>
      </c>
      <c r="D148" s="382">
        <v>4</v>
      </c>
      <c r="E148" s="382"/>
      <c r="F148" s="381" t="s">
        <v>126</v>
      </c>
      <c r="G148" s="399">
        <f>G149</f>
        <v>0</v>
      </c>
      <c r="H148" s="399">
        <f>H149</f>
        <v>0</v>
      </c>
      <c r="I148" s="399">
        <f>I149</f>
        <v>0</v>
      </c>
      <c r="J148" s="399">
        <f>J149</f>
        <v>0</v>
      </c>
      <c r="K148" s="373">
        <f>K149</f>
        <v>0</v>
      </c>
    </row>
    <row r="149" spans="1:11" ht="12.75" x14ac:dyDescent="0.2">
      <c r="A149" s="394">
        <v>2</v>
      </c>
      <c r="B149" s="393">
        <v>2</v>
      </c>
      <c r="C149" s="393">
        <v>8</v>
      </c>
      <c r="D149" s="393">
        <v>4</v>
      </c>
      <c r="E149" s="393" t="s">
        <v>210</v>
      </c>
      <c r="F149" s="396" t="s">
        <v>126</v>
      </c>
      <c r="G149" s="395"/>
      <c r="H149" s="395"/>
      <c r="I149" s="395"/>
      <c r="J149" s="402">
        <f>SUBTOTAL(9,G149:I149)</f>
        <v>0</v>
      </c>
      <c r="K149" s="372">
        <f>IFERROR(J149/$J$18*100,"0.00")</f>
        <v>0</v>
      </c>
    </row>
    <row r="150" spans="1:11" ht="12.75" x14ac:dyDescent="0.2">
      <c r="A150" s="383">
        <v>2</v>
      </c>
      <c r="B150" s="382">
        <v>2</v>
      </c>
      <c r="C150" s="382">
        <v>8</v>
      </c>
      <c r="D150" s="382">
        <v>5</v>
      </c>
      <c r="E150" s="382"/>
      <c r="F150" s="381" t="s">
        <v>127</v>
      </c>
      <c r="G150" s="399">
        <f>SUM(G151:G153)</f>
        <v>0</v>
      </c>
      <c r="H150" s="399">
        <f>SUM(H151:H153)</f>
        <v>3000000</v>
      </c>
      <c r="I150" s="399">
        <f>SUM(I151:I153)</f>
        <v>0</v>
      </c>
      <c r="J150" s="399">
        <f>SUM(J151:J153)</f>
        <v>3000000</v>
      </c>
      <c r="K150" s="373">
        <f>SUM(K151:K153)</f>
        <v>0.40686903979502742</v>
      </c>
    </row>
    <row r="151" spans="1:11" ht="12.75" x14ac:dyDescent="0.2">
      <c r="A151" s="394">
        <v>2</v>
      </c>
      <c r="B151" s="393">
        <v>2</v>
      </c>
      <c r="C151" s="393">
        <v>8</v>
      </c>
      <c r="D151" s="393">
        <v>5</v>
      </c>
      <c r="E151" s="393" t="s">
        <v>210</v>
      </c>
      <c r="F151" s="396" t="s">
        <v>128</v>
      </c>
      <c r="G151" s="395"/>
      <c r="H151" s="395"/>
      <c r="I151" s="395"/>
      <c r="J151" s="402">
        <f>SUBTOTAL(9,G151:I151)</f>
        <v>0</v>
      </c>
      <c r="K151" s="372">
        <f>IFERROR(J151/$J$18*100,"0.00")</f>
        <v>0</v>
      </c>
    </row>
    <row r="152" spans="1:11" ht="12.75" x14ac:dyDescent="0.2">
      <c r="A152" s="394">
        <v>2</v>
      </c>
      <c r="B152" s="393">
        <v>2</v>
      </c>
      <c r="C152" s="393">
        <v>8</v>
      </c>
      <c r="D152" s="393">
        <v>5</v>
      </c>
      <c r="E152" s="393" t="s">
        <v>211</v>
      </c>
      <c r="F152" s="396" t="s">
        <v>129</v>
      </c>
      <c r="G152" s="395"/>
      <c r="H152" s="360"/>
      <c r="I152" s="360"/>
      <c r="J152" s="402">
        <f>SUBTOTAL(9,G152:I152)</f>
        <v>0</v>
      </c>
      <c r="K152" s="372">
        <f>IFERROR(J152/$J$18*100,"0.00")</f>
        <v>0</v>
      </c>
    </row>
    <row r="153" spans="1:11" ht="12.75" x14ac:dyDescent="0.2">
      <c r="A153" s="394">
        <v>2</v>
      </c>
      <c r="B153" s="393">
        <v>2</v>
      </c>
      <c r="C153" s="393">
        <v>8</v>
      </c>
      <c r="D153" s="393">
        <v>5</v>
      </c>
      <c r="E153" s="393" t="s">
        <v>212</v>
      </c>
      <c r="F153" s="396" t="s">
        <v>218</v>
      </c>
      <c r="G153" s="395"/>
      <c r="H153" s="395">
        <f>+'PPNE4 '!M153</f>
        <v>3000000</v>
      </c>
      <c r="I153" s="395"/>
      <c r="J153" s="402">
        <f>SUBTOTAL(9,G153:I153)</f>
        <v>3000000</v>
      </c>
      <c r="K153" s="372">
        <f>IFERROR(J153/$J$18*100,"0.00")</f>
        <v>0.40686903979502742</v>
      </c>
    </row>
    <row r="154" spans="1:11" ht="22.5" customHeight="1" x14ac:dyDescent="0.2">
      <c r="A154" s="383">
        <v>2</v>
      </c>
      <c r="B154" s="382">
        <v>2</v>
      </c>
      <c r="C154" s="382">
        <v>8</v>
      </c>
      <c r="D154" s="382">
        <v>6</v>
      </c>
      <c r="E154" s="382"/>
      <c r="F154" s="381" t="s">
        <v>1056</v>
      </c>
      <c r="G154" s="399">
        <f>SUM(G155:G156)</f>
        <v>0</v>
      </c>
      <c r="H154" s="399">
        <f>SUM(H155:H156)</f>
        <v>0</v>
      </c>
      <c r="I154" s="399">
        <f>SUM(I155:I156)</f>
        <v>0</v>
      </c>
      <c r="J154" s="399">
        <f>SUM(J155:J156)</f>
        <v>0</v>
      </c>
      <c r="K154" s="373">
        <f>SUM(K155:K156)</f>
        <v>0</v>
      </c>
    </row>
    <row r="155" spans="1:11" ht="12.75" x14ac:dyDescent="0.2">
      <c r="A155" s="394">
        <v>2</v>
      </c>
      <c r="B155" s="393">
        <v>2</v>
      </c>
      <c r="C155" s="393">
        <v>8</v>
      </c>
      <c r="D155" s="393">
        <v>6</v>
      </c>
      <c r="E155" s="393" t="s">
        <v>210</v>
      </c>
      <c r="F155" s="396" t="s">
        <v>461</v>
      </c>
      <c r="G155" s="395"/>
      <c r="H155" s="395">
        <v>0</v>
      </c>
      <c r="I155" s="395"/>
      <c r="J155" s="402">
        <f>SUBTOTAL(9,G155:I155)</f>
        <v>0</v>
      </c>
      <c r="K155" s="372">
        <f>IFERROR(J155/$J$18*100,"0.00")</f>
        <v>0</v>
      </c>
    </row>
    <row r="156" spans="1:11" ht="12.75" x14ac:dyDescent="0.2">
      <c r="A156" s="394">
        <v>2</v>
      </c>
      <c r="B156" s="393">
        <v>2</v>
      </c>
      <c r="C156" s="393">
        <v>8</v>
      </c>
      <c r="D156" s="393">
        <v>6</v>
      </c>
      <c r="E156" s="393" t="s">
        <v>211</v>
      </c>
      <c r="F156" s="396" t="s">
        <v>130</v>
      </c>
      <c r="G156" s="395"/>
      <c r="H156" s="360">
        <v>0</v>
      </c>
      <c r="I156" s="360"/>
      <c r="J156" s="402">
        <f>SUBTOTAL(9,G156:I156)</f>
        <v>0</v>
      </c>
      <c r="K156" s="372">
        <f>IFERROR(J156/$J$18*100,"0.00")</f>
        <v>0</v>
      </c>
    </row>
    <row r="157" spans="1:11" ht="12.75" x14ac:dyDescent="0.2">
      <c r="A157" s="383">
        <v>2</v>
      </c>
      <c r="B157" s="382">
        <v>2</v>
      </c>
      <c r="C157" s="382">
        <v>8</v>
      </c>
      <c r="D157" s="382">
        <v>7</v>
      </c>
      <c r="E157" s="382"/>
      <c r="F157" s="381" t="s">
        <v>131</v>
      </c>
      <c r="G157" s="399">
        <f>SUM(G158:G163)</f>
        <v>0</v>
      </c>
      <c r="H157" s="399">
        <f>SUM(H158:H163)</f>
        <v>7680000</v>
      </c>
      <c r="I157" s="399">
        <f>SUM(I158:I163)</f>
        <v>0</v>
      </c>
      <c r="J157" s="399">
        <f>SUM(J158:J163)</f>
        <v>7680000</v>
      </c>
      <c r="K157" s="373">
        <f>SUM(K158:K163)</f>
        <v>1.0415847418752704</v>
      </c>
    </row>
    <row r="158" spans="1:11" ht="12.75" x14ac:dyDescent="0.2">
      <c r="A158" s="394">
        <v>2</v>
      </c>
      <c r="B158" s="393">
        <v>2</v>
      </c>
      <c r="C158" s="393">
        <v>8</v>
      </c>
      <c r="D158" s="393">
        <v>7</v>
      </c>
      <c r="E158" s="393" t="s">
        <v>210</v>
      </c>
      <c r="F158" s="396" t="s">
        <v>131</v>
      </c>
      <c r="G158" s="395"/>
      <c r="H158" s="395">
        <f>+'PPNE4 '!M158</f>
        <v>3500000</v>
      </c>
      <c r="I158" s="395"/>
      <c r="J158" s="402">
        <f t="shared" ref="J158:J163" si="6">SUBTOTAL(9,G158:I158)</f>
        <v>3500000</v>
      </c>
      <c r="K158" s="372">
        <f t="shared" ref="K158:K163" si="7">IFERROR(J158/$J$18*100,"0.00")</f>
        <v>0.47468054642753205</v>
      </c>
    </row>
    <row r="159" spans="1:11" ht="12.75" x14ac:dyDescent="0.2">
      <c r="A159" s="394">
        <v>2</v>
      </c>
      <c r="B159" s="393">
        <v>2</v>
      </c>
      <c r="C159" s="393">
        <v>8</v>
      </c>
      <c r="D159" s="393">
        <v>7</v>
      </c>
      <c r="E159" s="393" t="s">
        <v>211</v>
      </c>
      <c r="F159" s="396" t="s">
        <v>132</v>
      </c>
      <c r="G159" s="395"/>
      <c r="H159" s="395">
        <f>+'PPNE4 '!M159</f>
        <v>180000</v>
      </c>
      <c r="I159" s="395"/>
      <c r="J159" s="402">
        <f t="shared" si="6"/>
        <v>180000</v>
      </c>
      <c r="K159" s="372">
        <f t="shared" si="7"/>
        <v>2.4412142387701646E-2</v>
      </c>
    </row>
    <row r="160" spans="1:11" ht="12.75" x14ac:dyDescent="0.2">
      <c r="A160" s="394">
        <v>2</v>
      </c>
      <c r="B160" s="393">
        <v>2</v>
      </c>
      <c r="C160" s="393">
        <v>8</v>
      </c>
      <c r="D160" s="393">
        <v>7</v>
      </c>
      <c r="E160" s="393" t="s">
        <v>212</v>
      </c>
      <c r="F160" s="396" t="s">
        <v>133</v>
      </c>
      <c r="G160" s="395"/>
      <c r="H160" s="395">
        <v>0</v>
      </c>
      <c r="I160" s="395"/>
      <c r="J160" s="402">
        <f t="shared" si="6"/>
        <v>0</v>
      </c>
      <c r="K160" s="372">
        <f t="shared" si="7"/>
        <v>0</v>
      </c>
    </row>
    <row r="161" spans="1:11" ht="12.75" x14ac:dyDescent="0.2">
      <c r="A161" s="394">
        <v>2</v>
      </c>
      <c r="B161" s="393">
        <v>2</v>
      </c>
      <c r="C161" s="393">
        <v>8</v>
      </c>
      <c r="D161" s="393">
        <v>7</v>
      </c>
      <c r="E161" s="393" t="s">
        <v>213</v>
      </c>
      <c r="F161" s="396" t="s">
        <v>134</v>
      </c>
      <c r="G161" s="395"/>
      <c r="H161" s="395">
        <v>0</v>
      </c>
      <c r="I161" s="395"/>
      <c r="J161" s="402">
        <f t="shared" si="6"/>
        <v>0</v>
      </c>
      <c r="K161" s="372">
        <f t="shared" si="7"/>
        <v>0</v>
      </c>
    </row>
    <row r="162" spans="1:11" ht="12.75" x14ac:dyDescent="0.2">
      <c r="A162" s="394">
        <v>2</v>
      </c>
      <c r="B162" s="393">
        <v>2</v>
      </c>
      <c r="C162" s="393">
        <v>8</v>
      </c>
      <c r="D162" s="393">
        <v>7</v>
      </c>
      <c r="E162" s="393" t="s">
        <v>216</v>
      </c>
      <c r="F162" s="396" t="s">
        <v>135</v>
      </c>
      <c r="G162" s="395"/>
      <c r="H162" s="395">
        <v>0</v>
      </c>
      <c r="I162" s="395"/>
      <c r="J162" s="402">
        <f t="shared" si="6"/>
        <v>0</v>
      </c>
      <c r="K162" s="372">
        <f t="shared" si="7"/>
        <v>0</v>
      </c>
    </row>
    <row r="163" spans="1:11" ht="12.75" x14ac:dyDescent="0.2">
      <c r="A163" s="394">
        <v>2</v>
      </c>
      <c r="B163" s="393">
        <v>2</v>
      </c>
      <c r="C163" s="393">
        <v>8</v>
      </c>
      <c r="D163" s="393">
        <v>7</v>
      </c>
      <c r="E163" s="393" t="s">
        <v>242</v>
      </c>
      <c r="F163" s="396" t="s">
        <v>136</v>
      </c>
      <c r="G163" s="395"/>
      <c r="H163" s="395">
        <f>+'PPNE4 '!M163</f>
        <v>4000000</v>
      </c>
      <c r="I163" s="395"/>
      <c r="J163" s="402">
        <f t="shared" si="6"/>
        <v>4000000</v>
      </c>
      <c r="K163" s="372">
        <f t="shared" si="7"/>
        <v>0.54249205306003656</v>
      </c>
    </row>
    <row r="164" spans="1:11" ht="12.75" x14ac:dyDescent="0.2">
      <c r="A164" s="383">
        <v>2</v>
      </c>
      <c r="B164" s="382">
        <v>2</v>
      </c>
      <c r="C164" s="382">
        <v>8</v>
      </c>
      <c r="D164" s="382">
        <v>8</v>
      </c>
      <c r="E164" s="382"/>
      <c r="F164" s="381" t="s">
        <v>137</v>
      </c>
      <c r="G164" s="399">
        <f>SUM(G165:G166)</f>
        <v>0</v>
      </c>
      <c r="H164" s="399">
        <f>SUM(H165:H166)</f>
        <v>0</v>
      </c>
      <c r="I164" s="399">
        <f>SUM(I165:I166)</f>
        <v>0</v>
      </c>
      <c r="J164" s="399">
        <f>SUM(J165:J166)</f>
        <v>0</v>
      </c>
      <c r="K164" s="373">
        <f>SUM(K165:K166)</f>
        <v>0</v>
      </c>
    </row>
    <row r="165" spans="1:11" ht="12.75" x14ac:dyDescent="0.2">
      <c r="A165" s="394">
        <v>2</v>
      </c>
      <c r="B165" s="393">
        <v>2</v>
      </c>
      <c r="C165" s="393">
        <v>8</v>
      </c>
      <c r="D165" s="393">
        <v>8</v>
      </c>
      <c r="E165" s="393" t="s">
        <v>210</v>
      </c>
      <c r="F165" s="396" t="s">
        <v>138</v>
      </c>
      <c r="G165" s="395"/>
      <c r="H165" s="395"/>
      <c r="I165" s="395"/>
      <c r="J165" s="402">
        <f>SUBTOTAL(9,G165:I165)</f>
        <v>0</v>
      </c>
      <c r="K165" s="372">
        <f>IFERROR(J165/$J$18*100,"0.00")</f>
        <v>0</v>
      </c>
    </row>
    <row r="166" spans="1:11" ht="12.75" x14ac:dyDescent="0.2">
      <c r="A166" s="394">
        <v>2</v>
      </c>
      <c r="B166" s="393">
        <v>2</v>
      </c>
      <c r="C166" s="393">
        <v>8</v>
      </c>
      <c r="D166" s="393">
        <v>8</v>
      </c>
      <c r="E166" s="393" t="s">
        <v>211</v>
      </c>
      <c r="F166" s="396" t="s">
        <v>139</v>
      </c>
      <c r="G166" s="395"/>
      <c r="H166" s="395"/>
      <c r="I166" s="395"/>
      <c r="J166" s="402">
        <f>SUBTOTAL(9,G166:I166)</f>
        <v>0</v>
      </c>
      <c r="K166" s="372">
        <f>IFERROR(J166/$J$18*100,"0.00")</f>
        <v>0</v>
      </c>
    </row>
    <row r="167" spans="1:11" ht="12.75" x14ac:dyDescent="0.2">
      <c r="A167" s="383">
        <v>2</v>
      </c>
      <c r="B167" s="382">
        <v>2</v>
      </c>
      <c r="C167" s="382">
        <v>9</v>
      </c>
      <c r="D167" s="382">
        <v>2</v>
      </c>
      <c r="E167" s="393"/>
      <c r="F167" s="381" t="s">
        <v>1057</v>
      </c>
      <c r="G167" s="399">
        <f>+G168+G169</f>
        <v>0</v>
      </c>
      <c r="H167" s="399">
        <f>+H168+H169</f>
        <v>3300000</v>
      </c>
      <c r="I167" s="399">
        <f>+I168+I169</f>
        <v>0</v>
      </c>
      <c r="J167" s="399">
        <f>+J168+J169</f>
        <v>3300000</v>
      </c>
      <c r="K167" s="373">
        <f>+K168+K169</f>
        <v>0.44755594377453023</v>
      </c>
    </row>
    <row r="168" spans="1:11" ht="12.75" x14ac:dyDescent="0.2">
      <c r="A168" s="394">
        <v>2</v>
      </c>
      <c r="B168" s="393">
        <v>2</v>
      </c>
      <c r="C168" s="393">
        <v>9</v>
      </c>
      <c r="D168" s="393">
        <v>2</v>
      </c>
      <c r="E168" s="393" t="s">
        <v>1017</v>
      </c>
      <c r="F168" s="396" t="s">
        <v>1057</v>
      </c>
      <c r="G168" s="401"/>
      <c r="H168" s="360">
        <f>+'PPNE4 '!M169</f>
        <v>800000</v>
      </c>
      <c r="I168" s="360"/>
      <c r="J168" s="359">
        <f>SUBTOTAL(9,G168:I168)</f>
        <v>800000</v>
      </c>
      <c r="K168" s="372">
        <f>IFERROR(J168/$J$18*100,"0.00")</f>
        <v>0.10849841061200732</v>
      </c>
    </row>
    <row r="169" spans="1:11" ht="12.75" x14ac:dyDescent="0.2">
      <c r="A169" s="394">
        <v>2</v>
      </c>
      <c r="B169" s="393">
        <v>2</v>
      </c>
      <c r="C169" s="393">
        <v>9</v>
      </c>
      <c r="D169" s="393">
        <v>2</v>
      </c>
      <c r="E169" s="393" t="s">
        <v>212</v>
      </c>
      <c r="F169" s="396" t="s">
        <v>1059</v>
      </c>
      <c r="G169" s="395"/>
      <c r="H169" s="360">
        <f>+'PPNE4 '!M170</f>
        <v>2500000</v>
      </c>
      <c r="I169" s="360"/>
      <c r="J169" s="359">
        <f>SUBTOTAL(9,G169:I169)</f>
        <v>2500000</v>
      </c>
      <c r="K169" s="372">
        <f>IFERROR(J169/$J$18*100,"0.00")</f>
        <v>0.33905753316252291</v>
      </c>
    </row>
    <row r="170" spans="1:11" ht="12.75" x14ac:dyDescent="0.2">
      <c r="A170" s="391">
        <v>2</v>
      </c>
      <c r="B170" s="390">
        <v>3</v>
      </c>
      <c r="C170" s="390"/>
      <c r="D170" s="390"/>
      <c r="E170" s="390"/>
      <c r="F170" s="287" t="s">
        <v>34</v>
      </c>
      <c r="G170" s="389">
        <f>+G171+G179+G188+G197+G200+G209+G224+G237</f>
        <v>0</v>
      </c>
      <c r="H170" s="389">
        <f>+H171+H179+H188+H197+H200+H209+H224+H237</f>
        <v>268350000.0105795</v>
      </c>
      <c r="I170" s="389">
        <f>+I171+I179+I188+I197+I200+I209+I224+I237</f>
        <v>0</v>
      </c>
      <c r="J170" s="389">
        <f>+J171+J179+J188+J197+J200+J209+J224+J237</f>
        <v>268350000.0105795</v>
      </c>
      <c r="K170" s="389">
        <f>+K171+K179+K188+K197+K200+K209+K224+K237</f>
        <v>36.394435611100029</v>
      </c>
    </row>
    <row r="171" spans="1:11" ht="12.75" x14ac:dyDescent="0.2">
      <c r="A171" s="387">
        <v>2</v>
      </c>
      <c r="B171" s="386">
        <v>3</v>
      </c>
      <c r="C171" s="386">
        <v>1</v>
      </c>
      <c r="D171" s="386"/>
      <c r="E171" s="386"/>
      <c r="F171" s="288" t="s">
        <v>35</v>
      </c>
      <c r="G171" s="385">
        <f>+G172+G174+G177</f>
        <v>0</v>
      </c>
      <c r="H171" s="385">
        <f>+H172+H174+H177</f>
        <v>20000000</v>
      </c>
      <c r="I171" s="385">
        <f>+I172+I174+I177</f>
        <v>0</v>
      </c>
      <c r="J171" s="385">
        <f>+J172+J174+J177</f>
        <v>20000000</v>
      </c>
      <c r="K171" s="385">
        <f>+K172+K174+K177</f>
        <v>2.7124602653001832</v>
      </c>
    </row>
    <row r="172" spans="1:11" ht="12.75" x14ac:dyDescent="0.2">
      <c r="A172" s="383">
        <v>2</v>
      </c>
      <c r="B172" s="382">
        <v>3</v>
      </c>
      <c r="C172" s="382">
        <v>1</v>
      </c>
      <c r="D172" s="382">
        <v>1</v>
      </c>
      <c r="E172" s="382"/>
      <c r="F172" s="381" t="s">
        <v>141</v>
      </c>
      <c r="G172" s="399">
        <f>+G173</f>
        <v>0</v>
      </c>
      <c r="H172" s="399">
        <f>+H173</f>
        <v>20000000</v>
      </c>
      <c r="I172" s="399">
        <f>+I173</f>
        <v>0</v>
      </c>
      <c r="J172" s="399">
        <f>+J173</f>
        <v>20000000</v>
      </c>
      <c r="K172" s="373">
        <f>+K173</f>
        <v>2.7124602653001832</v>
      </c>
    </row>
    <row r="173" spans="1:11" ht="12.75" x14ac:dyDescent="0.2">
      <c r="A173" s="394">
        <v>2</v>
      </c>
      <c r="B173" s="393">
        <v>3</v>
      </c>
      <c r="C173" s="393">
        <v>1</v>
      </c>
      <c r="D173" s="393">
        <v>1</v>
      </c>
      <c r="E173" s="393" t="s">
        <v>210</v>
      </c>
      <c r="F173" s="396" t="s">
        <v>141</v>
      </c>
      <c r="G173" s="395"/>
      <c r="H173" s="360">
        <f>+'PPNE4 '!N174</f>
        <v>20000000</v>
      </c>
      <c r="I173" s="360"/>
      <c r="J173" s="359">
        <f>SUBTOTAL(9,G173:I173)</f>
        <v>20000000</v>
      </c>
      <c r="K173" s="372">
        <f>IFERROR(J173/$J$18*100,"0.00")</f>
        <v>2.7124602653001832</v>
      </c>
    </row>
    <row r="174" spans="1:11" ht="12.75" x14ac:dyDescent="0.2">
      <c r="A174" s="383">
        <v>2</v>
      </c>
      <c r="B174" s="382">
        <v>3</v>
      </c>
      <c r="C174" s="382">
        <v>1</v>
      </c>
      <c r="D174" s="382">
        <v>3</v>
      </c>
      <c r="E174" s="382"/>
      <c r="F174" s="381" t="s">
        <v>142</v>
      </c>
      <c r="G174" s="399">
        <f>SUM(G175:G176)</f>
        <v>0</v>
      </c>
      <c r="H174" s="399">
        <f>SUM(H175:H176)</f>
        <v>0</v>
      </c>
      <c r="I174" s="399">
        <f>SUM(I175:I176)</f>
        <v>0</v>
      </c>
      <c r="J174" s="399">
        <f>SUM(J175:J176)</f>
        <v>0</v>
      </c>
      <c r="K174" s="373">
        <f>SUM(K175:K176)</f>
        <v>0</v>
      </c>
    </row>
    <row r="175" spans="1:11" ht="12.75" x14ac:dyDescent="0.2">
      <c r="A175" s="394">
        <v>2</v>
      </c>
      <c r="B175" s="393">
        <v>3</v>
      </c>
      <c r="C175" s="393">
        <v>1</v>
      </c>
      <c r="D175" s="393">
        <v>3</v>
      </c>
      <c r="E175" s="393" t="s">
        <v>211</v>
      </c>
      <c r="F175" s="396" t="s">
        <v>143</v>
      </c>
      <c r="G175" s="395"/>
      <c r="H175" s="360"/>
      <c r="I175" s="360"/>
      <c r="J175" s="359">
        <f>SUBTOTAL(9,G175:I175)</f>
        <v>0</v>
      </c>
      <c r="K175" s="372">
        <f>IFERROR(J175/$J$18*100,"0.00")</f>
        <v>0</v>
      </c>
    </row>
    <row r="176" spans="1:11" ht="12.75" x14ac:dyDescent="0.2">
      <c r="A176" s="394">
        <v>2</v>
      </c>
      <c r="B176" s="393">
        <v>3</v>
      </c>
      <c r="C176" s="393">
        <v>1</v>
      </c>
      <c r="D176" s="393">
        <v>3</v>
      </c>
      <c r="E176" s="393" t="s">
        <v>212</v>
      </c>
      <c r="F176" s="396" t="s">
        <v>144</v>
      </c>
      <c r="G176" s="392"/>
      <c r="H176" s="360"/>
      <c r="I176" s="360"/>
      <c r="J176" s="359">
        <f>SUBTOTAL(9,G176:I176)</f>
        <v>0</v>
      </c>
      <c r="K176" s="372">
        <f>IFERROR(J176/$J$18*100,"0.00")</f>
        <v>0</v>
      </c>
    </row>
    <row r="177" spans="1:11" ht="12.75" x14ac:dyDescent="0.2">
      <c r="A177" s="383">
        <v>2</v>
      </c>
      <c r="B177" s="382">
        <v>3</v>
      </c>
      <c r="C177" s="382">
        <v>1</v>
      </c>
      <c r="D177" s="382">
        <v>4</v>
      </c>
      <c r="E177" s="382"/>
      <c r="F177" s="381" t="s">
        <v>145</v>
      </c>
      <c r="G177" s="380">
        <f>+G178</f>
        <v>0</v>
      </c>
      <c r="H177" s="380">
        <f>+H178</f>
        <v>0</v>
      </c>
      <c r="I177" s="380">
        <f>+I178</f>
        <v>0</v>
      </c>
      <c r="J177" s="380">
        <f>+J178</f>
        <v>0</v>
      </c>
      <c r="K177" s="373">
        <f>+K178</f>
        <v>0</v>
      </c>
    </row>
    <row r="178" spans="1:11" ht="12.75" x14ac:dyDescent="0.2">
      <c r="A178" s="394">
        <v>2</v>
      </c>
      <c r="B178" s="393">
        <v>3</v>
      </c>
      <c r="C178" s="393">
        <v>1</v>
      </c>
      <c r="D178" s="393">
        <v>4</v>
      </c>
      <c r="E178" s="393" t="s">
        <v>210</v>
      </c>
      <c r="F178" s="396" t="s">
        <v>145</v>
      </c>
      <c r="G178" s="392"/>
      <c r="H178" s="360"/>
      <c r="I178" s="360"/>
      <c r="J178" s="359">
        <f>SUBTOTAL(9,G178:I178)</f>
        <v>0</v>
      </c>
      <c r="K178" s="372">
        <f>IFERROR(J178/$J$18*100,"0.00")</f>
        <v>0</v>
      </c>
    </row>
    <row r="179" spans="1:11" ht="12.75" x14ac:dyDescent="0.2">
      <c r="A179" s="387">
        <v>2</v>
      </c>
      <c r="B179" s="386">
        <v>3</v>
      </c>
      <c r="C179" s="386">
        <v>2</v>
      </c>
      <c r="D179" s="386"/>
      <c r="E179" s="386"/>
      <c r="F179" s="288" t="s">
        <v>36</v>
      </c>
      <c r="G179" s="385">
        <f>+G180+G182+G184+G186</f>
        <v>0</v>
      </c>
      <c r="H179" s="385">
        <f>+H180+H182+H184+H186</f>
        <v>2000000</v>
      </c>
      <c r="I179" s="385">
        <f>+I180+I182+I184+I186</f>
        <v>0</v>
      </c>
      <c r="J179" s="385">
        <f>+J180+J182+J184+J186</f>
        <v>2000000</v>
      </c>
      <c r="K179" s="385">
        <f>+K180+K182+K184+K186</f>
        <v>0.27124602653001828</v>
      </c>
    </row>
    <row r="180" spans="1:11" ht="12.75" x14ac:dyDescent="0.2">
      <c r="A180" s="383">
        <v>2</v>
      </c>
      <c r="B180" s="382">
        <v>3</v>
      </c>
      <c r="C180" s="382">
        <v>2</v>
      </c>
      <c r="D180" s="382">
        <v>1</v>
      </c>
      <c r="E180" s="382"/>
      <c r="F180" s="381" t="s">
        <v>1060</v>
      </c>
      <c r="G180" s="380">
        <f>+G181</f>
        <v>0</v>
      </c>
      <c r="H180" s="380">
        <f>+H181</f>
        <v>1000000</v>
      </c>
      <c r="I180" s="380">
        <f>+I181</f>
        <v>0</v>
      </c>
      <c r="J180" s="380">
        <f>+J181</f>
        <v>1000000</v>
      </c>
      <c r="K180" s="373">
        <f>+K181</f>
        <v>0.13562301326500914</v>
      </c>
    </row>
    <row r="181" spans="1:11" ht="12.75" x14ac:dyDescent="0.2">
      <c r="A181" s="394">
        <v>2</v>
      </c>
      <c r="B181" s="393">
        <v>3</v>
      </c>
      <c r="C181" s="393">
        <v>2</v>
      </c>
      <c r="D181" s="393">
        <v>1</v>
      </c>
      <c r="E181" s="393" t="s">
        <v>210</v>
      </c>
      <c r="F181" s="396" t="s">
        <v>1060</v>
      </c>
      <c r="G181" s="392"/>
      <c r="H181" s="392">
        <f>+'PPNE4 '!N182</f>
        <v>1000000</v>
      </c>
      <c r="I181" s="392"/>
      <c r="J181" s="364">
        <f>SUBTOTAL(9,G181:I181)</f>
        <v>1000000</v>
      </c>
      <c r="K181" s="372">
        <f>IFERROR(J181/$J$18*100,"0.00")</f>
        <v>0.13562301326500914</v>
      </c>
    </row>
    <row r="182" spans="1:11" ht="12.75" x14ac:dyDescent="0.2">
      <c r="A182" s="383">
        <v>2</v>
      </c>
      <c r="B182" s="382">
        <v>3</v>
      </c>
      <c r="C182" s="382">
        <v>2</v>
      </c>
      <c r="D182" s="382">
        <v>2</v>
      </c>
      <c r="E182" s="382"/>
      <c r="F182" s="381" t="s">
        <v>146</v>
      </c>
      <c r="G182" s="380">
        <f>+G183</f>
        <v>0</v>
      </c>
      <c r="H182" s="380">
        <f>+H183</f>
        <v>500000</v>
      </c>
      <c r="I182" s="380">
        <f>+I183</f>
        <v>0</v>
      </c>
      <c r="J182" s="380">
        <f>+J183</f>
        <v>500000</v>
      </c>
      <c r="K182" s="373">
        <f>+K183</f>
        <v>6.781150663250457E-2</v>
      </c>
    </row>
    <row r="183" spans="1:11" ht="12.75" x14ac:dyDescent="0.2">
      <c r="A183" s="394">
        <v>2</v>
      </c>
      <c r="B183" s="393">
        <v>3</v>
      </c>
      <c r="C183" s="393">
        <v>2</v>
      </c>
      <c r="D183" s="393">
        <v>2</v>
      </c>
      <c r="E183" s="393" t="s">
        <v>210</v>
      </c>
      <c r="F183" s="396" t="s">
        <v>146</v>
      </c>
      <c r="G183" s="392"/>
      <c r="H183" s="392">
        <f>+'PPNE4 '!N184</f>
        <v>500000</v>
      </c>
      <c r="I183" s="392"/>
      <c r="J183" s="359">
        <f>SUBTOTAL(9,G183:I183)</f>
        <v>500000</v>
      </c>
      <c r="K183" s="372">
        <f>IFERROR(J183/$J$18*100,"0.00")</f>
        <v>6.781150663250457E-2</v>
      </c>
    </row>
    <row r="184" spans="1:11" ht="12.75" x14ac:dyDescent="0.2">
      <c r="A184" s="383">
        <v>2</v>
      </c>
      <c r="B184" s="382">
        <v>3</v>
      </c>
      <c r="C184" s="382">
        <v>2</v>
      </c>
      <c r="D184" s="382">
        <v>3</v>
      </c>
      <c r="E184" s="382"/>
      <c r="F184" s="381" t="s">
        <v>147</v>
      </c>
      <c r="G184" s="380">
        <f>+G185</f>
        <v>0</v>
      </c>
      <c r="H184" s="380">
        <f>+H185</f>
        <v>500000</v>
      </c>
      <c r="I184" s="380">
        <f>+I185</f>
        <v>0</v>
      </c>
      <c r="J184" s="380">
        <f>+J185</f>
        <v>500000</v>
      </c>
      <c r="K184" s="373">
        <f>+K185</f>
        <v>6.781150663250457E-2</v>
      </c>
    </row>
    <row r="185" spans="1:11" ht="12.75" x14ac:dyDescent="0.2">
      <c r="A185" s="394">
        <v>2</v>
      </c>
      <c r="B185" s="393">
        <v>3</v>
      </c>
      <c r="C185" s="393">
        <v>2</v>
      </c>
      <c r="D185" s="393">
        <v>3</v>
      </c>
      <c r="E185" s="393" t="s">
        <v>210</v>
      </c>
      <c r="F185" s="396" t="s">
        <v>147</v>
      </c>
      <c r="G185" s="392"/>
      <c r="H185" s="360">
        <f>+'PPNE4 '!N186</f>
        <v>500000</v>
      </c>
      <c r="I185" s="360"/>
      <c r="J185" s="359">
        <f>SUBTOTAL(9,G185:I185)</f>
        <v>500000</v>
      </c>
      <c r="K185" s="372">
        <f>IFERROR(J185/$J$18*100,"0.00")</f>
        <v>6.781150663250457E-2</v>
      </c>
    </row>
    <row r="186" spans="1:11" ht="12.75" x14ac:dyDescent="0.2">
      <c r="A186" s="383">
        <v>2</v>
      </c>
      <c r="B186" s="382">
        <v>3</v>
      </c>
      <c r="C186" s="382">
        <v>2</v>
      </c>
      <c r="D186" s="382">
        <v>4</v>
      </c>
      <c r="E186" s="382"/>
      <c r="F186" s="381" t="s">
        <v>37</v>
      </c>
      <c r="G186" s="380">
        <f>+G187</f>
        <v>0</v>
      </c>
      <c r="H186" s="380">
        <f>+H187</f>
        <v>0</v>
      </c>
      <c r="I186" s="380">
        <f>+I187</f>
        <v>0</v>
      </c>
      <c r="J186" s="380">
        <f>+J187</f>
        <v>0</v>
      </c>
      <c r="K186" s="373">
        <f>+K187</f>
        <v>0</v>
      </c>
    </row>
    <row r="187" spans="1:11" ht="12.75" x14ac:dyDescent="0.2">
      <c r="A187" s="394">
        <v>2</v>
      </c>
      <c r="B187" s="393">
        <v>3</v>
      </c>
      <c r="C187" s="393">
        <v>2</v>
      </c>
      <c r="D187" s="393">
        <v>4</v>
      </c>
      <c r="E187" s="393" t="s">
        <v>210</v>
      </c>
      <c r="F187" s="396" t="s">
        <v>37</v>
      </c>
      <c r="G187" s="392"/>
      <c r="H187" s="360"/>
      <c r="I187" s="360"/>
      <c r="J187" s="359">
        <f>SUBTOTAL(9,G187:I187)</f>
        <v>0</v>
      </c>
      <c r="K187" s="372">
        <f>IFERROR(J187/$J$18*100,"0.00")</f>
        <v>0</v>
      </c>
    </row>
    <row r="188" spans="1:11" ht="12.75" x14ac:dyDescent="0.2">
      <c r="A188" s="387">
        <v>2</v>
      </c>
      <c r="B188" s="386">
        <v>3</v>
      </c>
      <c r="C188" s="386">
        <v>3</v>
      </c>
      <c r="D188" s="386"/>
      <c r="E188" s="386"/>
      <c r="F188" s="288" t="s">
        <v>258</v>
      </c>
      <c r="G188" s="385">
        <f>+G189+G191+G193+G195</f>
        <v>0</v>
      </c>
      <c r="H188" s="385">
        <f>+H189+H191+H193+H195</f>
        <v>8000000.0115794949</v>
      </c>
      <c r="I188" s="385">
        <f>+I189+I191+I193+I195</f>
        <v>0</v>
      </c>
      <c r="J188" s="385">
        <f>+J189+J191+J193+J195</f>
        <v>8000000.0115794949</v>
      </c>
      <c r="K188" s="385">
        <f>+K189+K191+K193+K195</f>
        <v>1.0849841076905191</v>
      </c>
    </row>
    <row r="189" spans="1:11" ht="12.75" x14ac:dyDescent="0.2">
      <c r="A189" s="383">
        <v>2</v>
      </c>
      <c r="B189" s="382">
        <v>3</v>
      </c>
      <c r="C189" s="382">
        <v>3</v>
      </c>
      <c r="D189" s="382">
        <v>1</v>
      </c>
      <c r="E189" s="382"/>
      <c r="F189" s="381" t="s">
        <v>148</v>
      </c>
      <c r="G189" s="399">
        <f>G190</f>
        <v>0</v>
      </c>
      <c r="H189" s="399">
        <f>H190</f>
        <v>2000000.0034005418</v>
      </c>
      <c r="I189" s="399">
        <f>I190</f>
        <v>0</v>
      </c>
      <c r="J189" s="399">
        <f>J190</f>
        <v>2000000.0034005418</v>
      </c>
      <c r="K189" s="373">
        <f>K190</f>
        <v>0.27124602699121003</v>
      </c>
    </row>
    <row r="190" spans="1:11" ht="12.75" x14ac:dyDescent="0.2">
      <c r="A190" s="394">
        <v>2</v>
      </c>
      <c r="B190" s="393">
        <v>3</v>
      </c>
      <c r="C190" s="393">
        <v>3</v>
      </c>
      <c r="D190" s="393">
        <v>1</v>
      </c>
      <c r="E190" s="393" t="s">
        <v>210</v>
      </c>
      <c r="F190" s="396" t="s">
        <v>148</v>
      </c>
      <c r="G190" s="395"/>
      <c r="H190" s="395">
        <f>+'PPNE4 '!N191</f>
        <v>2000000.0034005418</v>
      </c>
      <c r="I190" s="395"/>
      <c r="J190" s="364">
        <f>SUBTOTAL(9,G190:I190)</f>
        <v>2000000.0034005418</v>
      </c>
      <c r="K190" s="372">
        <f>IFERROR(J190/$J$18*100,"0.00")</f>
        <v>0.27124602699121003</v>
      </c>
    </row>
    <row r="191" spans="1:11" ht="12.75" x14ac:dyDescent="0.2">
      <c r="A191" s="383">
        <v>2</v>
      </c>
      <c r="B191" s="382">
        <v>3</v>
      </c>
      <c r="C191" s="382">
        <v>3</v>
      </c>
      <c r="D191" s="382">
        <v>2</v>
      </c>
      <c r="E191" s="382"/>
      <c r="F191" s="381" t="s">
        <v>149</v>
      </c>
      <c r="G191" s="380">
        <f>+G192</f>
        <v>0</v>
      </c>
      <c r="H191" s="380">
        <f>+H192</f>
        <v>4000000.0047784117</v>
      </c>
      <c r="I191" s="380">
        <f>+I192</f>
        <v>0</v>
      </c>
      <c r="J191" s="380">
        <f>+J192</f>
        <v>4000000.0047784117</v>
      </c>
      <c r="K191" s="373">
        <f>+K192</f>
        <v>0.54249205370809916</v>
      </c>
    </row>
    <row r="192" spans="1:11" ht="12.75" x14ac:dyDescent="0.2">
      <c r="A192" s="394">
        <v>2</v>
      </c>
      <c r="B192" s="393">
        <v>3</v>
      </c>
      <c r="C192" s="393">
        <v>3</v>
      </c>
      <c r="D192" s="393">
        <v>2</v>
      </c>
      <c r="E192" s="393" t="s">
        <v>210</v>
      </c>
      <c r="F192" s="396" t="s">
        <v>149</v>
      </c>
      <c r="G192" s="395"/>
      <c r="H192" s="395">
        <f>+'PPNE4 '!N193</f>
        <v>4000000.0047784117</v>
      </c>
      <c r="I192" s="395"/>
      <c r="J192" s="364">
        <f>SUBTOTAL(9,G192:I192)</f>
        <v>4000000.0047784117</v>
      </c>
      <c r="K192" s="372">
        <f>IFERROR(J192/$J$18*100,"0.00")</f>
        <v>0.54249205370809916</v>
      </c>
    </row>
    <row r="193" spans="1:11" ht="12.75" x14ac:dyDescent="0.2">
      <c r="A193" s="383">
        <v>2</v>
      </c>
      <c r="B193" s="382">
        <v>3</v>
      </c>
      <c r="C193" s="382">
        <v>3</v>
      </c>
      <c r="D193" s="382">
        <v>3</v>
      </c>
      <c r="E193" s="382"/>
      <c r="F193" s="381" t="s">
        <v>150</v>
      </c>
      <c r="G193" s="380">
        <f>+G194</f>
        <v>0</v>
      </c>
      <c r="H193" s="380">
        <f>+H194</f>
        <v>2000000.0034005418</v>
      </c>
      <c r="I193" s="380">
        <f>+I194</f>
        <v>0</v>
      </c>
      <c r="J193" s="380">
        <f>+J194</f>
        <v>2000000.0034005418</v>
      </c>
      <c r="K193" s="373">
        <f>+K194</f>
        <v>0.27124602699121003</v>
      </c>
    </row>
    <row r="194" spans="1:11" ht="12.75" x14ac:dyDescent="0.2">
      <c r="A194" s="394">
        <v>2</v>
      </c>
      <c r="B194" s="393">
        <v>3</v>
      </c>
      <c r="C194" s="393">
        <v>3</v>
      </c>
      <c r="D194" s="393">
        <v>3</v>
      </c>
      <c r="E194" s="393" t="s">
        <v>210</v>
      </c>
      <c r="F194" s="396" t="s">
        <v>150</v>
      </c>
      <c r="G194" s="395"/>
      <c r="H194" s="360">
        <f>+'PPNE4 '!N195</f>
        <v>2000000.0034005418</v>
      </c>
      <c r="I194" s="360"/>
      <c r="J194" s="364">
        <f>SUBTOTAL(9,G194:I194)</f>
        <v>2000000.0034005418</v>
      </c>
      <c r="K194" s="372">
        <f>IFERROR(J194/$J$18*100,"0.00")</f>
        <v>0.27124602699121003</v>
      </c>
    </row>
    <row r="195" spans="1:11" ht="12.75" x14ac:dyDescent="0.2">
      <c r="A195" s="383">
        <v>2</v>
      </c>
      <c r="B195" s="382">
        <v>3</v>
      </c>
      <c r="C195" s="382">
        <v>3</v>
      </c>
      <c r="D195" s="382">
        <v>4</v>
      </c>
      <c r="E195" s="382"/>
      <c r="F195" s="381" t="s">
        <v>151</v>
      </c>
      <c r="G195" s="380">
        <f>+G196</f>
        <v>0</v>
      </c>
      <c r="H195" s="380">
        <f>+H196</f>
        <v>0</v>
      </c>
      <c r="I195" s="380">
        <f>+I196</f>
        <v>0</v>
      </c>
      <c r="J195" s="380">
        <f>+J196</f>
        <v>0</v>
      </c>
      <c r="K195" s="373">
        <f>+K196</f>
        <v>0</v>
      </c>
    </row>
    <row r="196" spans="1:11" ht="12.75" x14ac:dyDescent="0.2">
      <c r="A196" s="394">
        <v>2</v>
      </c>
      <c r="B196" s="393">
        <v>3</v>
      </c>
      <c r="C196" s="393">
        <v>3</v>
      </c>
      <c r="D196" s="393">
        <v>4</v>
      </c>
      <c r="E196" s="393" t="s">
        <v>210</v>
      </c>
      <c r="F196" s="396" t="s">
        <v>151</v>
      </c>
      <c r="G196" s="392"/>
      <c r="H196" s="392">
        <v>0</v>
      </c>
      <c r="I196" s="392"/>
      <c r="J196" s="364">
        <f>SUBTOTAL(9,G196:I196)</f>
        <v>0</v>
      </c>
      <c r="K196" s="372">
        <f>IFERROR(J196/$J$18*100,"0.00")</f>
        <v>0</v>
      </c>
    </row>
    <row r="197" spans="1:11" ht="12.75" x14ac:dyDescent="0.2">
      <c r="A197" s="387">
        <v>2</v>
      </c>
      <c r="B197" s="386">
        <v>3</v>
      </c>
      <c r="C197" s="386">
        <v>4</v>
      </c>
      <c r="D197" s="386"/>
      <c r="E197" s="386"/>
      <c r="F197" s="288" t="s">
        <v>259</v>
      </c>
      <c r="G197" s="385">
        <f t="shared" ref="G197:K198" si="8">+G198</f>
        <v>0</v>
      </c>
      <c r="H197" s="385">
        <f t="shared" si="8"/>
        <v>47999999.998999998</v>
      </c>
      <c r="I197" s="385">
        <f t="shared" si="8"/>
        <v>0</v>
      </c>
      <c r="J197" s="385">
        <f t="shared" si="8"/>
        <v>47999999.998999998</v>
      </c>
      <c r="K197" s="384">
        <f t="shared" si="8"/>
        <v>6.5099046365848148</v>
      </c>
    </row>
    <row r="198" spans="1:11" ht="12.75" x14ac:dyDescent="0.2">
      <c r="A198" s="383">
        <v>2</v>
      </c>
      <c r="B198" s="382">
        <v>3</v>
      </c>
      <c r="C198" s="382">
        <v>4</v>
      </c>
      <c r="D198" s="382">
        <v>1</v>
      </c>
      <c r="E198" s="382"/>
      <c r="F198" s="381" t="s">
        <v>152</v>
      </c>
      <c r="G198" s="380">
        <f t="shared" si="8"/>
        <v>0</v>
      </c>
      <c r="H198" s="380">
        <f t="shared" si="8"/>
        <v>47999999.998999998</v>
      </c>
      <c r="I198" s="380">
        <f t="shared" si="8"/>
        <v>0</v>
      </c>
      <c r="J198" s="380">
        <f t="shared" si="8"/>
        <v>47999999.998999998</v>
      </c>
      <c r="K198" s="373">
        <f t="shared" si="8"/>
        <v>6.5099046365848148</v>
      </c>
    </row>
    <row r="199" spans="1:11" ht="12.75" x14ac:dyDescent="0.2">
      <c r="A199" s="394">
        <v>2</v>
      </c>
      <c r="B199" s="393">
        <v>3</v>
      </c>
      <c r="C199" s="393">
        <v>4</v>
      </c>
      <c r="D199" s="393">
        <v>1</v>
      </c>
      <c r="E199" s="393" t="s">
        <v>210</v>
      </c>
      <c r="F199" s="396" t="s">
        <v>152</v>
      </c>
      <c r="G199" s="395"/>
      <c r="H199" s="360">
        <f>+'PPNE4 '!N200</f>
        <v>47999999.998999998</v>
      </c>
      <c r="I199" s="360"/>
      <c r="J199" s="364">
        <f>SUBTOTAL(9,G199:I199)</f>
        <v>47999999.998999998</v>
      </c>
      <c r="K199" s="372">
        <f>IFERROR(J199/$J$18*100,"0.00")</f>
        <v>6.5099046365848148</v>
      </c>
    </row>
    <row r="200" spans="1:11" ht="12.75" x14ac:dyDescent="0.2">
      <c r="A200" s="387">
        <v>2</v>
      </c>
      <c r="B200" s="386">
        <v>3</v>
      </c>
      <c r="C200" s="386">
        <v>5</v>
      </c>
      <c r="D200" s="386"/>
      <c r="E200" s="386"/>
      <c r="F200" s="288" t="s">
        <v>154</v>
      </c>
      <c r="G200" s="385">
        <f>+G201+G203+G205+G207</f>
        <v>0</v>
      </c>
      <c r="H200" s="385">
        <f>+H201+H203+H205+H207</f>
        <v>9250000</v>
      </c>
      <c r="I200" s="385">
        <f>+I201+I203+I205+I207</f>
        <v>0</v>
      </c>
      <c r="J200" s="385">
        <f>+J201+J203+J205+J207</f>
        <v>9250000</v>
      </c>
      <c r="K200" s="385">
        <f>+K201+K203+K205+K207</f>
        <v>1.2545128727013348</v>
      </c>
    </row>
    <row r="201" spans="1:11" ht="12.75" x14ac:dyDescent="0.2">
      <c r="A201" s="383">
        <v>2</v>
      </c>
      <c r="B201" s="382">
        <v>3</v>
      </c>
      <c r="C201" s="382">
        <v>5</v>
      </c>
      <c r="D201" s="382">
        <v>2</v>
      </c>
      <c r="E201" s="382"/>
      <c r="F201" s="381" t="s">
        <v>1061</v>
      </c>
      <c r="G201" s="380">
        <f>+G202</f>
        <v>0</v>
      </c>
      <c r="H201" s="380">
        <f>+H202</f>
        <v>0</v>
      </c>
      <c r="I201" s="380">
        <f>+I202</f>
        <v>0</v>
      </c>
      <c r="J201" s="380">
        <f>+J202</f>
        <v>0</v>
      </c>
      <c r="K201" s="373">
        <f>+K202</f>
        <v>0</v>
      </c>
    </row>
    <row r="202" spans="1:11" ht="12.75" x14ac:dyDescent="0.2">
      <c r="A202" s="394">
        <v>2</v>
      </c>
      <c r="B202" s="393">
        <v>3</v>
      </c>
      <c r="C202" s="393">
        <v>5</v>
      </c>
      <c r="D202" s="393">
        <v>2</v>
      </c>
      <c r="E202" s="393" t="s">
        <v>210</v>
      </c>
      <c r="F202" s="396" t="s">
        <v>1061</v>
      </c>
      <c r="G202" s="392"/>
      <c r="H202" s="360"/>
      <c r="I202" s="360"/>
      <c r="J202" s="364">
        <f>SUBTOTAL(9,G202:I202)</f>
        <v>0</v>
      </c>
      <c r="K202" s="372">
        <f>IFERROR(J202/$J$18*100,"0.00")</f>
        <v>0</v>
      </c>
    </row>
    <row r="203" spans="1:11" ht="12.75" x14ac:dyDescent="0.2">
      <c r="A203" s="383">
        <v>2</v>
      </c>
      <c r="B203" s="382">
        <v>3</v>
      </c>
      <c r="C203" s="382">
        <v>5</v>
      </c>
      <c r="D203" s="382">
        <v>3</v>
      </c>
      <c r="E203" s="382"/>
      <c r="F203" s="381" t="s">
        <v>153</v>
      </c>
      <c r="G203" s="380">
        <f>+G204</f>
        <v>0</v>
      </c>
      <c r="H203" s="380">
        <f>+H204</f>
        <v>1000000</v>
      </c>
      <c r="I203" s="380">
        <f>+I204</f>
        <v>0</v>
      </c>
      <c r="J203" s="380">
        <f>+J204</f>
        <v>1000000</v>
      </c>
      <c r="K203" s="373">
        <f>+K204</f>
        <v>0.13562301326500914</v>
      </c>
    </row>
    <row r="204" spans="1:11" ht="12.75" x14ac:dyDescent="0.2">
      <c r="A204" s="394">
        <v>2</v>
      </c>
      <c r="B204" s="393">
        <v>3</v>
      </c>
      <c r="C204" s="393">
        <v>5</v>
      </c>
      <c r="D204" s="393">
        <v>3</v>
      </c>
      <c r="E204" s="393" t="s">
        <v>210</v>
      </c>
      <c r="F204" s="396" t="s">
        <v>153</v>
      </c>
      <c r="G204" s="395"/>
      <c r="H204" s="360">
        <f>+'PPNE4 '!M205</f>
        <v>1000000</v>
      </c>
      <c r="I204" s="360"/>
      <c r="J204" s="359">
        <f>SUBTOTAL(9,G204:I204)</f>
        <v>1000000</v>
      </c>
      <c r="K204" s="372">
        <f>IFERROR(J204/$J$18*100,"0.00")</f>
        <v>0.13562301326500914</v>
      </c>
    </row>
    <row r="205" spans="1:11" ht="12.75" x14ac:dyDescent="0.2">
      <c r="A205" s="383">
        <v>2</v>
      </c>
      <c r="B205" s="382">
        <v>3</v>
      </c>
      <c r="C205" s="382">
        <v>5</v>
      </c>
      <c r="D205" s="382">
        <v>4</v>
      </c>
      <c r="E205" s="382"/>
      <c r="F205" s="381" t="s">
        <v>1062</v>
      </c>
      <c r="G205" s="380">
        <f>+G206</f>
        <v>0</v>
      </c>
      <c r="H205" s="380">
        <f>+H206</f>
        <v>250000</v>
      </c>
      <c r="I205" s="380">
        <f>+I206</f>
        <v>0</v>
      </c>
      <c r="J205" s="380">
        <f>+J206</f>
        <v>250000</v>
      </c>
      <c r="K205" s="373">
        <f>+K206</f>
        <v>3.3905753316252285E-2</v>
      </c>
    </row>
    <row r="206" spans="1:11" ht="12.75" x14ac:dyDescent="0.2">
      <c r="A206" s="394">
        <v>2</v>
      </c>
      <c r="B206" s="393">
        <v>3</v>
      </c>
      <c r="C206" s="393">
        <v>5</v>
      </c>
      <c r="D206" s="393">
        <v>4</v>
      </c>
      <c r="E206" s="393" t="s">
        <v>210</v>
      </c>
      <c r="F206" s="396" t="s">
        <v>1062</v>
      </c>
      <c r="G206" s="392"/>
      <c r="H206" s="360">
        <f>+'PPNE4 '!M207</f>
        <v>250000</v>
      </c>
      <c r="I206" s="360"/>
      <c r="J206" s="359">
        <f>SUBTOTAL(9,G206:I206)</f>
        <v>250000</v>
      </c>
      <c r="K206" s="372">
        <f>IFERROR(J206/$J$18*100,"0.00")</f>
        <v>3.3905753316252285E-2</v>
      </c>
    </row>
    <row r="207" spans="1:11" ht="12.75" x14ac:dyDescent="0.2">
      <c r="A207" s="383">
        <v>2</v>
      </c>
      <c r="B207" s="382">
        <v>3</v>
      </c>
      <c r="C207" s="382">
        <v>5</v>
      </c>
      <c r="D207" s="382">
        <v>5</v>
      </c>
      <c r="E207" s="382"/>
      <c r="F207" s="381" t="s">
        <v>260</v>
      </c>
      <c r="G207" s="380">
        <f>+G208</f>
        <v>0</v>
      </c>
      <c r="H207" s="380">
        <f>+H208</f>
        <v>8000000.0000000009</v>
      </c>
      <c r="I207" s="380">
        <f>+I208</f>
        <v>0</v>
      </c>
      <c r="J207" s="380">
        <f>+J208</f>
        <v>8000000.0000000009</v>
      </c>
      <c r="K207" s="373">
        <f>+K208</f>
        <v>1.0849841061200733</v>
      </c>
    </row>
    <row r="208" spans="1:11" ht="12.75" x14ac:dyDescent="0.2">
      <c r="A208" s="394">
        <v>2</v>
      </c>
      <c r="B208" s="393">
        <v>3</v>
      </c>
      <c r="C208" s="393">
        <v>5</v>
      </c>
      <c r="D208" s="393">
        <v>5</v>
      </c>
      <c r="E208" s="393" t="s">
        <v>210</v>
      </c>
      <c r="F208" s="396" t="s">
        <v>155</v>
      </c>
      <c r="G208" s="395"/>
      <c r="H208" s="363">
        <f>+'PPNE4 '!N209</f>
        <v>8000000.0000000009</v>
      </c>
      <c r="I208" s="363"/>
      <c r="J208" s="359">
        <f>SUM(G208:I208)</f>
        <v>8000000.0000000009</v>
      </c>
      <c r="K208" s="372">
        <f>IFERROR(J208/$J$18*100,"0.00")</f>
        <v>1.0849841061200733</v>
      </c>
    </row>
    <row r="209" spans="1:11" ht="12.75" x14ac:dyDescent="0.2">
      <c r="A209" s="387">
        <v>2</v>
      </c>
      <c r="B209" s="386">
        <v>3</v>
      </c>
      <c r="C209" s="386">
        <v>6</v>
      </c>
      <c r="D209" s="386"/>
      <c r="E209" s="386"/>
      <c r="F209" s="288" t="s">
        <v>156</v>
      </c>
      <c r="G209" s="385">
        <f>+G210+G214+G218+G222</f>
        <v>0</v>
      </c>
      <c r="H209" s="385">
        <f>+H210+H214+H218+H222</f>
        <v>11100000</v>
      </c>
      <c r="I209" s="385">
        <f>+I210+I214+I218+I222</f>
        <v>0</v>
      </c>
      <c r="J209" s="385">
        <f>+J210+J214+J218+J222</f>
        <v>11100000</v>
      </c>
      <c r="K209" s="385">
        <f>+K210+K214+K218+K222</f>
        <v>1.5054154472416017</v>
      </c>
    </row>
    <row r="210" spans="1:11" ht="12.75" x14ac:dyDescent="0.2">
      <c r="A210" s="383">
        <v>2</v>
      </c>
      <c r="B210" s="382">
        <v>3</v>
      </c>
      <c r="C210" s="382">
        <v>6</v>
      </c>
      <c r="D210" s="382">
        <v>1</v>
      </c>
      <c r="E210" s="382"/>
      <c r="F210" s="381" t="s">
        <v>157</v>
      </c>
      <c r="G210" s="380">
        <f>+G211+G212+G213</f>
        <v>0</v>
      </c>
      <c r="H210" s="380">
        <f>+H211+H212+H213</f>
        <v>250000</v>
      </c>
      <c r="I210" s="380">
        <f>+I211+I212+I213</f>
        <v>0</v>
      </c>
      <c r="J210" s="380">
        <f>+J211+J212+J213</f>
        <v>250000</v>
      </c>
      <c r="K210" s="373">
        <f>+K211+K212+K213</f>
        <v>3.3905753316252285E-2</v>
      </c>
    </row>
    <row r="211" spans="1:11" ht="12.75" x14ac:dyDescent="0.2">
      <c r="A211" s="394">
        <v>2</v>
      </c>
      <c r="B211" s="393">
        <v>3</v>
      </c>
      <c r="C211" s="393">
        <v>6</v>
      </c>
      <c r="D211" s="393">
        <v>1</v>
      </c>
      <c r="E211" s="393" t="s">
        <v>210</v>
      </c>
      <c r="F211" s="396" t="s">
        <v>158</v>
      </c>
      <c r="G211" s="395"/>
      <c r="H211" s="360">
        <f>+'PPNE4 '!N212</f>
        <v>100000</v>
      </c>
      <c r="I211" s="360"/>
      <c r="J211" s="359">
        <f>SUBTOTAL(9,G211:I211)</f>
        <v>100000</v>
      </c>
      <c r="K211" s="372">
        <f>IFERROR(J211/$J$18*100,"0.00")</f>
        <v>1.3562301326500915E-2</v>
      </c>
    </row>
    <row r="212" spans="1:11" ht="12.75" x14ac:dyDescent="0.2">
      <c r="A212" s="394">
        <v>2</v>
      </c>
      <c r="B212" s="393">
        <v>3</v>
      </c>
      <c r="C212" s="393">
        <v>6</v>
      </c>
      <c r="D212" s="393">
        <v>1</v>
      </c>
      <c r="E212" s="393" t="s">
        <v>211</v>
      </c>
      <c r="F212" s="396" t="s">
        <v>159</v>
      </c>
      <c r="G212" s="395"/>
      <c r="H212" s="395">
        <f>+'PPNE4 '!N213</f>
        <v>150000</v>
      </c>
      <c r="I212" s="395"/>
      <c r="J212" s="359">
        <f>SUBTOTAL(9,G212:I212)</f>
        <v>150000</v>
      </c>
      <c r="K212" s="372">
        <f>IFERROR(J212/$J$18*100,"0.00")</f>
        <v>2.0343451989751373E-2</v>
      </c>
    </row>
    <row r="213" spans="1:11" ht="12.75" x14ac:dyDescent="0.2">
      <c r="A213" s="394">
        <v>2</v>
      </c>
      <c r="B213" s="393">
        <v>3</v>
      </c>
      <c r="C213" s="393">
        <v>6</v>
      </c>
      <c r="D213" s="393">
        <v>1</v>
      </c>
      <c r="E213" s="393" t="s">
        <v>213</v>
      </c>
      <c r="F213" s="396" t="s">
        <v>160</v>
      </c>
      <c r="G213" s="395"/>
      <c r="H213" s="360"/>
      <c r="I213" s="360"/>
      <c r="J213" s="359">
        <f>SUBTOTAL(9,G213:I213)</f>
        <v>0</v>
      </c>
      <c r="K213" s="372">
        <f>IFERROR(J213/$J$18*100,"0.00")</f>
        <v>0</v>
      </c>
    </row>
    <row r="214" spans="1:11" ht="12.75" x14ac:dyDescent="0.2">
      <c r="A214" s="383">
        <v>2</v>
      </c>
      <c r="B214" s="382">
        <v>3</v>
      </c>
      <c r="C214" s="382">
        <v>6</v>
      </c>
      <c r="D214" s="382">
        <v>2</v>
      </c>
      <c r="E214" s="382"/>
      <c r="F214" s="381" t="s">
        <v>161</v>
      </c>
      <c r="G214" s="380">
        <f>+G215+G216+G217</f>
        <v>0</v>
      </c>
      <c r="H214" s="380">
        <f>+H215+H216+H217</f>
        <v>750000</v>
      </c>
      <c r="I214" s="380">
        <f>+I215+I216+I217</f>
        <v>0</v>
      </c>
      <c r="J214" s="380">
        <f>+J215+J216+J217</f>
        <v>750000</v>
      </c>
      <c r="K214" s="373">
        <f>+K215+K216+K217</f>
        <v>0.10171725994875687</v>
      </c>
    </row>
    <row r="215" spans="1:11" ht="12.75" x14ac:dyDescent="0.2">
      <c r="A215" s="394">
        <v>2</v>
      </c>
      <c r="B215" s="393">
        <v>3</v>
      </c>
      <c r="C215" s="393">
        <v>6</v>
      </c>
      <c r="D215" s="393">
        <v>2</v>
      </c>
      <c r="E215" s="393" t="s">
        <v>210</v>
      </c>
      <c r="F215" s="396" t="s">
        <v>162</v>
      </c>
      <c r="G215" s="395"/>
      <c r="H215" s="360">
        <f>+'PPNE4 '!N216</f>
        <v>150000</v>
      </c>
      <c r="I215" s="360"/>
      <c r="J215" s="359">
        <f>SUBTOTAL(9,G215:I215)</f>
        <v>150000</v>
      </c>
      <c r="K215" s="372">
        <f>IFERROR(J215/$J$18*100,"0.00")</f>
        <v>2.0343451989751373E-2</v>
      </c>
    </row>
    <row r="216" spans="1:11" ht="12.75" x14ac:dyDescent="0.2">
      <c r="A216" s="394">
        <v>2</v>
      </c>
      <c r="B216" s="393">
        <v>3</v>
      </c>
      <c r="C216" s="393">
        <v>6</v>
      </c>
      <c r="D216" s="393">
        <v>2</v>
      </c>
      <c r="E216" s="393" t="s">
        <v>211</v>
      </c>
      <c r="F216" s="396" t="s">
        <v>163</v>
      </c>
      <c r="G216" s="395"/>
      <c r="H216" s="360">
        <f>+'PPNE4 '!N217</f>
        <v>600000</v>
      </c>
      <c r="I216" s="360"/>
      <c r="J216" s="359">
        <f>SUBTOTAL(9,G216:I216)</f>
        <v>600000</v>
      </c>
      <c r="K216" s="372">
        <f>IFERROR(J216/$J$18*100,"0.00")</f>
        <v>8.1373807959005492E-2</v>
      </c>
    </row>
    <row r="217" spans="1:11" ht="12.75" x14ac:dyDescent="0.2">
      <c r="A217" s="394">
        <v>2</v>
      </c>
      <c r="B217" s="393">
        <v>3</v>
      </c>
      <c r="C217" s="393">
        <v>6</v>
      </c>
      <c r="D217" s="393">
        <v>2</v>
      </c>
      <c r="E217" s="393" t="s">
        <v>212</v>
      </c>
      <c r="F217" s="396" t="s">
        <v>164</v>
      </c>
      <c r="G217" s="392"/>
      <c r="H217" s="360"/>
      <c r="I217" s="360"/>
      <c r="J217" s="359">
        <f>SUBTOTAL(9,G217:I217)</f>
        <v>0</v>
      </c>
      <c r="K217" s="372">
        <f>IFERROR(J217/$J$18*100,"0.00")</f>
        <v>0</v>
      </c>
    </row>
    <row r="218" spans="1:11" ht="12.75" x14ac:dyDescent="0.2">
      <c r="A218" s="383">
        <v>2</v>
      </c>
      <c r="B218" s="382">
        <v>3</v>
      </c>
      <c r="C218" s="382">
        <v>6</v>
      </c>
      <c r="D218" s="382">
        <v>3</v>
      </c>
      <c r="E218" s="382"/>
      <c r="F218" s="381" t="s">
        <v>165</v>
      </c>
      <c r="G218" s="380">
        <f>+G219+G220+G221</f>
        <v>0</v>
      </c>
      <c r="H218" s="380">
        <f>+H219+H220+H221</f>
        <v>10000000</v>
      </c>
      <c r="I218" s="380">
        <f>+I219+I220+I221</f>
        <v>0</v>
      </c>
      <c r="J218" s="380">
        <f>+J219+J220+J221</f>
        <v>10000000</v>
      </c>
      <c r="K218" s="373">
        <f>+K219+K220+K221</f>
        <v>1.3562301326500916</v>
      </c>
    </row>
    <row r="219" spans="1:11" ht="12.75" x14ac:dyDescent="0.2">
      <c r="A219" s="394">
        <v>2</v>
      </c>
      <c r="B219" s="393">
        <v>3</v>
      </c>
      <c r="C219" s="393">
        <v>6</v>
      </c>
      <c r="D219" s="393">
        <v>3</v>
      </c>
      <c r="E219" s="393" t="s">
        <v>213</v>
      </c>
      <c r="F219" s="396" t="s">
        <v>166</v>
      </c>
      <c r="G219" s="395"/>
      <c r="H219" s="395">
        <f>+'PPNE4 '!N220</f>
        <v>10000000</v>
      </c>
      <c r="I219" s="395"/>
      <c r="J219" s="359">
        <f>SUBTOTAL(9,G219:I219)</f>
        <v>10000000</v>
      </c>
      <c r="K219" s="372">
        <f>IFERROR(J219/$J$18*100,"0.00")</f>
        <v>1.3562301326500916</v>
      </c>
    </row>
    <row r="220" spans="1:11" ht="12.75" x14ac:dyDescent="0.2">
      <c r="A220" s="394">
        <v>2</v>
      </c>
      <c r="B220" s="393">
        <v>3</v>
      </c>
      <c r="C220" s="393">
        <v>6</v>
      </c>
      <c r="D220" s="393">
        <v>3</v>
      </c>
      <c r="E220" s="393" t="s">
        <v>216</v>
      </c>
      <c r="F220" s="396" t="s">
        <v>167</v>
      </c>
      <c r="G220" s="395"/>
      <c r="H220" s="395"/>
      <c r="I220" s="395"/>
      <c r="J220" s="359">
        <f>SUBTOTAL(9,G220:I220)</f>
        <v>0</v>
      </c>
      <c r="K220" s="372">
        <f>IFERROR(J220/$J$18*100,"0.00")</f>
        <v>0</v>
      </c>
    </row>
    <row r="221" spans="1:11" ht="12.75" x14ac:dyDescent="0.2">
      <c r="A221" s="394">
        <v>2</v>
      </c>
      <c r="B221" s="393">
        <v>3</v>
      </c>
      <c r="C221" s="393">
        <v>6</v>
      </c>
      <c r="D221" s="393">
        <v>3</v>
      </c>
      <c r="E221" s="393" t="s">
        <v>242</v>
      </c>
      <c r="F221" s="396" t="s">
        <v>1063</v>
      </c>
      <c r="G221" s="392"/>
      <c r="H221" s="392"/>
      <c r="I221" s="392"/>
      <c r="J221" s="359">
        <f>SUBTOTAL(9,G221:I221)</f>
        <v>0</v>
      </c>
      <c r="K221" s="372">
        <f>IFERROR(J221/$J$18*100,"0.00")</f>
        <v>0</v>
      </c>
    </row>
    <row r="222" spans="1:11" ht="12.75" x14ac:dyDescent="0.2">
      <c r="A222" s="383">
        <v>2</v>
      </c>
      <c r="B222" s="382">
        <v>3</v>
      </c>
      <c r="C222" s="382">
        <v>6</v>
      </c>
      <c r="D222" s="382">
        <v>4</v>
      </c>
      <c r="E222" s="382"/>
      <c r="F222" s="381" t="s">
        <v>38</v>
      </c>
      <c r="G222" s="380">
        <f>+G223</f>
        <v>0</v>
      </c>
      <c r="H222" s="380">
        <f>+H223</f>
        <v>100000</v>
      </c>
      <c r="I222" s="380">
        <f>+I223</f>
        <v>0</v>
      </c>
      <c r="J222" s="380">
        <f>+J223</f>
        <v>100000</v>
      </c>
      <c r="K222" s="373">
        <f>+K223</f>
        <v>1.3562301326500915E-2</v>
      </c>
    </row>
    <row r="223" spans="1:11" ht="12.75" x14ac:dyDescent="0.2">
      <c r="A223" s="394">
        <v>2</v>
      </c>
      <c r="B223" s="393">
        <v>3</v>
      </c>
      <c r="C223" s="393">
        <v>6</v>
      </c>
      <c r="D223" s="393">
        <v>4</v>
      </c>
      <c r="E223" s="393" t="s">
        <v>213</v>
      </c>
      <c r="F223" s="396" t="s">
        <v>168</v>
      </c>
      <c r="G223" s="395"/>
      <c r="H223" s="395">
        <f>+'PPNE4 '!N224</f>
        <v>100000</v>
      </c>
      <c r="I223" s="395"/>
      <c r="J223" s="359">
        <f>SUBTOTAL(9,G223:I223)</f>
        <v>100000</v>
      </c>
      <c r="K223" s="372">
        <f>IFERROR(J223/$J$18*100,"0.00")</f>
        <v>1.3562301326500915E-2</v>
      </c>
    </row>
    <row r="224" spans="1:11" ht="12.75" x14ac:dyDescent="0.2">
      <c r="A224" s="387">
        <v>2</v>
      </c>
      <c r="B224" s="386">
        <v>3</v>
      </c>
      <c r="C224" s="386">
        <v>7</v>
      </c>
      <c r="D224" s="386"/>
      <c r="E224" s="386"/>
      <c r="F224" s="288" t="s">
        <v>261</v>
      </c>
      <c r="G224" s="385">
        <f>+G225+G232</f>
        <v>0</v>
      </c>
      <c r="H224" s="385">
        <f>+H225+H232</f>
        <v>98800000</v>
      </c>
      <c r="I224" s="385">
        <f>+I225+I232</f>
        <v>0</v>
      </c>
      <c r="J224" s="385">
        <f>+J225+J232</f>
        <v>98800000</v>
      </c>
      <c r="K224" s="385">
        <f>+K225+K232</f>
        <v>13.399553710582904</v>
      </c>
    </row>
    <row r="225" spans="1:11" ht="12.75" x14ac:dyDescent="0.2">
      <c r="A225" s="383">
        <v>2</v>
      </c>
      <c r="B225" s="382">
        <v>3</v>
      </c>
      <c r="C225" s="382">
        <v>7</v>
      </c>
      <c r="D225" s="382">
        <v>1</v>
      </c>
      <c r="E225" s="382"/>
      <c r="F225" s="381" t="s">
        <v>169</v>
      </c>
      <c r="G225" s="380">
        <f>+G226+G227+G228+G229+G230+G231</f>
        <v>0</v>
      </c>
      <c r="H225" s="380">
        <f>+H226+H227+H228+H229+H230+H231</f>
        <v>14800000</v>
      </c>
      <c r="I225" s="380">
        <f>+I226+I227+I228+I229+I230+I231</f>
        <v>0</v>
      </c>
      <c r="J225" s="380">
        <f>+J226+J227+J228+J229+J230+J231</f>
        <v>14800000</v>
      </c>
      <c r="K225" s="373">
        <f>+K226+K227+K228+K229+K230+K231</f>
        <v>2.0072205963221355</v>
      </c>
    </row>
    <row r="226" spans="1:11" ht="12.75" x14ac:dyDescent="0.2">
      <c r="A226" s="394">
        <v>2</v>
      </c>
      <c r="B226" s="393">
        <v>3</v>
      </c>
      <c r="C226" s="393">
        <v>7</v>
      </c>
      <c r="D226" s="393">
        <v>1</v>
      </c>
      <c r="E226" s="393" t="s">
        <v>210</v>
      </c>
      <c r="F226" s="396" t="s">
        <v>170</v>
      </c>
      <c r="G226" s="395"/>
      <c r="H226" s="395">
        <f>+'PPNE4 '!M227</f>
        <v>7000000</v>
      </c>
      <c r="I226" s="395"/>
      <c r="J226" s="359">
        <f t="shared" ref="J226:J231" si="9">SUBTOTAL(9,G226:I226)</f>
        <v>7000000</v>
      </c>
      <c r="K226" s="372">
        <f t="shared" ref="K226:K231" si="10">IFERROR(J226/$J$18*100,"0.00")</f>
        <v>0.94936109285506409</v>
      </c>
    </row>
    <row r="227" spans="1:11" ht="12.75" x14ac:dyDescent="0.2">
      <c r="A227" s="394">
        <v>2</v>
      </c>
      <c r="B227" s="393">
        <v>3</v>
      </c>
      <c r="C227" s="393">
        <v>7</v>
      </c>
      <c r="D227" s="393">
        <v>1</v>
      </c>
      <c r="E227" s="393" t="s">
        <v>211</v>
      </c>
      <c r="F227" s="396" t="s">
        <v>171</v>
      </c>
      <c r="G227" s="395"/>
      <c r="H227" s="395">
        <f>+'PPNE4 '!M228</f>
        <v>6750000</v>
      </c>
      <c r="I227" s="395"/>
      <c r="J227" s="359">
        <f t="shared" si="9"/>
        <v>6750000</v>
      </c>
      <c r="K227" s="372">
        <f t="shared" si="10"/>
        <v>0.91545533953881175</v>
      </c>
    </row>
    <row r="228" spans="1:11" ht="12.75" x14ac:dyDescent="0.2">
      <c r="A228" s="394">
        <v>2</v>
      </c>
      <c r="B228" s="393">
        <v>3</v>
      </c>
      <c r="C228" s="393">
        <v>7</v>
      </c>
      <c r="D228" s="393">
        <v>1</v>
      </c>
      <c r="E228" s="393" t="s">
        <v>212</v>
      </c>
      <c r="F228" s="396" t="s">
        <v>172</v>
      </c>
      <c r="G228" s="395"/>
      <c r="H228" s="395">
        <v>0</v>
      </c>
      <c r="I228" s="395"/>
      <c r="J228" s="359">
        <f t="shared" si="9"/>
        <v>0</v>
      </c>
      <c r="K228" s="372">
        <f t="shared" si="10"/>
        <v>0</v>
      </c>
    </row>
    <row r="229" spans="1:11" ht="12.75" x14ac:dyDescent="0.2">
      <c r="A229" s="394">
        <v>2</v>
      </c>
      <c r="B229" s="393">
        <v>3</v>
      </c>
      <c r="C229" s="393">
        <v>7</v>
      </c>
      <c r="D229" s="393">
        <v>1</v>
      </c>
      <c r="E229" s="393" t="s">
        <v>213</v>
      </c>
      <c r="F229" s="396" t="s">
        <v>173</v>
      </c>
      <c r="G229" s="395"/>
      <c r="H229" s="395">
        <f>+'PPNE4 '!M230</f>
        <v>750000</v>
      </c>
      <c r="I229" s="395"/>
      <c r="J229" s="359">
        <f t="shared" si="9"/>
        <v>750000</v>
      </c>
      <c r="K229" s="372">
        <f t="shared" si="10"/>
        <v>0.10171725994875686</v>
      </c>
    </row>
    <row r="230" spans="1:11" ht="12.75" x14ac:dyDescent="0.2">
      <c r="A230" s="394">
        <v>2</v>
      </c>
      <c r="B230" s="393">
        <v>3</v>
      </c>
      <c r="C230" s="393">
        <v>7</v>
      </c>
      <c r="D230" s="393">
        <v>1</v>
      </c>
      <c r="E230" s="393" t="s">
        <v>216</v>
      </c>
      <c r="F230" s="396" t="s">
        <v>174</v>
      </c>
      <c r="G230" s="395"/>
      <c r="H230" s="395">
        <f>+'PPNE4 '!M231</f>
        <v>300000</v>
      </c>
      <c r="I230" s="395"/>
      <c r="J230" s="359">
        <f t="shared" si="9"/>
        <v>300000</v>
      </c>
      <c r="K230" s="372">
        <f t="shared" si="10"/>
        <v>4.0686903979502746E-2</v>
      </c>
    </row>
    <row r="231" spans="1:11" ht="12.75" x14ac:dyDescent="0.2">
      <c r="A231" s="394">
        <v>2</v>
      </c>
      <c r="B231" s="393">
        <v>3</v>
      </c>
      <c r="C231" s="393">
        <v>7</v>
      </c>
      <c r="D231" s="393">
        <v>1</v>
      </c>
      <c r="E231" s="393" t="s">
        <v>242</v>
      </c>
      <c r="F231" s="396" t="s">
        <v>175</v>
      </c>
      <c r="G231" s="395"/>
      <c r="H231" s="395">
        <v>0</v>
      </c>
      <c r="I231" s="395"/>
      <c r="J231" s="359">
        <f t="shared" si="9"/>
        <v>0</v>
      </c>
      <c r="K231" s="372">
        <f t="shared" si="10"/>
        <v>0</v>
      </c>
    </row>
    <row r="232" spans="1:11" ht="12.75" x14ac:dyDescent="0.2">
      <c r="A232" s="383">
        <v>2</v>
      </c>
      <c r="B232" s="382">
        <v>3</v>
      </c>
      <c r="C232" s="382">
        <v>7</v>
      </c>
      <c r="D232" s="382">
        <v>2</v>
      </c>
      <c r="E232" s="382"/>
      <c r="F232" s="381" t="s">
        <v>176</v>
      </c>
      <c r="G232" s="380">
        <f>+G233+G234+G235+G236</f>
        <v>0</v>
      </c>
      <c r="H232" s="380">
        <f>+H233+H234+H235+H236</f>
        <v>84000000</v>
      </c>
      <c r="I232" s="380">
        <f>+I233+I234+I235+I236</f>
        <v>0</v>
      </c>
      <c r="J232" s="380">
        <f>+J233+J234+J235+J236</f>
        <v>84000000</v>
      </c>
      <c r="K232" s="373">
        <f>+K233+K234+K235+K236</f>
        <v>11.392333114260769</v>
      </c>
    </row>
    <row r="233" spans="1:11" ht="12.75" x14ac:dyDescent="0.2">
      <c r="A233" s="394">
        <v>2</v>
      </c>
      <c r="B233" s="393">
        <v>3</v>
      </c>
      <c r="C233" s="393">
        <v>7</v>
      </c>
      <c r="D233" s="393">
        <v>2</v>
      </c>
      <c r="E233" s="393" t="s">
        <v>211</v>
      </c>
      <c r="F233" s="396" t="s">
        <v>177</v>
      </c>
      <c r="G233" s="395"/>
      <c r="H233" s="395">
        <v>0</v>
      </c>
      <c r="I233" s="395"/>
      <c r="J233" s="359">
        <f>SUBTOTAL(9,G233:I233)</f>
        <v>0</v>
      </c>
      <c r="K233" s="372">
        <f>IFERROR(J233/$J$18*100,"0.00")</f>
        <v>0</v>
      </c>
    </row>
    <row r="234" spans="1:11" ht="12.75" x14ac:dyDescent="0.2">
      <c r="A234" s="394">
        <v>2</v>
      </c>
      <c r="B234" s="393">
        <v>3</v>
      </c>
      <c r="C234" s="393">
        <v>7</v>
      </c>
      <c r="D234" s="393">
        <v>2</v>
      </c>
      <c r="E234" s="393" t="s">
        <v>212</v>
      </c>
      <c r="F234" s="396" t="s">
        <v>178</v>
      </c>
      <c r="G234" s="395"/>
      <c r="H234" s="395">
        <f>+'PPNE4 '!N235</f>
        <v>80000000</v>
      </c>
      <c r="I234" s="395"/>
      <c r="J234" s="359">
        <f>SUBTOTAL(9,G234:I234)</f>
        <v>80000000</v>
      </c>
      <c r="K234" s="372">
        <f>IFERROR(J234/$J$18*100,"0.00")</f>
        <v>10.849841061200733</v>
      </c>
    </row>
    <row r="235" spans="1:11" ht="12.75" x14ac:dyDescent="0.2">
      <c r="A235" s="394">
        <v>2</v>
      </c>
      <c r="B235" s="393">
        <v>3</v>
      </c>
      <c r="C235" s="393">
        <v>7</v>
      </c>
      <c r="D235" s="393">
        <v>2</v>
      </c>
      <c r="E235" s="393" t="s">
        <v>216</v>
      </c>
      <c r="F235" s="396" t="s">
        <v>179</v>
      </c>
      <c r="G235" s="392"/>
      <c r="H235" s="392"/>
      <c r="I235" s="392"/>
      <c r="J235" s="359">
        <f>SUBTOTAL(9,G235:I235)</f>
        <v>0</v>
      </c>
      <c r="K235" s="372">
        <f>IFERROR(J235/$J$18*100,"0.00")</f>
        <v>0</v>
      </c>
    </row>
    <row r="236" spans="1:11" ht="12.75" x14ac:dyDescent="0.2">
      <c r="A236" s="396">
        <v>2</v>
      </c>
      <c r="B236" s="400">
        <v>3</v>
      </c>
      <c r="C236" s="400">
        <v>7</v>
      </c>
      <c r="D236" s="400">
        <v>2</v>
      </c>
      <c r="E236" s="400" t="s">
        <v>242</v>
      </c>
      <c r="F236" s="290" t="s">
        <v>262</v>
      </c>
      <c r="G236" s="392"/>
      <c r="H236" s="392">
        <f>+'PPNE4 '!N237</f>
        <v>4000000</v>
      </c>
      <c r="I236" s="392"/>
      <c r="J236" s="359">
        <f>SUBTOTAL(9,G236:I236)</f>
        <v>4000000</v>
      </c>
      <c r="K236" s="372">
        <f>IFERROR(J236/$J$18*100,"0.00")</f>
        <v>0.54249205306003656</v>
      </c>
    </row>
    <row r="237" spans="1:11" ht="12.75" x14ac:dyDescent="0.2">
      <c r="A237" s="387">
        <v>2</v>
      </c>
      <c r="B237" s="386">
        <v>3</v>
      </c>
      <c r="C237" s="386">
        <v>9</v>
      </c>
      <c r="D237" s="386"/>
      <c r="E237" s="386"/>
      <c r="F237" s="288" t="s">
        <v>39</v>
      </c>
      <c r="G237" s="385">
        <f>+G238+G241+G244+G246+G248+G250+G252</f>
        <v>0</v>
      </c>
      <c r="H237" s="385">
        <f>+H238+H241+H244+H246+H248+H250+H252</f>
        <v>71200000</v>
      </c>
      <c r="I237" s="385">
        <f>+I238+I241+I244+I246+I248+I250+I252</f>
        <v>0</v>
      </c>
      <c r="J237" s="385">
        <f>+J238+J241+J244+J246+J248+J250+J252</f>
        <v>71200000</v>
      </c>
      <c r="K237" s="385">
        <f>+K238+K241+K244+K246+K248+K250+K252</f>
        <v>9.6563585444686524</v>
      </c>
    </row>
    <row r="238" spans="1:11" ht="12.75" x14ac:dyDescent="0.2">
      <c r="A238" s="383">
        <v>2</v>
      </c>
      <c r="B238" s="382">
        <v>3</v>
      </c>
      <c r="C238" s="382">
        <v>9</v>
      </c>
      <c r="D238" s="382">
        <v>1</v>
      </c>
      <c r="E238" s="382"/>
      <c r="F238" s="381" t="s">
        <v>1064</v>
      </c>
      <c r="G238" s="380">
        <f>+G239+G240</f>
        <v>0</v>
      </c>
      <c r="H238" s="380">
        <f>+H239+H240</f>
        <v>10000000</v>
      </c>
      <c r="I238" s="380">
        <f>+I239+I240</f>
        <v>0</v>
      </c>
      <c r="J238" s="380">
        <f>+J239+J240</f>
        <v>10000000</v>
      </c>
      <c r="K238" s="373">
        <f>+K239+K240</f>
        <v>1.3562301326500916</v>
      </c>
    </row>
    <row r="239" spans="1:11" ht="12.75" x14ac:dyDescent="0.2">
      <c r="A239" s="394">
        <v>2</v>
      </c>
      <c r="B239" s="393">
        <v>3</v>
      </c>
      <c r="C239" s="393">
        <v>9</v>
      </c>
      <c r="D239" s="393">
        <v>1</v>
      </c>
      <c r="E239" s="393" t="s">
        <v>210</v>
      </c>
      <c r="F239" s="396" t="s">
        <v>180</v>
      </c>
      <c r="G239" s="395"/>
      <c r="H239" s="395">
        <f>+'PPNE4 '!N240</f>
        <v>10000000</v>
      </c>
      <c r="I239" s="395"/>
      <c r="J239" s="359">
        <f>SUBTOTAL(9,G239:I239)</f>
        <v>10000000</v>
      </c>
      <c r="K239" s="372">
        <f>IFERROR(J239/$J$18*100,"0.00")</f>
        <v>1.3562301326500916</v>
      </c>
    </row>
    <row r="240" spans="1:11" ht="12.75" x14ac:dyDescent="0.2">
      <c r="A240" s="394">
        <v>2</v>
      </c>
      <c r="B240" s="393">
        <v>3</v>
      </c>
      <c r="C240" s="393">
        <v>9</v>
      </c>
      <c r="D240" s="393">
        <v>1</v>
      </c>
      <c r="E240" s="393" t="s">
        <v>211</v>
      </c>
      <c r="F240" s="396" t="s">
        <v>1065</v>
      </c>
      <c r="G240" s="395"/>
      <c r="H240" s="395"/>
      <c r="I240" s="395"/>
      <c r="J240" s="359">
        <f>SUBTOTAL(9,G240:I240)</f>
        <v>0</v>
      </c>
      <c r="K240" s="372">
        <f>IFERROR(J240/$J$18*100,"0.00")</f>
        <v>0</v>
      </c>
    </row>
    <row r="241" spans="1:11" ht="22.5" customHeight="1" x14ac:dyDescent="0.2">
      <c r="A241" s="383">
        <v>2</v>
      </c>
      <c r="B241" s="382">
        <v>3</v>
      </c>
      <c r="C241" s="382">
        <v>9</v>
      </c>
      <c r="D241" s="382">
        <v>2</v>
      </c>
      <c r="E241" s="382"/>
      <c r="F241" s="381" t="s">
        <v>1066</v>
      </c>
      <c r="G241" s="380">
        <f>+G242+G243</f>
        <v>0</v>
      </c>
      <c r="H241" s="380">
        <f>+H242+H243</f>
        <v>4500000</v>
      </c>
      <c r="I241" s="380">
        <f>+I242+I243</f>
        <v>0</v>
      </c>
      <c r="J241" s="380">
        <f>+J242+J243</f>
        <v>4500000</v>
      </c>
      <c r="K241" s="373">
        <f>+K242+K243</f>
        <v>0.61030355969254113</v>
      </c>
    </row>
    <row r="242" spans="1:11" ht="12.75" x14ac:dyDescent="0.2">
      <c r="A242" s="394">
        <v>2</v>
      </c>
      <c r="B242" s="393">
        <v>3</v>
      </c>
      <c r="C242" s="393">
        <v>9</v>
      </c>
      <c r="D242" s="393">
        <v>2</v>
      </c>
      <c r="E242" s="393" t="s">
        <v>210</v>
      </c>
      <c r="F242" s="396" t="s">
        <v>1067</v>
      </c>
      <c r="G242" s="395"/>
      <c r="H242" s="395">
        <f>+'PPNE4 '!N243</f>
        <v>4500000</v>
      </c>
      <c r="I242" s="395"/>
      <c r="J242" s="359">
        <f>SUBTOTAL(9,G242:I242)</f>
        <v>4500000</v>
      </c>
      <c r="K242" s="372">
        <f>IFERROR(J242/$J$18*100,"0.00")</f>
        <v>0.61030355969254113</v>
      </c>
    </row>
    <row r="243" spans="1:11" ht="12.75" x14ac:dyDescent="0.2">
      <c r="A243" s="394">
        <v>2</v>
      </c>
      <c r="B243" s="393">
        <v>3</v>
      </c>
      <c r="C243" s="393">
        <v>9</v>
      </c>
      <c r="D243" s="393">
        <v>2</v>
      </c>
      <c r="E243" s="393" t="s">
        <v>211</v>
      </c>
      <c r="F243" s="396" t="s">
        <v>1068</v>
      </c>
      <c r="G243" s="395"/>
      <c r="H243" s="395"/>
      <c r="I243" s="395"/>
      <c r="J243" s="359">
        <f>SUBTOTAL(9,G243:I243)</f>
        <v>0</v>
      </c>
      <c r="K243" s="372">
        <f>IFERROR(J243/$J$18*100,"0.00")</f>
        <v>0</v>
      </c>
    </row>
    <row r="244" spans="1:11" ht="12.75" x14ac:dyDescent="0.2">
      <c r="A244" s="383">
        <v>2</v>
      </c>
      <c r="B244" s="382">
        <v>3</v>
      </c>
      <c r="C244" s="382">
        <v>9</v>
      </c>
      <c r="D244" s="382">
        <v>3</v>
      </c>
      <c r="E244" s="382"/>
      <c r="F244" s="381" t="s">
        <v>1069</v>
      </c>
      <c r="G244" s="380">
        <f>+G245</f>
        <v>0</v>
      </c>
      <c r="H244" s="380">
        <f>+H245</f>
        <v>50000000</v>
      </c>
      <c r="I244" s="380">
        <f>+I245</f>
        <v>0</v>
      </c>
      <c r="J244" s="380">
        <f>+J245</f>
        <v>50000000</v>
      </c>
      <c r="K244" s="373">
        <f>+K245</f>
        <v>6.7811506632504575</v>
      </c>
    </row>
    <row r="245" spans="1:11" ht="12.75" x14ac:dyDescent="0.2">
      <c r="A245" s="394">
        <v>2</v>
      </c>
      <c r="B245" s="393">
        <v>3</v>
      </c>
      <c r="C245" s="393">
        <v>9</v>
      </c>
      <c r="D245" s="393">
        <v>3</v>
      </c>
      <c r="E245" s="393" t="s">
        <v>210</v>
      </c>
      <c r="F245" s="396" t="s">
        <v>1069</v>
      </c>
      <c r="G245" s="395"/>
      <c r="H245" s="395">
        <f>+'PPNE4 '!N246</f>
        <v>50000000</v>
      </c>
      <c r="I245" s="395"/>
      <c r="J245" s="359">
        <f>SUBTOTAL(9,G245:I245)</f>
        <v>50000000</v>
      </c>
      <c r="K245" s="372">
        <f>IFERROR(J245/$J$18*100,"0.00")</f>
        <v>6.7811506632504575</v>
      </c>
    </row>
    <row r="246" spans="1:11" ht="12.75" x14ac:dyDescent="0.2">
      <c r="A246" s="383">
        <v>2</v>
      </c>
      <c r="B246" s="382">
        <v>3</v>
      </c>
      <c r="C246" s="382">
        <v>9</v>
      </c>
      <c r="D246" s="382">
        <v>5</v>
      </c>
      <c r="E246" s="382"/>
      <c r="F246" s="381" t="s">
        <v>181</v>
      </c>
      <c r="G246" s="380">
        <f>+G247</f>
        <v>0</v>
      </c>
      <c r="H246" s="380">
        <f>+H247</f>
        <v>2500000</v>
      </c>
      <c r="I246" s="380">
        <f>+I247</f>
        <v>0</v>
      </c>
      <c r="J246" s="380">
        <f>+J247</f>
        <v>2500000</v>
      </c>
      <c r="K246" s="373">
        <f>+K247</f>
        <v>0.33905753316252291</v>
      </c>
    </row>
    <row r="247" spans="1:11" ht="12.75" x14ac:dyDescent="0.2">
      <c r="A247" s="394">
        <v>2</v>
      </c>
      <c r="B247" s="393">
        <v>3</v>
      </c>
      <c r="C247" s="393">
        <v>9</v>
      </c>
      <c r="D247" s="393">
        <v>5</v>
      </c>
      <c r="E247" s="393" t="s">
        <v>210</v>
      </c>
      <c r="F247" s="396" t="s">
        <v>181</v>
      </c>
      <c r="G247" s="392"/>
      <c r="H247" s="392">
        <f>+'PPNE4 '!N248</f>
        <v>2500000</v>
      </c>
      <c r="I247" s="392"/>
      <c r="J247" s="359">
        <f>SUBTOTAL(9,G247:I247)</f>
        <v>2500000</v>
      </c>
      <c r="K247" s="372">
        <f>IFERROR(J247/$J$18*100,"0.00")</f>
        <v>0.33905753316252291</v>
      </c>
    </row>
    <row r="248" spans="1:11" ht="12.75" x14ac:dyDescent="0.2">
      <c r="A248" s="383">
        <v>2</v>
      </c>
      <c r="B248" s="382">
        <v>3</v>
      </c>
      <c r="C248" s="382">
        <v>9</v>
      </c>
      <c r="D248" s="382">
        <v>6</v>
      </c>
      <c r="E248" s="382"/>
      <c r="F248" s="381" t="s">
        <v>182</v>
      </c>
      <c r="G248" s="380">
        <f>+G249</f>
        <v>0</v>
      </c>
      <c r="H248" s="380">
        <f>+H249</f>
        <v>3000000</v>
      </c>
      <c r="I248" s="380">
        <f>+I249</f>
        <v>0</v>
      </c>
      <c r="J248" s="380">
        <f>+J249</f>
        <v>3000000</v>
      </c>
      <c r="K248" s="373">
        <f>+K249</f>
        <v>0.40686903979502742</v>
      </c>
    </row>
    <row r="249" spans="1:11" ht="12.75" x14ac:dyDescent="0.2">
      <c r="A249" s="394">
        <v>2</v>
      </c>
      <c r="B249" s="393">
        <v>3</v>
      </c>
      <c r="C249" s="393">
        <v>9</v>
      </c>
      <c r="D249" s="393">
        <v>6</v>
      </c>
      <c r="E249" s="393" t="s">
        <v>210</v>
      </c>
      <c r="F249" s="396" t="s">
        <v>182</v>
      </c>
      <c r="G249" s="395"/>
      <c r="H249" s="395">
        <f>+'PPNE4 '!N250</f>
        <v>3000000</v>
      </c>
      <c r="I249" s="395"/>
      <c r="J249" s="359">
        <f>SUBTOTAL(9,G249:I249)</f>
        <v>3000000</v>
      </c>
      <c r="K249" s="372">
        <f>IFERROR(J249/$J$18*100,"0.00")</f>
        <v>0.40686903979502742</v>
      </c>
    </row>
    <row r="250" spans="1:11" ht="12.75" x14ac:dyDescent="0.2">
      <c r="A250" s="383">
        <v>2</v>
      </c>
      <c r="B250" s="382">
        <v>3</v>
      </c>
      <c r="C250" s="382">
        <v>9</v>
      </c>
      <c r="D250" s="382">
        <v>8</v>
      </c>
      <c r="E250" s="382"/>
      <c r="F250" s="381" t="s">
        <v>1070</v>
      </c>
      <c r="G250" s="380">
        <f>+G251</f>
        <v>0</v>
      </c>
      <c r="H250" s="380">
        <f>+H251</f>
        <v>1200000</v>
      </c>
      <c r="I250" s="380">
        <f>+I251</f>
        <v>0</v>
      </c>
      <c r="J250" s="380">
        <f>+J251</f>
        <v>1200000</v>
      </c>
      <c r="K250" s="373">
        <f>+K251</f>
        <v>0.16274761591801098</v>
      </c>
    </row>
    <row r="251" spans="1:11" ht="12.75" x14ac:dyDescent="0.2">
      <c r="A251" s="394">
        <v>2</v>
      </c>
      <c r="B251" s="393">
        <v>3</v>
      </c>
      <c r="C251" s="393">
        <v>9</v>
      </c>
      <c r="D251" s="393">
        <v>8</v>
      </c>
      <c r="E251" s="393" t="s">
        <v>210</v>
      </c>
      <c r="F251" s="396" t="s">
        <v>1070</v>
      </c>
      <c r="G251" s="392"/>
      <c r="H251" s="392">
        <f>+'PPNE4 '!N252</f>
        <v>1200000</v>
      </c>
      <c r="I251" s="392"/>
      <c r="J251" s="359">
        <f>SUBTOTAL(9,G251:I251)</f>
        <v>1200000</v>
      </c>
      <c r="K251" s="372">
        <f>IFERROR(J251/$J$18*100,"0.00")</f>
        <v>0.16274761591801098</v>
      </c>
    </row>
    <row r="252" spans="1:11" ht="23.25" customHeight="1" x14ac:dyDescent="0.2">
      <c r="A252" s="383">
        <v>2</v>
      </c>
      <c r="B252" s="382">
        <v>3</v>
      </c>
      <c r="C252" s="382">
        <v>9</v>
      </c>
      <c r="D252" s="382">
        <v>9</v>
      </c>
      <c r="E252" s="382"/>
      <c r="F252" s="381" t="s">
        <v>1071</v>
      </c>
      <c r="G252" s="380">
        <f>+G253</f>
        <v>0</v>
      </c>
      <c r="H252" s="380">
        <f>+H253</f>
        <v>0</v>
      </c>
      <c r="I252" s="380">
        <f>+I253</f>
        <v>0</v>
      </c>
      <c r="J252" s="380">
        <f>+J253</f>
        <v>0</v>
      </c>
      <c r="K252" s="373">
        <f>+K253</f>
        <v>0</v>
      </c>
    </row>
    <row r="253" spans="1:11" ht="15.75" customHeight="1" x14ac:dyDescent="0.2">
      <c r="A253" s="394">
        <v>2</v>
      </c>
      <c r="B253" s="393">
        <v>3</v>
      </c>
      <c r="C253" s="393">
        <v>9</v>
      </c>
      <c r="D253" s="393">
        <v>9</v>
      </c>
      <c r="E253" s="393" t="s">
        <v>210</v>
      </c>
      <c r="F253" s="396" t="s">
        <v>1071</v>
      </c>
      <c r="G253" s="395"/>
      <c r="H253" s="395"/>
      <c r="I253" s="395"/>
      <c r="J253" s="359">
        <f>SUBTOTAL(9,G253:I253)</f>
        <v>0</v>
      </c>
      <c r="K253" s="372">
        <f>IFERROR(J253/$J$18*100,"0.00")</f>
        <v>0</v>
      </c>
    </row>
    <row r="254" spans="1:11" ht="12.75" x14ac:dyDescent="0.2">
      <c r="A254" s="391">
        <v>2</v>
      </c>
      <c r="B254" s="390">
        <v>4</v>
      </c>
      <c r="C254" s="390"/>
      <c r="D254" s="390"/>
      <c r="E254" s="390"/>
      <c r="F254" s="287" t="s">
        <v>263</v>
      </c>
      <c r="G254" s="389">
        <f>+G262+G265</f>
        <v>0</v>
      </c>
      <c r="H254" s="389">
        <f>+H255+H262+H265</f>
        <v>2000000</v>
      </c>
      <c r="I254" s="389">
        <f>+I262+I265</f>
        <v>0</v>
      </c>
      <c r="J254" s="389">
        <f>+J255+J262+J265</f>
        <v>2000000</v>
      </c>
      <c r="K254" s="389">
        <f>+K262+K265</f>
        <v>0</v>
      </c>
    </row>
    <row r="255" spans="1:11" ht="12.75" x14ac:dyDescent="0.2">
      <c r="A255" s="383">
        <v>2</v>
      </c>
      <c r="B255" s="382">
        <v>4</v>
      </c>
      <c r="C255" s="382">
        <v>1</v>
      </c>
      <c r="D255" s="382">
        <v>2</v>
      </c>
      <c r="E255" s="382"/>
      <c r="F255" s="381" t="s">
        <v>265</v>
      </c>
      <c r="G255" s="380">
        <f>+G256+G257</f>
        <v>0</v>
      </c>
      <c r="H255" s="380">
        <f>+H256+H257</f>
        <v>2000000</v>
      </c>
      <c r="I255" s="380">
        <f>+I256+I257</f>
        <v>0</v>
      </c>
      <c r="J255" s="380">
        <f>+J256+J257</f>
        <v>2000000</v>
      </c>
      <c r="K255" s="373">
        <f>+K256+K257</f>
        <v>0.27124602653001828</v>
      </c>
    </row>
    <row r="256" spans="1:11" ht="12.75" x14ac:dyDescent="0.2">
      <c r="A256" s="394">
        <v>2</v>
      </c>
      <c r="B256" s="393">
        <v>4</v>
      </c>
      <c r="C256" s="393">
        <v>1</v>
      </c>
      <c r="D256" s="393">
        <v>2</v>
      </c>
      <c r="E256" s="393" t="s">
        <v>210</v>
      </c>
      <c r="F256" s="290" t="s">
        <v>266</v>
      </c>
      <c r="G256" s="395"/>
      <c r="H256" s="395">
        <f>+'PPNE4 '!N258</f>
        <v>2000000</v>
      </c>
      <c r="I256" s="395"/>
      <c r="J256" s="359">
        <f>SUBTOTAL(9,G256:I256)</f>
        <v>2000000</v>
      </c>
      <c r="K256" s="372">
        <f>IFERROR(J256/$J$18*100,"0.00")</f>
        <v>0.27124602653001828</v>
      </c>
    </row>
    <row r="257" spans="1:11" ht="12.75" x14ac:dyDescent="0.2">
      <c r="A257" s="394">
        <v>2</v>
      </c>
      <c r="B257" s="393">
        <v>4</v>
      </c>
      <c r="C257" s="393">
        <v>1</v>
      </c>
      <c r="D257" s="393">
        <v>2</v>
      </c>
      <c r="E257" s="393" t="s">
        <v>211</v>
      </c>
      <c r="F257" s="290" t="s">
        <v>267</v>
      </c>
      <c r="G257" s="395"/>
      <c r="H257" s="395"/>
      <c r="I257" s="395"/>
      <c r="J257" s="359">
        <f>SUBTOTAL(9,G257:I257)</f>
        <v>0</v>
      </c>
      <c r="K257" s="372">
        <f>IFERROR(J257/$J$18*100,"0.00")</f>
        <v>0</v>
      </c>
    </row>
    <row r="258" spans="1:11" ht="12.75" x14ac:dyDescent="0.2">
      <c r="A258" s="383">
        <v>2</v>
      </c>
      <c r="B258" s="382">
        <v>4</v>
      </c>
      <c r="C258" s="382">
        <v>1</v>
      </c>
      <c r="D258" s="382">
        <v>5</v>
      </c>
      <c r="E258" s="382"/>
      <c r="F258" s="289" t="s">
        <v>268</v>
      </c>
      <c r="G258" s="399">
        <f>+G259</f>
        <v>0</v>
      </c>
      <c r="H258" s="399">
        <f>+H259</f>
        <v>0</v>
      </c>
      <c r="I258" s="399">
        <f>+I259</f>
        <v>0</v>
      </c>
      <c r="J258" s="399">
        <f>+J259</f>
        <v>0</v>
      </c>
      <c r="K258" s="373">
        <f>+K259</f>
        <v>0</v>
      </c>
    </row>
    <row r="259" spans="1:11" ht="12.75" x14ac:dyDescent="0.2">
      <c r="A259" s="394">
        <v>2</v>
      </c>
      <c r="B259" s="393">
        <v>4</v>
      </c>
      <c r="C259" s="393">
        <v>1</v>
      </c>
      <c r="D259" s="393">
        <v>5</v>
      </c>
      <c r="E259" s="393" t="s">
        <v>210</v>
      </c>
      <c r="F259" s="290" t="s">
        <v>268</v>
      </c>
      <c r="G259" s="392"/>
      <c r="H259" s="392"/>
      <c r="I259" s="392"/>
      <c r="J259" s="359">
        <f>SUBTOTAL(9,G259:I259)</f>
        <v>0</v>
      </c>
      <c r="K259" s="372">
        <f>IFERROR(J259/$J$18*100,"0.00")</f>
        <v>0</v>
      </c>
    </row>
    <row r="260" spans="1:11" ht="23.25" customHeight="1" x14ac:dyDescent="0.2">
      <c r="A260" s="383">
        <v>2</v>
      </c>
      <c r="B260" s="382">
        <v>4</v>
      </c>
      <c r="C260" s="382">
        <v>1</v>
      </c>
      <c r="D260" s="382">
        <v>6</v>
      </c>
      <c r="E260" s="393"/>
      <c r="F260" s="289" t="s">
        <v>269</v>
      </c>
      <c r="G260" s="380">
        <f>+G261</f>
        <v>0</v>
      </c>
      <c r="H260" s="380">
        <f>+H261</f>
        <v>0</v>
      </c>
      <c r="I260" s="380">
        <f>+I261</f>
        <v>0</v>
      </c>
      <c r="J260" s="380">
        <f>+J261</f>
        <v>0</v>
      </c>
      <c r="K260" s="373">
        <f>+K261</f>
        <v>0</v>
      </c>
    </row>
    <row r="261" spans="1:11" ht="12.75" x14ac:dyDescent="0.2">
      <c r="A261" s="394">
        <v>2</v>
      </c>
      <c r="B261" s="393">
        <v>4</v>
      </c>
      <c r="C261" s="393">
        <v>1</v>
      </c>
      <c r="D261" s="393">
        <v>6</v>
      </c>
      <c r="E261" s="393" t="s">
        <v>210</v>
      </c>
      <c r="F261" s="290" t="s">
        <v>270</v>
      </c>
      <c r="G261" s="392"/>
      <c r="H261" s="392"/>
      <c r="I261" s="392"/>
      <c r="J261" s="359">
        <f>SUBTOTAL(9,G261:I261)</f>
        <v>0</v>
      </c>
      <c r="K261" s="372">
        <f>IFERROR(J261/$J$18*100,"0.00")</f>
        <v>0</v>
      </c>
    </row>
    <row r="262" spans="1:11" ht="12.75" x14ac:dyDescent="0.2">
      <c r="A262" s="387">
        <v>2</v>
      </c>
      <c r="B262" s="386">
        <v>4</v>
      </c>
      <c r="C262" s="386">
        <v>4</v>
      </c>
      <c r="D262" s="386"/>
      <c r="E262" s="386"/>
      <c r="F262" s="288" t="s">
        <v>1072</v>
      </c>
      <c r="G262" s="385">
        <f t="shared" ref="G262:K263" si="11">+G263</f>
        <v>0</v>
      </c>
      <c r="H262" s="385">
        <f t="shared" si="11"/>
        <v>0</v>
      </c>
      <c r="I262" s="385">
        <f t="shared" si="11"/>
        <v>0</v>
      </c>
      <c r="J262" s="385">
        <f t="shared" si="11"/>
        <v>0</v>
      </c>
      <c r="K262" s="384">
        <f t="shared" si="11"/>
        <v>0</v>
      </c>
    </row>
    <row r="263" spans="1:11" ht="27" customHeight="1" x14ac:dyDescent="0.2">
      <c r="A263" s="398">
        <v>2</v>
      </c>
      <c r="B263" s="382">
        <v>4</v>
      </c>
      <c r="C263" s="382">
        <v>4</v>
      </c>
      <c r="D263" s="382">
        <v>1</v>
      </c>
      <c r="E263" s="382"/>
      <c r="F263" s="289" t="s">
        <v>1073</v>
      </c>
      <c r="G263" s="380">
        <f t="shared" si="11"/>
        <v>0</v>
      </c>
      <c r="H263" s="380">
        <f t="shared" si="11"/>
        <v>0</v>
      </c>
      <c r="I263" s="380">
        <f t="shared" si="11"/>
        <v>0</v>
      </c>
      <c r="J263" s="380">
        <f t="shared" si="11"/>
        <v>0</v>
      </c>
      <c r="K263" s="373">
        <f t="shared" si="11"/>
        <v>0</v>
      </c>
    </row>
    <row r="264" spans="1:11" ht="22.5" x14ac:dyDescent="0.2">
      <c r="A264" s="397">
        <v>2</v>
      </c>
      <c r="B264" s="393">
        <v>4</v>
      </c>
      <c r="C264" s="393">
        <v>4</v>
      </c>
      <c r="D264" s="393">
        <v>1</v>
      </c>
      <c r="E264" s="393" t="s">
        <v>212</v>
      </c>
      <c r="F264" s="290" t="s">
        <v>1074</v>
      </c>
      <c r="G264" s="395"/>
      <c r="H264" s="360"/>
      <c r="I264" s="360"/>
      <c r="J264" s="359">
        <f>SUBTOTAL(9,G264:I264)</f>
        <v>0</v>
      </c>
      <c r="K264" s="372">
        <f>IFERROR(J264/$J$18*100,"0.00")</f>
        <v>0</v>
      </c>
    </row>
    <row r="265" spans="1:11" ht="12.75" x14ac:dyDescent="0.2">
      <c r="A265" s="387">
        <v>2</v>
      </c>
      <c r="B265" s="386">
        <v>4</v>
      </c>
      <c r="C265" s="386">
        <v>9</v>
      </c>
      <c r="D265" s="386"/>
      <c r="E265" s="386"/>
      <c r="F265" s="288" t="s">
        <v>271</v>
      </c>
      <c r="G265" s="385">
        <f>+G266+G268</f>
        <v>0</v>
      </c>
      <c r="H265" s="385">
        <f>+H266+H268</f>
        <v>0</v>
      </c>
      <c r="I265" s="385">
        <f>+I266+I268</f>
        <v>0</v>
      </c>
      <c r="J265" s="385">
        <f>+J266+J268</f>
        <v>0</v>
      </c>
      <c r="K265" s="385">
        <f>+K266+K268</f>
        <v>0</v>
      </c>
    </row>
    <row r="266" spans="1:11" ht="12.75" x14ac:dyDescent="0.2">
      <c r="A266" s="383">
        <v>2</v>
      </c>
      <c r="B266" s="382">
        <v>4</v>
      </c>
      <c r="C266" s="382">
        <v>9</v>
      </c>
      <c r="D266" s="382">
        <v>1</v>
      </c>
      <c r="E266" s="382"/>
      <c r="F266" s="289" t="s">
        <v>271</v>
      </c>
      <c r="G266" s="380">
        <f>+G267</f>
        <v>0</v>
      </c>
      <c r="H266" s="380">
        <f>+H267</f>
        <v>0</v>
      </c>
      <c r="I266" s="380">
        <f>+I267</f>
        <v>0</v>
      </c>
      <c r="J266" s="380">
        <f>+J267</f>
        <v>0</v>
      </c>
      <c r="K266" s="373">
        <f>+K267</f>
        <v>0</v>
      </c>
    </row>
    <row r="267" spans="1:11" ht="12.75" x14ac:dyDescent="0.2">
      <c r="A267" s="394">
        <v>2</v>
      </c>
      <c r="B267" s="393">
        <v>4</v>
      </c>
      <c r="C267" s="393">
        <v>9</v>
      </c>
      <c r="D267" s="393">
        <v>1</v>
      </c>
      <c r="E267" s="393" t="s">
        <v>210</v>
      </c>
      <c r="F267" s="290" t="s">
        <v>271</v>
      </c>
      <c r="G267" s="392"/>
      <c r="H267" s="392"/>
      <c r="I267" s="392"/>
      <c r="J267" s="359">
        <f>SUM(G267:I267)</f>
        <v>0</v>
      </c>
      <c r="K267" s="372">
        <f>IFERROR(J267/$J$18*100,"0.00")</f>
        <v>0</v>
      </c>
    </row>
    <row r="268" spans="1:11" ht="24.75" customHeight="1" x14ac:dyDescent="0.2">
      <c r="A268" s="383">
        <v>2</v>
      </c>
      <c r="B268" s="382">
        <v>4</v>
      </c>
      <c r="C268" s="382">
        <v>9</v>
      </c>
      <c r="D268" s="382">
        <v>4</v>
      </c>
      <c r="E268" s="382"/>
      <c r="F268" s="289" t="s">
        <v>272</v>
      </c>
      <c r="G268" s="380">
        <f>+G269</f>
        <v>0</v>
      </c>
      <c r="H268" s="380">
        <f>+H269</f>
        <v>0</v>
      </c>
      <c r="I268" s="380">
        <f>+I269</f>
        <v>0</v>
      </c>
      <c r="J268" s="380">
        <f>+J269</f>
        <v>0</v>
      </c>
      <c r="K268" s="373">
        <f>+K269</f>
        <v>0</v>
      </c>
    </row>
    <row r="269" spans="1:11" ht="12.75" x14ac:dyDescent="0.2">
      <c r="A269" s="394">
        <v>2</v>
      </c>
      <c r="B269" s="393">
        <v>4</v>
      </c>
      <c r="C269" s="393">
        <v>9</v>
      </c>
      <c r="D269" s="393">
        <v>4</v>
      </c>
      <c r="E269" s="393" t="s">
        <v>210</v>
      </c>
      <c r="F269" s="290" t="s">
        <v>272</v>
      </c>
      <c r="G269" s="392"/>
      <c r="H269" s="392"/>
      <c r="I269" s="392"/>
      <c r="J269" s="359">
        <f>SUM(G269:I269)</f>
        <v>0</v>
      </c>
      <c r="K269" s="372">
        <f>IFERROR(J269/$J$18*100,"0.00")</f>
        <v>0</v>
      </c>
    </row>
    <row r="270" spans="1:11" ht="12.75" x14ac:dyDescent="0.2">
      <c r="A270" s="391">
        <v>2</v>
      </c>
      <c r="B270" s="390">
        <v>6</v>
      </c>
      <c r="C270" s="390"/>
      <c r="D270" s="390"/>
      <c r="E270" s="390"/>
      <c r="F270" s="287" t="s">
        <v>184</v>
      </c>
      <c r="G270" s="389">
        <f>+G271+G282+G289+G294+G301+G310+G313</f>
        <v>0</v>
      </c>
      <c r="H270" s="389">
        <f>+H271+H282+H289+H294+H301+H310+H313</f>
        <v>27300000</v>
      </c>
      <c r="I270" s="389">
        <f>+I271+I282+I289+I294+I301+I310+I313</f>
        <v>0</v>
      </c>
      <c r="J270" s="389">
        <f>+J271+J282+J289+J294+J301+J310+J313</f>
        <v>27300000</v>
      </c>
      <c r="K270" s="389">
        <f>+K271+K282+K289+K294+K301+K310+K313</f>
        <v>3.7025082621347503</v>
      </c>
    </row>
    <row r="271" spans="1:11" ht="12.75" x14ac:dyDescent="0.2">
      <c r="A271" s="387">
        <v>2</v>
      </c>
      <c r="B271" s="386">
        <v>6</v>
      </c>
      <c r="C271" s="386">
        <v>1</v>
      </c>
      <c r="D271" s="386"/>
      <c r="E271" s="386"/>
      <c r="F271" s="288" t="s">
        <v>185</v>
      </c>
      <c r="G271" s="385">
        <f>+G272+G274+G276+G278+G280</f>
        <v>0</v>
      </c>
      <c r="H271" s="385">
        <f>+H272+H274+H276+H278+H280</f>
        <v>11500000</v>
      </c>
      <c r="I271" s="385">
        <f>+I272+I274+I276+I278+I280</f>
        <v>0</v>
      </c>
      <c r="J271" s="385">
        <f>+J272+J274+J276+J278+J280</f>
        <v>11500000</v>
      </c>
      <c r="K271" s="385">
        <f>+K272+K274+K276+K278+K280</f>
        <v>1.5596646525476052</v>
      </c>
    </row>
    <row r="272" spans="1:11" ht="12.75" x14ac:dyDescent="0.2">
      <c r="A272" s="383">
        <v>2</v>
      </c>
      <c r="B272" s="382">
        <v>6</v>
      </c>
      <c r="C272" s="382">
        <v>1</v>
      </c>
      <c r="D272" s="382">
        <v>1</v>
      </c>
      <c r="E272" s="382"/>
      <c r="F272" s="381" t="s">
        <v>1075</v>
      </c>
      <c r="G272" s="380">
        <f>+G273</f>
        <v>0</v>
      </c>
      <c r="H272" s="380">
        <f>+H273</f>
        <v>4000000</v>
      </c>
      <c r="I272" s="380">
        <f>+I273</f>
        <v>0</v>
      </c>
      <c r="J272" s="380">
        <f>+J273</f>
        <v>4000000</v>
      </c>
      <c r="K272" s="373">
        <f>+K273</f>
        <v>0.54249205306003656</v>
      </c>
    </row>
    <row r="273" spans="1:11" ht="12.75" x14ac:dyDescent="0.2">
      <c r="A273" s="394">
        <v>2</v>
      </c>
      <c r="B273" s="393">
        <v>6</v>
      </c>
      <c r="C273" s="393">
        <v>1</v>
      </c>
      <c r="D273" s="393">
        <v>1</v>
      </c>
      <c r="E273" s="393" t="s">
        <v>210</v>
      </c>
      <c r="F273" s="396" t="s">
        <v>1075</v>
      </c>
      <c r="G273" s="392"/>
      <c r="H273" s="360">
        <f>+'PPNE4 '!N275</f>
        <v>4000000</v>
      </c>
      <c r="I273" s="360"/>
      <c r="J273" s="359">
        <f>SUBTOTAL(9,G273:I273)</f>
        <v>4000000</v>
      </c>
      <c r="K273" s="372">
        <f>IFERROR(J273/$J$18*100,"0.00")</f>
        <v>0.54249205306003656</v>
      </c>
    </row>
    <row r="274" spans="1:11" ht="12.75" x14ac:dyDescent="0.2">
      <c r="A274" s="383">
        <v>2</v>
      </c>
      <c r="B274" s="382">
        <v>6</v>
      </c>
      <c r="C274" s="382">
        <v>1</v>
      </c>
      <c r="D274" s="382">
        <v>2</v>
      </c>
      <c r="E274" s="382"/>
      <c r="F274" s="381" t="s">
        <v>567</v>
      </c>
      <c r="G274" s="380">
        <f>+G275</f>
        <v>0</v>
      </c>
      <c r="H274" s="380">
        <f>+H275</f>
        <v>0</v>
      </c>
      <c r="I274" s="380">
        <f>+I275</f>
        <v>0</v>
      </c>
      <c r="J274" s="380">
        <f>+J275</f>
        <v>0</v>
      </c>
      <c r="K274" s="373">
        <f>+K275</f>
        <v>0</v>
      </c>
    </row>
    <row r="275" spans="1:11" ht="12.75" x14ac:dyDescent="0.2">
      <c r="A275" s="394">
        <v>2</v>
      </c>
      <c r="B275" s="393">
        <v>6</v>
      </c>
      <c r="C275" s="393">
        <v>1</v>
      </c>
      <c r="D275" s="393">
        <v>2</v>
      </c>
      <c r="E275" s="393" t="s">
        <v>210</v>
      </c>
      <c r="F275" s="290" t="s">
        <v>567</v>
      </c>
      <c r="G275" s="392"/>
      <c r="H275" s="369">
        <v>0</v>
      </c>
      <c r="I275" s="369"/>
      <c r="J275" s="359">
        <f>SUBTOTAL(9,G275:I275)</f>
        <v>0</v>
      </c>
      <c r="K275" s="372">
        <f>IFERROR(J275/$J$18*100,"0.00")</f>
        <v>0</v>
      </c>
    </row>
    <row r="276" spans="1:11" ht="12.75" x14ac:dyDescent="0.2">
      <c r="A276" s="383">
        <v>2</v>
      </c>
      <c r="B276" s="382">
        <v>6</v>
      </c>
      <c r="C276" s="382">
        <v>1</v>
      </c>
      <c r="D276" s="382">
        <v>3</v>
      </c>
      <c r="E276" s="382"/>
      <c r="F276" s="289" t="s">
        <v>1076</v>
      </c>
      <c r="G276" s="380">
        <f>+G277</f>
        <v>0</v>
      </c>
      <c r="H276" s="380">
        <f>+H277</f>
        <v>4000000</v>
      </c>
      <c r="I276" s="380">
        <f>+I277</f>
        <v>0</v>
      </c>
      <c r="J276" s="380">
        <f>+J277</f>
        <v>4000000</v>
      </c>
      <c r="K276" s="373">
        <f>+K277</f>
        <v>0.54249205306003656</v>
      </c>
    </row>
    <row r="277" spans="1:11" ht="12.75" x14ac:dyDescent="0.2">
      <c r="A277" s="394">
        <v>2</v>
      </c>
      <c r="B277" s="393">
        <v>6</v>
      </c>
      <c r="C277" s="393">
        <v>1</v>
      </c>
      <c r="D277" s="393">
        <v>3</v>
      </c>
      <c r="E277" s="393" t="s">
        <v>210</v>
      </c>
      <c r="F277" s="290" t="s">
        <v>1076</v>
      </c>
      <c r="G277" s="392"/>
      <c r="H277" s="360">
        <f>+'PPNE4 '!N279</f>
        <v>4000000</v>
      </c>
      <c r="I277" s="360"/>
      <c r="J277" s="359">
        <f>SUBTOTAL(9,G277:I277)</f>
        <v>4000000</v>
      </c>
      <c r="K277" s="372">
        <f>IFERROR(J277/$J$18*100,"0.00")</f>
        <v>0.54249205306003656</v>
      </c>
    </row>
    <row r="278" spans="1:11" ht="12.75" x14ac:dyDescent="0.2">
      <c r="A278" s="383">
        <v>2</v>
      </c>
      <c r="B278" s="382">
        <v>6</v>
      </c>
      <c r="C278" s="382">
        <v>1</v>
      </c>
      <c r="D278" s="382">
        <v>4</v>
      </c>
      <c r="E278" s="382"/>
      <c r="F278" s="381" t="s">
        <v>273</v>
      </c>
      <c r="G278" s="380">
        <f>+G279</f>
        <v>0</v>
      </c>
      <c r="H278" s="380">
        <f>+H279</f>
        <v>500000</v>
      </c>
      <c r="I278" s="380">
        <f>+I279</f>
        <v>0</v>
      </c>
      <c r="J278" s="380">
        <f>+J279</f>
        <v>500000</v>
      </c>
      <c r="K278" s="373">
        <f>+K279</f>
        <v>6.781150663250457E-2</v>
      </c>
    </row>
    <row r="279" spans="1:11" ht="12.75" x14ac:dyDescent="0.2">
      <c r="A279" s="394">
        <v>2</v>
      </c>
      <c r="B279" s="393">
        <v>6</v>
      </c>
      <c r="C279" s="393">
        <v>1</v>
      </c>
      <c r="D279" s="393">
        <v>4</v>
      </c>
      <c r="E279" s="393" t="s">
        <v>210</v>
      </c>
      <c r="F279" s="290" t="s">
        <v>273</v>
      </c>
      <c r="G279" s="392"/>
      <c r="H279" s="369">
        <f>+'PPNE4 '!N281</f>
        <v>500000</v>
      </c>
      <c r="I279" s="369"/>
      <c r="J279" s="359">
        <f>SUBTOTAL(9,G279:I279)</f>
        <v>500000</v>
      </c>
      <c r="K279" s="372">
        <f>IFERROR(J279/$J$18*100,"0.00")</f>
        <v>6.781150663250457E-2</v>
      </c>
    </row>
    <row r="280" spans="1:11" ht="12.75" x14ac:dyDescent="0.2">
      <c r="A280" s="383">
        <v>2</v>
      </c>
      <c r="B280" s="382">
        <v>6</v>
      </c>
      <c r="C280" s="382">
        <v>1</v>
      </c>
      <c r="D280" s="382">
        <v>9</v>
      </c>
      <c r="E280" s="382"/>
      <c r="F280" s="381" t="s">
        <v>187</v>
      </c>
      <c r="G280" s="380">
        <f>+G281</f>
        <v>0</v>
      </c>
      <c r="H280" s="380">
        <f>+H281</f>
        <v>3000000</v>
      </c>
      <c r="I280" s="380">
        <f>+I281</f>
        <v>0</v>
      </c>
      <c r="J280" s="380">
        <f>+J281</f>
        <v>3000000</v>
      </c>
      <c r="K280" s="373">
        <f>+K281</f>
        <v>0.40686903979502742</v>
      </c>
    </row>
    <row r="281" spans="1:11" ht="12.75" x14ac:dyDescent="0.2">
      <c r="A281" s="394">
        <v>2</v>
      </c>
      <c r="B281" s="393">
        <v>6</v>
      </c>
      <c r="C281" s="393">
        <v>1</v>
      </c>
      <c r="D281" s="393">
        <v>9</v>
      </c>
      <c r="E281" s="393" t="s">
        <v>210</v>
      </c>
      <c r="F281" s="290" t="s">
        <v>187</v>
      </c>
      <c r="G281" s="392"/>
      <c r="H281" s="360">
        <f>+'PPNE4 '!N283</f>
        <v>3000000</v>
      </c>
      <c r="I281" s="360"/>
      <c r="J281" s="359">
        <f>SUBTOTAL(9,G281:I281)</f>
        <v>3000000</v>
      </c>
      <c r="K281" s="372">
        <f>IFERROR(J281/$J$18*100,"0.00")</f>
        <v>0.40686903979502742</v>
      </c>
    </row>
    <row r="282" spans="1:11" ht="12.75" x14ac:dyDescent="0.2">
      <c r="A282" s="387">
        <v>2</v>
      </c>
      <c r="B282" s="386">
        <v>6</v>
      </c>
      <c r="C282" s="386">
        <v>2</v>
      </c>
      <c r="D282" s="386"/>
      <c r="E282" s="386"/>
      <c r="F282" s="288" t="s">
        <v>1077</v>
      </c>
      <c r="G282" s="385">
        <f>+G283+G285+G287</f>
        <v>0</v>
      </c>
      <c r="H282" s="385">
        <f>+H283+H285+H287</f>
        <v>300000</v>
      </c>
      <c r="I282" s="385">
        <f>+I283+I285+I287</f>
        <v>0</v>
      </c>
      <c r="J282" s="385">
        <f>+J283+J285+J287</f>
        <v>300000</v>
      </c>
      <c r="K282" s="385">
        <f>+K283+K285+K287</f>
        <v>4.0686903979502746E-2</v>
      </c>
    </row>
    <row r="283" spans="1:11" ht="12.75" x14ac:dyDescent="0.2">
      <c r="A283" s="383">
        <v>2</v>
      </c>
      <c r="B283" s="382">
        <v>6</v>
      </c>
      <c r="C283" s="382">
        <v>2</v>
      </c>
      <c r="D283" s="382">
        <v>1</v>
      </c>
      <c r="E283" s="382"/>
      <c r="F283" s="381" t="s">
        <v>274</v>
      </c>
      <c r="G283" s="380">
        <f>+G284</f>
        <v>0</v>
      </c>
      <c r="H283" s="380">
        <f>+H284</f>
        <v>0</v>
      </c>
      <c r="I283" s="380">
        <f>+I284</f>
        <v>0</v>
      </c>
      <c r="J283" s="380">
        <f>+J284</f>
        <v>0</v>
      </c>
      <c r="K283" s="373">
        <f>+K284</f>
        <v>0</v>
      </c>
    </row>
    <row r="284" spans="1:11" ht="12.75" x14ac:dyDescent="0.2">
      <c r="A284" s="394">
        <v>2</v>
      </c>
      <c r="B284" s="393">
        <v>6</v>
      </c>
      <c r="C284" s="393">
        <v>2</v>
      </c>
      <c r="D284" s="393">
        <v>1</v>
      </c>
      <c r="E284" s="393" t="s">
        <v>210</v>
      </c>
      <c r="F284" s="290" t="s">
        <v>274</v>
      </c>
      <c r="G284" s="392"/>
      <c r="H284" s="360">
        <v>0</v>
      </c>
      <c r="I284" s="360"/>
      <c r="J284" s="359">
        <f>SUBTOTAL(9,G284:I284)</f>
        <v>0</v>
      </c>
      <c r="K284" s="372">
        <f>IFERROR(J284/$J$18*100,"0.00")</f>
        <v>0</v>
      </c>
    </row>
    <row r="285" spans="1:11" ht="12.75" x14ac:dyDescent="0.2">
      <c r="A285" s="383">
        <v>2</v>
      </c>
      <c r="B285" s="382">
        <v>6</v>
      </c>
      <c r="C285" s="382">
        <v>2</v>
      </c>
      <c r="D285" s="382">
        <v>3</v>
      </c>
      <c r="E285" s="382"/>
      <c r="F285" s="381" t="s">
        <v>188</v>
      </c>
      <c r="G285" s="380">
        <f>+G286</f>
        <v>0</v>
      </c>
      <c r="H285" s="380">
        <f>+H286</f>
        <v>300000</v>
      </c>
      <c r="I285" s="380">
        <f>+I286</f>
        <v>0</v>
      </c>
      <c r="J285" s="380">
        <f>+J286</f>
        <v>300000</v>
      </c>
      <c r="K285" s="373">
        <f>+K286</f>
        <v>4.0686903979502746E-2</v>
      </c>
    </row>
    <row r="286" spans="1:11" ht="12.75" x14ac:dyDescent="0.2">
      <c r="A286" s="394">
        <v>2</v>
      </c>
      <c r="B286" s="393">
        <v>6</v>
      </c>
      <c r="C286" s="393">
        <v>2</v>
      </c>
      <c r="D286" s="393">
        <v>3</v>
      </c>
      <c r="E286" s="393" t="s">
        <v>210</v>
      </c>
      <c r="F286" s="290" t="s">
        <v>188</v>
      </c>
      <c r="G286" s="392"/>
      <c r="H286" s="369">
        <f>+'PPNE4 '!N288</f>
        <v>300000</v>
      </c>
      <c r="I286" s="369"/>
      <c r="J286" s="359">
        <f>SUBTOTAL(9,G286:I286)</f>
        <v>300000</v>
      </c>
      <c r="K286" s="372">
        <f>IFERROR(J286/$J$18*100,"0.00")</f>
        <v>4.0686903979502746E-2</v>
      </c>
    </row>
    <row r="287" spans="1:11" ht="12.75" x14ac:dyDescent="0.2">
      <c r="A287" s="383">
        <v>2</v>
      </c>
      <c r="B287" s="382">
        <v>6</v>
      </c>
      <c r="C287" s="382">
        <v>2</v>
      </c>
      <c r="D287" s="382">
        <v>4</v>
      </c>
      <c r="E287" s="382"/>
      <c r="F287" s="381" t="s">
        <v>1078</v>
      </c>
      <c r="G287" s="380">
        <f>+G288</f>
        <v>0</v>
      </c>
      <c r="H287" s="380">
        <f>+H288</f>
        <v>0</v>
      </c>
      <c r="I287" s="380">
        <f>+I288</f>
        <v>0</v>
      </c>
      <c r="J287" s="380">
        <f>+J288</f>
        <v>0</v>
      </c>
      <c r="K287" s="373">
        <f>+K288</f>
        <v>0</v>
      </c>
    </row>
    <row r="288" spans="1:11" ht="12.75" x14ac:dyDescent="0.2">
      <c r="A288" s="394">
        <v>2</v>
      </c>
      <c r="B288" s="393">
        <v>6</v>
      </c>
      <c r="C288" s="393">
        <v>2</v>
      </c>
      <c r="D288" s="393">
        <v>4</v>
      </c>
      <c r="E288" s="393" t="s">
        <v>210</v>
      </c>
      <c r="F288" s="396" t="s">
        <v>1078</v>
      </c>
      <c r="G288" s="392"/>
      <c r="H288" s="360">
        <v>0</v>
      </c>
      <c r="I288" s="360"/>
      <c r="J288" s="359">
        <f>SUBTOTAL(9,G288:I288)</f>
        <v>0</v>
      </c>
      <c r="K288" s="372">
        <f>IFERROR(J288/$J$18*100,"0.00")</f>
        <v>0</v>
      </c>
    </row>
    <row r="289" spans="1:11" ht="12.75" x14ac:dyDescent="0.2">
      <c r="A289" s="387">
        <v>2</v>
      </c>
      <c r="B289" s="386">
        <v>6</v>
      </c>
      <c r="C289" s="386">
        <v>3</v>
      </c>
      <c r="D289" s="386"/>
      <c r="E289" s="386"/>
      <c r="F289" s="288" t="s">
        <v>189</v>
      </c>
      <c r="G289" s="385">
        <f>+G290+G292</f>
        <v>0</v>
      </c>
      <c r="H289" s="385">
        <f>+H290+H292</f>
        <v>6000000</v>
      </c>
      <c r="I289" s="385">
        <f>+I290+I292</f>
        <v>0</v>
      </c>
      <c r="J289" s="385">
        <f>+J290+J292</f>
        <v>6000000</v>
      </c>
      <c r="K289" s="385">
        <f>+K290+K292</f>
        <v>0.81373807959005484</v>
      </c>
    </row>
    <row r="290" spans="1:11" ht="12.75" x14ac:dyDescent="0.2">
      <c r="A290" s="383">
        <v>2</v>
      </c>
      <c r="B290" s="382">
        <v>6</v>
      </c>
      <c r="C290" s="382">
        <v>3</v>
      </c>
      <c r="D290" s="382">
        <v>1</v>
      </c>
      <c r="E290" s="382"/>
      <c r="F290" s="289" t="s">
        <v>190</v>
      </c>
      <c r="G290" s="380">
        <f>+G291</f>
        <v>0</v>
      </c>
      <c r="H290" s="380">
        <f>+H291</f>
        <v>3000000</v>
      </c>
      <c r="I290" s="380">
        <f>+I291</f>
        <v>0</v>
      </c>
      <c r="J290" s="380">
        <f>+J291</f>
        <v>3000000</v>
      </c>
      <c r="K290" s="373">
        <f>+K291</f>
        <v>0.40686903979502742</v>
      </c>
    </row>
    <row r="291" spans="1:11" ht="12.75" x14ac:dyDescent="0.2">
      <c r="A291" s="394">
        <v>2</v>
      </c>
      <c r="B291" s="393">
        <v>6</v>
      </c>
      <c r="C291" s="393">
        <v>3</v>
      </c>
      <c r="D291" s="393">
        <v>1</v>
      </c>
      <c r="E291" s="393" t="s">
        <v>210</v>
      </c>
      <c r="F291" s="396" t="s">
        <v>190</v>
      </c>
      <c r="G291" s="392"/>
      <c r="H291" s="360">
        <f>+'PPNE4 '!N293</f>
        <v>3000000</v>
      </c>
      <c r="I291" s="360"/>
      <c r="J291" s="359">
        <f>SUBTOTAL(9,G291:I291)</f>
        <v>3000000</v>
      </c>
      <c r="K291" s="372">
        <f>IFERROR(J291/$J$18*100,"0.00")</f>
        <v>0.40686903979502742</v>
      </c>
    </row>
    <row r="292" spans="1:11" ht="12.75" x14ac:dyDescent="0.2">
      <c r="A292" s="383">
        <v>2</v>
      </c>
      <c r="B292" s="382">
        <v>6</v>
      </c>
      <c r="C292" s="382">
        <v>3</v>
      </c>
      <c r="D292" s="382">
        <v>2</v>
      </c>
      <c r="E292" s="382"/>
      <c r="F292" s="381" t="s">
        <v>191</v>
      </c>
      <c r="G292" s="380">
        <f>+G293</f>
        <v>0</v>
      </c>
      <c r="H292" s="380">
        <f>+H293</f>
        <v>3000000</v>
      </c>
      <c r="I292" s="380">
        <f>+I293</f>
        <v>0</v>
      </c>
      <c r="J292" s="380">
        <f>+J293</f>
        <v>3000000</v>
      </c>
      <c r="K292" s="373">
        <f>+K293</f>
        <v>0.40686903979502742</v>
      </c>
    </row>
    <row r="293" spans="1:11" ht="12.75" x14ac:dyDescent="0.2">
      <c r="A293" s="394">
        <v>2</v>
      </c>
      <c r="B293" s="393">
        <v>6</v>
      </c>
      <c r="C293" s="393">
        <v>3</v>
      </c>
      <c r="D293" s="393">
        <v>2</v>
      </c>
      <c r="E293" s="393" t="s">
        <v>210</v>
      </c>
      <c r="F293" s="290" t="s">
        <v>191</v>
      </c>
      <c r="G293" s="392"/>
      <c r="H293" s="360">
        <f>+'PPNE4 '!N295</f>
        <v>3000000</v>
      </c>
      <c r="I293" s="360"/>
      <c r="J293" s="359">
        <f>SUBTOTAL(9,G293:I293)</f>
        <v>3000000</v>
      </c>
      <c r="K293" s="372">
        <f>IFERROR(J293/$J$18*100,"0.00")</f>
        <v>0.40686903979502742</v>
      </c>
    </row>
    <row r="294" spans="1:11" ht="12.75" x14ac:dyDescent="0.2">
      <c r="A294" s="387">
        <v>2</v>
      </c>
      <c r="B294" s="386">
        <v>6</v>
      </c>
      <c r="C294" s="386">
        <v>4</v>
      </c>
      <c r="D294" s="386"/>
      <c r="E294" s="386"/>
      <c r="F294" s="288" t="s">
        <v>192</v>
      </c>
      <c r="G294" s="385">
        <f>+G295+G297+G299</f>
        <v>0</v>
      </c>
      <c r="H294" s="385">
        <f>+H295+H297+H299</f>
        <v>0</v>
      </c>
      <c r="I294" s="385">
        <f>+I295+I297+I299</f>
        <v>0</v>
      </c>
      <c r="J294" s="385">
        <f>+J295+J297+J299</f>
        <v>0</v>
      </c>
      <c r="K294" s="385">
        <f>+K295+K297+K299</f>
        <v>0</v>
      </c>
    </row>
    <row r="295" spans="1:11" ht="12.75" x14ac:dyDescent="0.2">
      <c r="A295" s="383">
        <v>2</v>
      </c>
      <c r="B295" s="382">
        <v>6</v>
      </c>
      <c r="C295" s="382">
        <v>4</v>
      </c>
      <c r="D295" s="382">
        <v>1</v>
      </c>
      <c r="E295" s="382"/>
      <c r="F295" s="381" t="s">
        <v>193</v>
      </c>
      <c r="G295" s="380">
        <f>+G296</f>
        <v>0</v>
      </c>
      <c r="H295" s="380">
        <f>+H296</f>
        <v>0</v>
      </c>
      <c r="I295" s="380">
        <f>+I296</f>
        <v>0</v>
      </c>
      <c r="J295" s="380">
        <f>+J296</f>
        <v>0</v>
      </c>
      <c r="K295" s="373">
        <f>+K296</f>
        <v>0</v>
      </c>
    </row>
    <row r="296" spans="1:11" ht="12.75" x14ac:dyDescent="0.2">
      <c r="A296" s="394">
        <v>2</v>
      </c>
      <c r="B296" s="393">
        <v>6</v>
      </c>
      <c r="C296" s="393">
        <v>4</v>
      </c>
      <c r="D296" s="393">
        <v>1</v>
      </c>
      <c r="E296" s="393" t="s">
        <v>210</v>
      </c>
      <c r="F296" s="290" t="s">
        <v>193</v>
      </c>
      <c r="G296" s="392"/>
      <c r="H296" s="369"/>
      <c r="I296" s="369"/>
      <c r="J296" s="359">
        <f>SUBTOTAL(9,G296:I296)</f>
        <v>0</v>
      </c>
      <c r="K296" s="372">
        <f>IFERROR(J296/$J$18*100,"0.00")</f>
        <v>0</v>
      </c>
    </row>
    <row r="297" spans="1:11" ht="12.75" x14ac:dyDescent="0.2">
      <c r="A297" s="383">
        <v>2</v>
      </c>
      <c r="B297" s="382">
        <v>6</v>
      </c>
      <c r="C297" s="382">
        <v>4</v>
      </c>
      <c r="D297" s="382">
        <v>2</v>
      </c>
      <c r="E297" s="382"/>
      <c r="F297" s="381" t="s">
        <v>194</v>
      </c>
      <c r="G297" s="380">
        <f>+G298</f>
        <v>0</v>
      </c>
      <c r="H297" s="380">
        <f>+H298</f>
        <v>0</v>
      </c>
      <c r="I297" s="380">
        <f>+I298</f>
        <v>0</v>
      </c>
      <c r="J297" s="380">
        <f>+J298</f>
        <v>0</v>
      </c>
      <c r="K297" s="373">
        <f>+K298</f>
        <v>0</v>
      </c>
    </row>
    <row r="298" spans="1:11" ht="12.75" x14ac:dyDescent="0.2">
      <c r="A298" s="394">
        <v>2</v>
      </c>
      <c r="B298" s="393">
        <v>6</v>
      </c>
      <c r="C298" s="393">
        <v>4</v>
      </c>
      <c r="D298" s="393">
        <v>2</v>
      </c>
      <c r="E298" s="393" t="s">
        <v>210</v>
      </c>
      <c r="F298" s="290" t="s">
        <v>194</v>
      </c>
      <c r="G298" s="392"/>
      <c r="H298" s="392"/>
      <c r="I298" s="392"/>
      <c r="J298" s="359">
        <f>SUBTOTAL(9,G298:I298)</f>
        <v>0</v>
      </c>
      <c r="K298" s="372">
        <f>IFERROR(J298/$J$18*100,"0.00")</f>
        <v>0</v>
      </c>
    </row>
    <row r="299" spans="1:11" ht="12.75" x14ac:dyDescent="0.2">
      <c r="A299" s="383">
        <v>2</v>
      </c>
      <c r="B299" s="382">
        <v>6</v>
      </c>
      <c r="C299" s="382">
        <v>4</v>
      </c>
      <c r="D299" s="382">
        <v>8</v>
      </c>
      <c r="E299" s="382"/>
      <c r="F299" s="381" t="s">
        <v>195</v>
      </c>
      <c r="G299" s="380">
        <f>+G300</f>
        <v>0</v>
      </c>
      <c r="H299" s="380">
        <f>+H300</f>
        <v>0</v>
      </c>
      <c r="I299" s="380">
        <f>+I300</f>
        <v>0</v>
      </c>
      <c r="J299" s="380">
        <f>+J300</f>
        <v>0</v>
      </c>
      <c r="K299" s="373">
        <f>+K300</f>
        <v>0</v>
      </c>
    </row>
    <row r="300" spans="1:11" ht="12.75" x14ac:dyDescent="0.2">
      <c r="A300" s="394">
        <v>2</v>
      </c>
      <c r="B300" s="393">
        <v>6</v>
      </c>
      <c r="C300" s="393">
        <v>4</v>
      </c>
      <c r="D300" s="393">
        <v>8</v>
      </c>
      <c r="E300" s="393" t="s">
        <v>210</v>
      </c>
      <c r="F300" s="290" t="s">
        <v>195</v>
      </c>
      <c r="G300" s="392"/>
      <c r="H300" s="360"/>
      <c r="I300" s="360"/>
      <c r="J300" s="359">
        <f>SUBTOTAL(9,G300:I300)</f>
        <v>0</v>
      </c>
      <c r="K300" s="372">
        <f>IFERROR(J300/$J$18*100,"0.00")</f>
        <v>0</v>
      </c>
    </row>
    <row r="301" spans="1:11" ht="12.75" x14ac:dyDescent="0.2">
      <c r="A301" s="387">
        <v>2</v>
      </c>
      <c r="B301" s="386">
        <v>6</v>
      </c>
      <c r="C301" s="386">
        <v>5</v>
      </c>
      <c r="D301" s="386"/>
      <c r="E301" s="386"/>
      <c r="F301" s="288" t="s">
        <v>196</v>
      </c>
      <c r="G301" s="385">
        <f>+G302+G304+G306+G308</f>
        <v>0</v>
      </c>
      <c r="H301" s="385">
        <f>+H302+H304+H306+H308</f>
        <v>9500000</v>
      </c>
      <c r="I301" s="385">
        <f>+I302+I304+I306+I308</f>
        <v>0</v>
      </c>
      <c r="J301" s="385">
        <f>+J302+J304+J306+J308</f>
        <v>9500000</v>
      </c>
      <c r="K301" s="385">
        <f>+K302+K304+K306+K308</f>
        <v>1.2884186260175869</v>
      </c>
    </row>
    <row r="302" spans="1:11" ht="12.75" x14ac:dyDescent="0.2">
      <c r="A302" s="383">
        <v>2</v>
      </c>
      <c r="B302" s="382">
        <v>6</v>
      </c>
      <c r="C302" s="382">
        <v>5</v>
      </c>
      <c r="D302" s="382">
        <v>2</v>
      </c>
      <c r="E302" s="382"/>
      <c r="F302" s="381" t="s">
        <v>197</v>
      </c>
      <c r="G302" s="380">
        <f>+G303</f>
        <v>0</v>
      </c>
      <c r="H302" s="380">
        <f>+H303</f>
        <v>3000000</v>
      </c>
      <c r="I302" s="380">
        <f>+I303</f>
        <v>0</v>
      </c>
      <c r="J302" s="380">
        <f>+J303</f>
        <v>3000000</v>
      </c>
      <c r="K302" s="373">
        <f>+K303</f>
        <v>0.40686903979502742</v>
      </c>
    </row>
    <row r="303" spans="1:11" ht="12.75" x14ac:dyDescent="0.2">
      <c r="A303" s="394">
        <v>2</v>
      </c>
      <c r="B303" s="393">
        <v>6</v>
      </c>
      <c r="C303" s="393">
        <v>5</v>
      </c>
      <c r="D303" s="393">
        <v>2</v>
      </c>
      <c r="E303" s="393" t="s">
        <v>210</v>
      </c>
      <c r="F303" s="290" t="s">
        <v>197</v>
      </c>
      <c r="G303" s="392"/>
      <c r="H303" s="360">
        <f>+'PPNE4 '!N305</f>
        <v>3000000</v>
      </c>
      <c r="I303" s="360"/>
      <c r="J303" s="359">
        <f>SUBTOTAL(9,G303:I303)</f>
        <v>3000000</v>
      </c>
      <c r="K303" s="372">
        <f>IFERROR(J303/$J$18*100,"0.00")</f>
        <v>0.40686903979502742</v>
      </c>
    </row>
    <row r="304" spans="1:11" ht="12.75" x14ac:dyDescent="0.2">
      <c r="A304" s="383">
        <v>2</v>
      </c>
      <c r="B304" s="382">
        <v>6</v>
      </c>
      <c r="C304" s="382">
        <v>5</v>
      </c>
      <c r="D304" s="382">
        <v>4</v>
      </c>
      <c r="E304" s="382"/>
      <c r="F304" s="381" t="s">
        <v>1079</v>
      </c>
      <c r="G304" s="380">
        <f>+G305</f>
        <v>0</v>
      </c>
      <c r="H304" s="380">
        <f>+H305</f>
        <v>0</v>
      </c>
      <c r="I304" s="380">
        <f>+I305</f>
        <v>0</v>
      </c>
      <c r="J304" s="380">
        <f>+J305</f>
        <v>0</v>
      </c>
      <c r="K304" s="373">
        <f>+K305</f>
        <v>0</v>
      </c>
    </row>
    <row r="305" spans="1:11" ht="12.75" x14ac:dyDescent="0.2">
      <c r="A305" s="394">
        <v>2</v>
      </c>
      <c r="B305" s="393">
        <v>6</v>
      </c>
      <c r="C305" s="393">
        <v>5</v>
      </c>
      <c r="D305" s="393">
        <v>4</v>
      </c>
      <c r="E305" s="393" t="s">
        <v>210</v>
      </c>
      <c r="F305" s="290" t="s">
        <v>1079</v>
      </c>
      <c r="G305" s="392"/>
      <c r="H305" s="369"/>
      <c r="I305" s="369"/>
      <c r="J305" s="359">
        <f>SUBTOTAL(9,G305:I305)</f>
        <v>0</v>
      </c>
      <c r="K305" s="372">
        <f>IFERROR(J305/$J$18*100,"0.00")</f>
        <v>0</v>
      </c>
    </row>
    <row r="306" spans="1:11" ht="12.75" x14ac:dyDescent="0.2">
      <c r="A306" s="383">
        <v>2</v>
      </c>
      <c r="B306" s="382">
        <v>6</v>
      </c>
      <c r="C306" s="382">
        <v>5</v>
      </c>
      <c r="D306" s="382">
        <v>5</v>
      </c>
      <c r="E306" s="382"/>
      <c r="F306" s="381" t="s">
        <v>198</v>
      </c>
      <c r="G306" s="380">
        <f>+G307</f>
        <v>0</v>
      </c>
      <c r="H306" s="380">
        <f>+H307</f>
        <v>3000000</v>
      </c>
      <c r="I306" s="380">
        <f>+I307</f>
        <v>0</v>
      </c>
      <c r="J306" s="380">
        <f>+J307</f>
        <v>3000000</v>
      </c>
      <c r="K306" s="373">
        <f>+K307</f>
        <v>0.40686903979502742</v>
      </c>
    </row>
    <row r="307" spans="1:11" ht="12.75" x14ac:dyDescent="0.2">
      <c r="A307" s="394">
        <v>2</v>
      </c>
      <c r="B307" s="393">
        <v>6</v>
      </c>
      <c r="C307" s="393">
        <v>5</v>
      </c>
      <c r="D307" s="393">
        <v>5</v>
      </c>
      <c r="E307" s="393" t="s">
        <v>210</v>
      </c>
      <c r="F307" s="290" t="s">
        <v>198</v>
      </c>
      <c r="G307" s="392"/>
      <c r="H307" s="360">
        <f>+'PPNE4 '!N309</f>
        <v>3000000</v>
      </c>
      <c r="I307" s="360"/>
      <c r="J307" s="359">
        <f>SUBTOTAL(9,G307:I307)</f>
        <v>3000000</v>
      </c>
      <c r="K307" s="372">
        <f>IFERROR(J307/$J$18*100,"0.00")</f>
        <v>0.40686903979502742</v>
      </c>
    </row>
    <row r="308" spans="1:11" ht="23.25" customHeight="1" x14ac:dyDescent="0.2">
      <c r="A308" s="383">
        <v>2</v>
      </c>
      <c r="B308" s="382">
        <v>6</v>
      </c>
      <c r="C308" s="382">
        <v>5</v>
      </c>
      <c r="D308" s="382">
        <v>6</v>
      </c>
      <c r="E308" s="382"/>
      <c r="F308" s="381" t="s">
        <v>199</v>
      </c>
      <c r="G308" s="380">
        <f>+G309</f>
        <v>0</v>
      </c>
      <c r="H308" s="380">
        <f>+H309</f>
        <v>3500000</v>
      </c>
      <c r="I308" s="380">
        <f>+I309</f>
        <v>0</v>
      </c>
      <c r="J308" s="380">
        <f>+J309</f>
        <v>3500000</v>
      </c>
      <c r="K308" s="373">
        <f>+K309</f>
        <v>0.47468054642753205</v>
      </c>
    </row>
    <row r="309" spans="1:11" ht="12.75" x14ac:dyDescent="0.2">
      <c r="A309" s="394">
        <v>2</v>
      </c>
      <c r="B309" s="393">
        <v>6</v>
      </c>
      <c r="C309" s="393">
        <v>5</v>
      </c>
      <c r="D309" s="393">
        <v>6</v>
      </c>
      <c r="E309" s="393" t="s">
        <v>210</v>
      </c>
      <c r="F309" s="290" t="s">
        <v>199</v>
      </c>
      <c r="G309" s="392"/>
      <c r="H309" s="360">
        <f>+'PPNE4 '!N311</f>
        <v>3500000</v>
      </c>
      <c r="I309" s="360"/>
      <c r="J309" s="359">
        <f>SUBTOTAL(9,G309:I309)</f>
        <v>3500000</v>
      </c>
      <c r="K309" s="372">
        <f>IFERROR(J309/$J$18*100,"0.00")</f>
        <v>0.47468054642753205</v>
      </c>
    </row>
    <row r="310" spans="1:11" ht="12.75" x14ac:dyDescent="0.2">
      <c r="A310" s="387">
        <v>2</v>
      </c>
      <c r="B310" s="386">
        <v>6</v>
      </c>
      <c r="C310" s="386">
        <v>6</v>
      </c>
      <c r="D310" s="386"/>
      <c r="E310" s="386"/>
      <c r="F310" s="288" t="s">
        <v>275</v>
      </c>
      <c r="G310" s="385">
        <f t="shared" ref="G310:K311" si="12">+G311</f>
        <v>0</v>
      </c>
      <c r="H310" s="385">
        <f t="shared" si="12"/>
        <v>0</v>
      </c>
      <c r="I310" s="385">
        <f t="shared" si="12"/>
        <v>0</v>
      </c>
      <c r="J310" s="385">
        <f t="shared" si="12"/>
        <v>0</v>
      </c>
      <c r="K310" s="384">
        <f t="shared" si="12"/>
        <v>0</v>
      </c>
    </row>
    <row r="311" spans="1:11" ht="12.75" x14ac:dyDescent="0.2">
      <c r="A311" s="383">
        <v>2</v>
      </c>
      <c r="B311" s="382">
        <v>6</v>
      </c>
      <c r="C311" s="382">
        <v>6</v>
      </c>
      <c r="D311" s="382">
        <v>2</v>
      </c>
      <c r="E311" s="382"/>
      <c r="F311" s="289" t="s">
        <v>277</v>
      </c>
      <c r="G311" s="380">
        <f t="shared" si="12"/>
        <v>0</v>
      </c>
      <c r="H311" s="380">
        <f t="shared" si="12"/>
        <v>0</v>
      </c>
      <c r="I311" s="380">
        <f t="shared" si="12"/>
        <v>0</v>
      </c>
      <c r="J311" s="380">
        <f t="shared" si="12"/>
        <v>0</v>
      </c>
      <c r="K311" s="373">
        <f t="shared" si="12"/>
        <v>0</v>
      </c>
    </row>
    <row r="312" spans="1:11" ht="12.75" x14ac:dyDescent="0.2">
      <c r="A312" s="394">
        <v>2</v>
      </c>
      <c r="B312" s="393">
        <v>6</v>
      </c>
      <c r="C312" s="393">
        <v>6</v>
      </c>
      <c r="D312" s="393">
        <v>2</v>
      </c>
      <c r="E312" s="393" t="s">
        <v>210</v>
      </c>
      <c r="F312" s="290" t="s">
        <v>277</v>
      </c>
      <c r="G312" s="392"/>
      <c r="H312" s="369"/>
      <c r="I312" s="369"/>
      <c r="J312" s="359">
        <f>SUBTOTAL(9,G312:I312)</f>
        <v>0</v>
      </c>
      <c r="K312" s="372">
        <f>IFERROR(J312/$J$18*100,"0.00")</f>
        <v>0</v>
      </c>
    </row>
    <row r="313" spans="1:11" ht="12.75" x14ac:dyDescent="0.2">
      <c r="A313" s="387">
        <v>2</v>
      </c>
      <c r="B313" s="386">
        <v>6</v>
      </c>
      <c r="C313" s="386">
        <v>8</v>
      </c>
      <c r="D313" s="386"/>
      <c r="E313" s="386"/>
      <c r="F313" s="288" t="s">
        <v>201</v>
      </c>
      <c r="G313" s="385">
        <f>+G314+G317+G319+G321</f>
        <v>0</v>
      </c>
      <c r="H313" s="385">
        <f>+H314+H317+H319+H321</f>
        <v>0</v>
      </c>
      <c r="I313" s="385">
        <f>+I314+I317+I319+I321</f>
        <v>0</v>
      </c>
      <c r="J313" s="385">
        <f>+J314+J317+J319+J321</f>
        <v>0</v>
      </c>
      <c r="K313" s="385">
        <f>+K314+K317+K319+K321</f>
        <v>0</v>
      </c>
    </row>
    <row r="314" spans="1:11" ht="12.75" x14ac:dyDescent="0.2">
      <c r="A314" s="383">
        <v>2</v>
      </c>
      <c r="B314" s="382">
        <v>6</v>
      </c>
      <c r="C314" s="382">
        <v>8</v>
      </c>
      <c r="D314" s="382">
        <v>3</v>
      </c>
      <c r="E314" s="382"/>
      <c r="F314" s="381" t="s">
        <v>202</v>
      </c>
      <c r="G314" s="380">
        <f>+G315+G316</f>
        <v>0</v>
      </c>
      <c r="H314" s="380">
        <f>+H315+H316</f>
        <v>0</v>
      </c>
      <c r="I314" s="380">
        <f>+I315+I316</f>
        <v>0</v>
      </c>
      <c r="J314" s="380">
        <f>+J315+J316</f>
        <v>0</v>
      </c>
      <c r="K314" s="373">
        <f>+K315+K316</f>
        <v>0</v>
      </c>
    </row>
    <row r="315" spans="1:11" ht="12.75" x14ac:dyDescent="0.2">
      <c r="A315" s="394">
        <v>2</v>
      </c>
      <c r="B315" s="393">
        <v>6</v>
      </c>
      <c r="C315" s="393">
        <v>8</v>
      </c>
      <c r="D315" s="393">
        <v>3</v>
      </c>
      <c r="E315" s="393" t="s">
        <v>210</v>
      </c>
      <c r="F315" s="290" t="s">
        <v>203</v>
      </c>
      <c r="G315" s="395"/>
      <c r="H315" s="395"/>
      <c r="I315" s="395"/>
      <c r="J315" s="359">
        <f>SUBTOTAL(9,G315:I315)</f>
        <v>0</v>
      </c>
      <c r="K315" s="372">
        <f>IFERROR(J315/$J$18*100,"0.00")</f>
        <v>0</v>
      </c>
    </row>
    <row r="316" spans="1:11" ht="12.75" x14ac:dyDescent="0.2">
      <c r="A316" s="394">
        <v>2</v>
      </c>
      <c r="B316" s="393">
        <v>6</v>
      </c>
      <c r="C316" s="393">
        <v>8</v>
      </c>
      <c r="D316" s="393">
        <v>3</v>
      </c>
      <c r="E316" s="393" t="s">
        <v>211</v>
      </c>
      <c r="F316" s="290" t="s">
        <v>204</v>
      </c>
      <c r="G316" s="392"/>
      <c r="H316" s="392"/>
      <c r="I316" s="392"/>
      <c r="J316" s="359">
        <f>SUBTOTAL(9,G316:I316)</f>
        <v>0</v>
      </c>
      <c r="K316" s="372">
        <f>IFERROR(J316/$J$18*100,"0.00")</f>
        <v>0</v>
      </c>
    </row>
    <row r="317" spans="1:11" ht="12.75" x14ac:dyDescent="0.2">
      <c r="A317" s="383">
        <v>2</v>
      </c>
      <c r="B317" s="382">
        <v>6</v>
      </c>
      <c r="C317" s="382">
        <v>8</v>
      </c>
      <c r="D317" s="382">
        <v>5</v>
      </c>
      <c r="E317" s="382"/>
      <c r="F317" s="381" t="s">
        <v>205</v>
      </c>
      <c r="G317" s="380">
        <f>+G318</f>
        <v>0</v>
      </c>
      <c r="H317" s="380">
        <f>+H318</f>
        <v>0</v>
      </c>
      <c r="I317" s="380">
        <f>+I318</f>
        <v>0</v>
      </c>
      <c r="J317" s="380">
        <f>+J318</f>
        <v>0</v>
      </c>
      <c r="K317" s="373">
        <f>+K318</f>
        <v>0</v>
      </c>
    </row>
    <row r="318" spans="1:11" ht="12.75" x14ac:dyDescent="0.2">
      <c r="A318" s="394">
        <v>2</v>
      </c>
      <c r="B318" s="393">
        <v>6</v>
      </c>
      <c r="C318" s="393">
        <v>8</v>
      </c>
      <c r="D318" s="393">
        <v>5</v>
      </c>
      <c r="E318" s="393" t="s">
        <v>210</v>
      </c>
      <c r="F318" s="290" t="s">
        <v>205</v>
      </c>
      <c r="G318" s="392"/>
      <c r="H318" s="392"/>
      <c r="I318" s="392"/>
      <c r="J318" s="359">
        <f>SUBTOTAL(9,G318:I318)</f>
        <v>0</v>
      </c>
      <c r="K318" s="372">
        <f>IFERROR(J318/$J$18*100,"0.00")</f>
        <v>0</v>
      </c>
    </row>
    <row r="319" spans="1:11" ht="20.25" customHeight="1" x14ac:dyDescent="0.2">
      <c r="A319" s="383">
        <v>2</v>
      </c>
      <c r="B319" s="382">
        <v>6</v>
      </c>
      <c r="C319" s="382">
        <v>8</v>
      </c>
      <c r="D319" s="382">
        <v>8</v>
      </c>
      <c r="E319" s="382"/>
      <c r="F319" s="289" t="s">
        <v>206</v>
      </c>
      <c r="G319" s="380">
        <f>+G320</f>
        <v>0</v>
      </c>
      <c r="H319" s="380">
        <f>+H320</f>
        <v>0</v>
      </c>
      <c r="I319" s="380">
        <f>+I320</f>
        <v>0</v>
      </c>
      <c r="J319" s="380">
        <f>+J320</f>
        <v>0</v>
      </c>
      <c r="K319" s="373">
        <f>+K320</f>
        <v>0</v>
      </c>
    </row>
    <row r="320" spans="1:11" ht="12.75" x14ac:dyDescent="0.2">
      <c r="A320" s="394">
        <v>2</v>
      </c>
      <c r="B320" s="393">
        <v>6</v>
      </c>
      <c r="C320" s="393">
        <v>8</v>
      </c>
      <c r="D320" s="393">
        <v>8</v>
      </c>
      <c r="E320" s="393" t="s">
        <v>210</v>
      </c>
      <c r="F320" s="290" t="s">
        <v>1080</v>
      </c>
      <c r="G320" s="395"/>
      <c r="H320" s="395"/>
      <c r="I320" s="395"/>
      <c r="J320" s="359">
        <f>SUBTOTAL(9,G320:I320)</f>
        <v>0</v>
      </c>
      <c r="K320" s="372">
        <f>IFERROR(J320/$J$18*100,"0.00")</f>
        <v>0</v>
      </c>
    </row>
    <row r="321" spans="1:11" ht="12.75" x14ac:dyDescent="0.2">
      <c r="A321" s="383">
        <v>2</v>
      </c>
      <c r="B321" s="382">
        <v>6</v>
      </c>
      <c r="C321" s="382">
        <v>8</v>
      </c>
      <c r="D321" s="382">
        <v>9</v>
      </c>
      <c r="E321" s="382"/>
      <c r="F321" s="289" t="s">
        <v>207</v>
      </c>
      <c r="G321" s="380">
        <f>+G322</f>
        <v>0</v>
      </c>
      <c r="H321" s="380">
        <f>+H322</f>
        <v>0</v>
      </c>
      <c r="I321" s="380">
        <f>+I322</f>
        <v>0</v>
      </c>
      <c r="J321" s="380">
        <f>+J322</f>
        <v>0</v>
      </c>
      <c r="K321" s="373">
        <f>+K322</f>
        <v>0</v>
      </c>
    </row>
    <row r="322" spans="1:11" ht="12.75" x14ac:dyDescent="0.2">
      <c r="A322" s="394">
        <v>2</v>
      </c>
      <c r="B322" s="393">
        <v>6</v>
      </c>
      <c r="C322" s="393">
        <v>8</v>
      </c>
      <c r="D322" s="393">
        <v>9</v>
      </c>
      <c r="E322" s="393" t="s">
        <v>210</v>
      </c>
      <c r="F322" s="290" t="s">
        <v>207</v>
      </c>
      <c r="G322" s="392"/>
      <c r="H322" s="360"/>
      <c r="I322" s="360"/>
      <c r="J322" s="359">
        <f>SUBTOTAL(9,G322:I322)</f>
        <v>0</v>
      </c>
      <c r="K322" s="372">
        <f>IFERROR(J322/$J$18*100,"0.00")</f>
        <v>0</v>
      </c>
    </row>
    <row r="323" spans="1:11" ht="12.75" x14ac:dyDescent="0.2">
      <c r="A323" s="391">
        <v>2</v>
      </c>
      <c r="B323" s="390">
        <v>7</v>
      </c>
      <c r="C323" s="390"/>
      <c r="D323" s="390"/>
      <c r="E323" s="390"/>
      <c r="F323" s="287" t="s">
        <v>183</v>
      </c>
      <c r="G323" s="389">
        <f t="shared" ref="G323:K325" si="13">+G324</f>
        <v>0</v>
      </c>
      <c r="H323" s="389">
        <f t="shared" si="13"/>
        <v>0</v>
      </c>
      <c r="I323" s="389">
        <f t="shared" si="13"/>
        <v>0</v>
      </c>
      <c r="J323" s="389">
        <f t="shared" si="13"/>
        <v>0</v>
      </c>
      <c r="K323" s="388">
        <f t="shared" si="13"/>
        <v>0</v>
      </c>
    </row>
    <row r="324" spans="1:11" ht="12.75" x14ac:dyDescent="0.2">
      <c r="A324" s="387">
        <v>2</v>
      </c>
      <c r="B324" s="386">
        <v>7</v>
      </c>
      <c r="C324" s="386">
        <v>1</v>
      </c>
      <c r="D324" s="386"/>
      <c r="E324" s="386"/>
      <c r="F324" s="288" t="s">
        <v>208</v>
      </c>
      <c r="G324" s="385">
        <f t="shared" si="13"/>
        <v>0</v>
      </c>
      <c r="H324" s="385">
        <f t="shared" si="13"/>
        <v>0</v>
      </c>
      <c r="I324" s="385">
        <f t="shared" si="13"/>
        <v>0</v>
      </c>
      <c r="J324" s="385">
        <f t="shared" si="13"/>
        <v>0</v>
      </c>
      <c r="K324" s="384">
        <f t="shared" si="13"/>
        <v>0</v>
      </c>
    </row>
    <row r="325" spans="1:11" ht="12.75" x14ac:dyDescent="0.2">
      <c r="A325" s="383">
        <v>2</v>
      </c>
      <c r="B325" s="382">
        <v>7</v>
      </c>
      <c r="C325" s="382">
        <v>1</v>
      </c>
      <c r="D325" s="382">
        <v>2</v>
      </c>
      <c r="E325" s="382"/>
      <c r="F325" s="381" t="s">
        <v>209</v>
      </c>
      <c r="G325" s="380">
        <f t="shared" si="13"/>
        <v>0</v>
      </c>
      <c r="H325" s="380">
        <f t="shared" si="13"/>
        <v>0</v>
      </c>
      <c r="I325" s="380">
        <f t="shared" si="13"/>
        <v>0</v>
      </c>
      <c r="J325" s="380">
        <f t="shared" si="13"/>
        <v>0</v>
      </c>
      <c r="K325" s="373">
        <f t="shared" si="13"/>
        <v>0</v>
      </c>
    </row>
    <row r="326" spans="1:11" ht="12.75" x14ac:dyDescent="0.2">
      <c r="A326" s="344">
        <v>2</v>
      </c>
      <c r="B326" s="343">
        <v>7</v>
      </c>
      <c r="C326" s="343">
        <v>1</v>
      </c>
      <c r="D326" s="343">
        <v>2</v>
      </c>
      <c r="E326" s="343" t="s">
        <v>210</v>
      </c>
      <c r="F326" s="38" t="s">
        <v>209</v>
      </c>
      <c r="G326" s="39"/>
      <c r="H326" s="39"/>
      <c r="I326" s="39"/>
      <c r="J326" s="341">
        <f>SUBTOTAL(9,G326:I326)</f>
        <v>0</v>
      </c>
      <c r="K326" s="340">
        <f>IFERROR(J326/$J$18*100,"0.00")</f>
        <v>0</v>
      </c>
    </row>
    <row r="327" spans="1:11" s="46" customFormat="1" x14ac:dyDescent="0.3">
      <c r="A327" s="47"/>
      <c r="B327" s="47"/>
      <c r="C327" s="47"/>
      <c r="D327" s="47"/>
      <c r="E327" s="47"/>
      <c r="F327" s="47"/>
      <c r="G327" s="47"/>
      <c r="H327" s="47"/>
      <c r="I327" s="47"/>
      <c r="J327" s="47"/>
    </row>
    <row r="328" spans="1:11" s="46" customFormat="1" x14ac:dyDescent="0.3">
      <c r="A328" s="47"/>
      <c r="B328" s="47"/>
      <c r="C328" s="47"/>
      <c r="D328" s="47"/>
      <c r="E328" s="47"/>
      <c r="F328" s="47"/>
      <c r="G328" s="47"/>
      <c r="H328" s="47"/>
      <c r="I328" s="47"/>
      <c r="J328" s="47"/>
    </row>
    <row r="329" spans="1:11" s="46" customFormat="1" x14ac:dyDescent="0.3">
      <c r="A329" s="47"/>
      <c r="B329" s="47"/>
      <c r="C329" s="47"/>
      <c r="D329" s="47"/>
      <c r="E329" s="47"/>
      <c r="F329" s="47"/>
      <c r="G329" s="47"/>
      <c r="H329" s="47"/>
      <c r="I329" s="47"/>
      <c r="J329" s="47"/>
    </row>
    <row r="330" spans="1:11" s="46" customFormat="1" x14ac:dyDescent="0.3">
      <c r="A330" s="47"/>
      <c r="B330" s="47"/>
      <c r="C330" s="47"/>
      <c r="D330" s="47"/>
      <c r="E330" s="47"/>
      <c r="F330" s="47"/>
      <c r="G330" s="47"/>
      <c r="H330" s="47"/>
      <c r="I330" s="47"/>
      <c r="J330" s="47"/>
    </row>
    <row r="331" spans="1:11" s="46" customFormat="1" x14ac:dyDescent="0.3">
      <c r="A331" s="47"/>
      <c r="B331" s="47"/>
      <c r="C331" s="47"/>
      <c r="D331" s="47"/>
      <c r="E331" s="47"/>
      <c r="F331" s="47"/>
      <c r="G331" s="47"/>
      <c r="H331" s="47"/>
      <c r="I331" s="47"/>
      <c r="J331" s="47"/>
    </row>
    <row r="332" spans="1:11" s="46" customFormat="1" x14ac:dyDescent="0.3">
      <c r="A332" s="47"/>
      <c r="B332" s="47"/>
      <c r="C332" s="47"/>
      <c r="D332" s="47"/>
      <c r="E332" s="47"/>
      <c r="F332" s="47"/>
      <c r="G332" s="47"/>
      <c r="H332" s="47"/>
      <c r="I332" s="47"/>
      <c r="J332" s="47"/>
    </row>
    <row r="333" spans="1:11" s="46" customFormat="1" x14ac:dyDescent="0.3">
      <c r="A333" s="47"/>
      <c r="B333" s="47"/>
      <c r="C333" s="47"/>
      <c r="D333" s="47"/>
      <c r="E333" s="47"/>
      <c r="F333" s="47"/>
      <c r="G333" s="47"/>
      <c r="H333" s="47"/>
      <c r="I333" s="47"/>
      <c r="J333" s="47"/>
    </row>
    <row r="334" spans="1:11" s="46" customFormat="1" x14ac:dyDescent="0.3">
      <c r="A334" s="47"/>
      <c r="B334" s="47"/>
      <c r="C334" s="47"/>
      <c r="D334" s="47"/>
      <c r="E334" s="47"/>
      <c r="F334" s="47"/>
      <c r="G334" s="47"/>
      <c r="H334" s="47"/>
      <c r="I334" s="47"/>
      <c r="J334" s="47"/>
    </row>
    <row r="335" spans="1:11" s="46" customFormat="1" x14ac:dyDescent="0.3">
      <c r="A335" s="47"/>
      <c r="B335" s="47"/>
      <c r="C335" s="47"/>
      <c r="D335" s="47"/>
      <c r="E335" s="47"/>
      <c r="F335" s="47"/>
      <c r="G335" s="47"/>
      <c r="H335" s="47"/>
      <c r="I335" s="47"/>
      <c r="J335" s="47"/>
    </row>
    <row r="336" spans="1:11" s="46" customFormat="1" x14ac:dyDescent="0.3">
      <c r="A336" s="47"/>
      <c r="B336" s="47"/>
      <c r="C336" s="47"/>
      <c r="D336" s="47"/>
      <c r="E336" s="47"/>
      <c r="F336" s="47"/>
      <c r="G336" s="47"/>
      <c r="H336" s="47"/>
      <c r="I336" s="47"/>
      <c r="J336" s="47"/>
    </row>
    <row r="337" spans="1:10" s="46" customFormat="1" x14ac:dyDescent="0.3">
      <c r="A337" s="47"/>
      <c r="B337" s="47"/>
      <c r="C337" s="47"/>
      <c r="D337" s="47"/>
      <c r="E337" s="47"/>
      <c r="F337" s="47"/>
      <c r="G337" s="47"/>
      <c r="H337" s="47"/>
      <c r="I337" s="47"/>
      <c r="J337" s="47"/>
    </row>
    <row r="338" spans="1:10" s="46" customFormat="1" x14ac:dyDescent="0.3">
      <c r="A338" s="47"/>
      <c r="B338" s="47"/>
      <c r="C338" s="47"/>
      <c r="D338" s="47"/>
      <c r="E338" s="47"/>
      <c r="F338" s="47"/>
      <c r="G338" s="47"/>
      <c r="H338" s="47"/>
      <c r="I338" s="47"/>
      <c r="J338" s="47"/>
    </row>
    <row r="339" spans="1:10" s="46" customFormat="1" x14ac:dyDescent="0.3">
      <c r="A339" s="47"/>
      <c r="B339" s="47"/>
      <c r="C339" s="47"/>
      <c r="D339" s="47"/>
      <c r="E339" s="47"/>
      <c r="F339" s="47"/>
      <c r="G339" s="47"/>
      <c r="H339" s="47"/>
      <c r="I339" s="47"/>
      <c r="J339" s="47"/>
    </row>
    <row r="340" spans="1:10" s="46" customFormat="1" x14ac:dyDescent="0.3">
      <c r="A340" s="47"/>
      <c r="B340" s="47"/>
      <c r="C340" s="47"/>
      <c r="D340" s="47"/>
      <c r="E340" s="47"/>
      <c r="F340" s="47"/>
      <c r="G340" s="47"/>
      <c r="H340" s="47"/>
      <c r="I340" s="47"/>
      <c r="J340" s="47"/>
    </row>
    <row r="341" spans="1:10" s="46" customFormat="1" x14ac:dyDescent="0.3">
      <c r="A341" s="47"/>
      <c r="B341" s="47"/>
      <c r="C341" s="47"/>
      <c r="D341" s="47"/>
      <c r="E341" s="47"/>
      <c r="F341" s="47"/>
      <c r="G341" s="47"/>
      <c r="H341" s="47"/>
      <c r="I341" s="47"/>
      <c r="J341" s="47"/>
    </row>
    <row r="342" spans="1:10" s="46" customFormat="1" x14ac:dyDescent="0.3">
      <c r="A342" s="47"/>
      <c r="B342" s="47"/>
      <c r="C342" s="47"/>
      <c r="D342" s="47"/>
      <c r="E342" s="47"/>
      <c r="F342" s="47"/>
      <c r="G342" s="47"/>
      <c r="H342" s="47"/>
      <c r="I342" s="47"/>
      <c r="J342" s="47"/>
    </row>
    <row r="343" spans="1:10" s="46" customFormat="1" x14ac:dyDescent="0.3">
      <c r="A343" s="47"/>
      <c r="B343" s="47"/>
      <c r="C343" s="47"/>
      <c r="D343" s="47"/>
      <c r="E343" s="47"/>
      <c r="F343" s="47"/>
      <c r="G343" s="47"/>
      <c r="H343" s="47"/>
      <c r="I343" s="47"/>
      <c r="J343" s="47"/>
    </row>
    <row r="344" spans="1:10" s="46" customFormat="1" x14ac:dyDescent="0.3">
      <c r="A344" s="47"/>
      <c r="B344" s="47"/>
      <c r="C344" s="47"/>
      <c r="D344" s="47"/>
      <c r="E344" s="47"/>
      <c r="F344" s="47"/>
      <c r="G344" s="47"/>
      <c r="H344" s="47"/>
      <c r="I344" s="47"/>
      <c r="J344" s="47"/>
    </row>
    <row r="345" spans="1:10" s="46" customFormat="1" x14ac:dyDescent="0.3">
      <c r="A345" s="47"/>
      <c r="B345" s="47"/>
      <c r="C345" s="47"/>
      <c r="D345" s="47"/>
      <c r="E345" s="47"/>
      <c r="F345" s="47"/>
      <c r="G345" s="47"/>
      <c r="H345" s="47"/>
      <c r="I345" s="47"/>
      <c r="J345" s="47"/>
    </row>
    <row r="346" spans="1:10" s="46" customFormat="1" x14ac:dyDescent="0.3">
      <c r="A346" s="47"/>
      <c r="B346" s="47"/>
      <c r="C346" s="47"/>
      <c r="D346" s="47"/>
      <c r="E346" s="47"/>
      <c r="F346" s="47"/>
      <c r="G346" s="47"/>
      <c r="H346" s="47"/>
      <c r="I346" s="47"/>
      <c r="J346" s="47"/>
    </row>
    <row r="347" spans="1:10" s="46" customFormat="1" x14ac:dyDescent="0.3">
      <c r="A347" s="47"/>
      <c r="B347" s="47"/>
      <c r="C347" s="47"/>
      <c r="D347" s="47"/>
      <c r="E347" s="47"/>
      <c r="F347" s="47"/>
      <c r="G347" s="47"/>
      <c r="H347" s="47"/>
      <c r="I347" s="47"/>
      <c r="J347" s="47"/>
    </row>
    <row r="348" spans="1:10" s="46" customFormat="1" x14ac:dyDescent="0.3">
      <c r="A348" s="47"/>
      <c r="B348" s="47"/>
      <c r="C348" s="47"/>
      <c r="D348" s="47"/>
      <c r="E348" s="47"/>
      <c r="F348" s="47"/>
      <c r="G348" s="47"/>
      <c r="H348" s="47"/>
      <c r="I348" s="47"/>
      <c r="J348" s="47"/>
    </row>
    <row r="349" spans="1:10" s="46" customFormat="1" x14ac:dyDescent="0.3">
      <c r="A349" s="47"/>
      <c r="B349" s="47"/>
      <c r="C349" s="47"/>
      <c r="D349" s="47"/>
      <c r="E349" s="47"/>
      <c r="F349" s="47"/>
      <c r="G349" s="47"/>
      <c r="H349" s="47"/>
      <c r="I349" s="47"/>
      <c r="J349" s="47"/>
    </row>
    <row r="350" spans="1:10" s="46" customFormat="1" x14ac:dyDescent="0.3">
      <c r="A350" s="47"/>
      <c r="B350" s="47"/>
      <c r="C350" s="47"/>
      <c r="D350" s="47"/>
      <c r="E350" s="47"/>
      <c r="F350" s="47"/>
      <c r="G350" s="47"/>
      <c r="H350" s="47"/>
      <c r="I350" s="47"/>
      <c r="J350" s="47"/>
    </row>
    <row r="351" spans="1:10" s="46" customFormat="1" x14ac:dyDescent="0.3">
      <c r="A351" s="47"/>
      <c r="B351" s="47"/>
      <c r="C351" s="47"/>
      <c r="D351" s="47"/>
      <c r="E351" s="47"/>
      <c r="F351" s="47"/>
      <c r="G351" s="47"/>
      <c r="H351" s="47"/>
      <c r="I351" s="47"/>
      <c r="J351" s="47"/>
    </row>
    <row r="352" spans="1:10" s="46" customFormat="1" x14ac:dyDescent="0.3">
      <c r="A352" s="47"/>
      <c r="B352" s="47"/>
      <c r="C352" s="47"/>
      <c r="D352" s="47"/>
      <c r="E352" s="47"/>
      <c r="F352" s="47"/>
      <c r="G352" s="47"/>
      <c r="H352" s="47"/>
      <c r="I352" s="47"/>
      <c r="J352" s="47"/>
    </row>
    <row r="353" spans="1:10" s="46" customFormat="1" x14ac:dyDescent="0.3">
      <c r="A353" s="47"/>
      <c r="B353" s="47"/>
      <c r="C353" s="47"/>
      <c r="D353" s="47"/>
      <c r="E353" s="47"/>
      <c r="F353" s="47"/>
      <c r="G353" s="47"/>
      <c r="H353" s="47"/>
      <c r="I353" s="47"/>
      <c r="J353" s="47"/>
    </row>
    <row r="354" spans="1:10" s="46" customFormat="1" x14ac:dyDescent="0.3">
      <c r="A354" s="47"/>
      <c r="B354" s="47"/>
      <c r="C354" s="47"/>
      <c r="D354" s="47"/>
      <c r="E354" s="47"/>
      <c r="F354" s="47"/>
      <c r="G354" s="47"/>
      <c r="H354" s="47"/>
      <c r="I354" s="47"/>
      <c r="J354" s="47"/>
    </row>
    <row r="355" spans="1:10" s="46" customFormat="1" x14ac:dyDescent="0.3">
      <c r="A355" s="47"/>
      <c r="B355" s="47"/>
      <c r="C355" s="47"/>
      <c r="D355" s="47"/>
      <c r="E355" s="47"/>
      <c r="F355" s="47"/>
      <c r="G355" s="47"/>
      <c r="H355" s="47"/>
      <c r="I355" s="47"/>
      <c r="J355" s="47"/>
    </row>
    <row r="356" spans="1:10" s="46" customFormat="1" x14ac:dyDescent="0.3">
      <c r="A356" s="47"/>
      <c r="B356" s="47"/>
      <c r="C356" s="47"/>
      <c r="D356" s="47"/>
      <c r="E356" s="47"/>
      <c r="F356" s="47"/>
      <c r="G356" s="47"/>
      <c r="H356" s="47"/>
      <c r="I356" s="47"/>
      <c r="J356" s="47"/>
    </row>
    <row r="357" spans="1:10" s="46" customFormat="1" x14ac:dyDescent="0.3">
      <c r="A357" s="47"/>
      <c r="B357" s="47"/>
      <c r="C357" s="47"/>
      <c r="D357" s="47"/>
      <c r="E357" s="47"/>
      <c r="F357" s="47"/>
      <c r="G357" s="47"/>
      <c r="H357" s="47"/>
      <c r="I357" s="47"/>
      <c r="J357" s="47"/>
    </row>
    <row r="358" spans="1:10" s="46" customFormat="1" x14ac:dyDescent="0.3">
      <c r="A358" s="47"/>
      <c r="B358" s="47"/>
      <c r="C358" s="47"/>
      <c r="D358" s="47"/>
      <c r="E358" s="47"/>
      <c r="F358" s="47"/>
      <c r="G358" s="47"/>
      <c r="H358" s="47"/>
      <c r="I358" s="47"/>
      <c r="J358" s="47"/>
    </row>
    <row r="359" spans="1:10" s="46" customFormat="1" x14ac:dyDescent="0.3">
      <c r="A359" s="47"/>
      <c r="B359" s="47"/>
      <c r="C359" s="47"/>
      <c r="D359" s="47"/>
      <c r="E359" s="47"/>
      <c r="F359" s="47"/>
      <c r="G359" s="47"/>
      <c r="H359" s="47"/>
      <c r="I359" s="47"/>
      <c r="J359" s="47"/>
    </row>
    <row r="360" spans="1:10" s="46" customFormat="1" x14ac:dyDescent="0.3">
      <c r="A360" s="47"/>
      <c r="B360" s="47"/>
      <c r="C360" s="47"/>
      <c r="D360" s="47"/>
      <c r="E360" s="47"/>
      <c r="F360" s="47"/>
      <c r="G360" s="47"/>
      <c r="H360" s="47"/>
      <c r="I360" s="47"/>
      <c r="J360" s="47"/>
    </row>
    <row r="361" spans="1:10" s="46" customFormat="1" x14ac:dyDescent="0.3">
      <c r="A361" s="47"/>
      <c r="B361" s="47"/>
      <c r="C361" s="47"/>
      <c r="D361" s="47"/>
      <c r="E361" s="47"/>
      <c r="F361" s="47"/>
      <c r="G361" s="47"/>
      <c r="H361" s="47"/>
      <c r="I361" s="47"/>
      <c r="J361" s="47"/>
    </row>
    <row r="362" spans="1:10" s="46" customFormat="1" x14ac:dyDescent="0.3">
      <c r="A362" s="47"/>
      <c r="B362" s="47"/>
      <c r="C362" s="47"/>
      <c r="D362" s="47"/>
      <c r="E362" s="47"/>
      <c r="F362" s="47"/>
      <c r="G362" s="47"/>
      <c r="H362" s="47"/>
      <c r="I362" s="47"/>
      <c r="J362" s="47"/>
    </row>
    <row r="363" spans="1:10" s="46" customFormat="1" x14ac:dyDescent="0.3">
      <c r="A363" s="47"/>
      <c r="B363" s="47"/>
      <c r="C363" s="47"/>
      <c r="D363" s="47"/>
      <c r="E363" s="47"/>
      <c r="F363" s="47"/>
      <c r="G363" s="47"/>
      <c r="H363" s="47"/>
      <c r="I363" s="47"/>
      <c r="J363" s="47"/>
    </row>
    <row r="364" spans="1:10" s="46" customFormat="1" x14ac:dyDescent="0.3">
      <c r="A364" s="47"/>
      <c r="B364" s="47"/>
      <c r="C364" s="47"/>
      <c r="D364" s="47"/>
      <c r="E364" s="47"/>
      <c r="F364" s="47"/>
      <c r="G364" s="47"/>
      <c r="H364" s="47"/>
      <c r="I364" s="47"/>
      <c r="J364" s="47"/>
    </row>
    <row r="365" spans="1:10" s="46" customFormat="1" x14ac:dyDescent="0.3">
      <c r="A365" s="47"/>
      <c r="B365" s="47"/>
      <c r="C365" s="47"/>
      <c r="D365" s="47"/>
      <c r="E365" s="47"/>
      <c r="F365" s="47"/>
      <c r="G365" s="47"/>
      <c r="H365" s="47"/>
      <c r="I365" s="47"/>
      <c r="J365" s="47"/>
    </row>
    <row r="366" spans="1:10" s="46" customFormat="1" x14ac:dyDescent="0.3">
      <c r="A366" s="47"/>
      <c r="B366" s="47"/>
      <c r="C366" s="47"/>
      <c r="D366" s="47"/>
      <c r="E366" s="47"/>
      <c r="F366" s="47"/>
      <c r="G366" s="47"/>
      <c r="H366" s="47"/>
      <c r="I366" s="47"/>
      <c r="J366" s="47"/>
    </row>
    <row r="367" spans="1:10" s="46" customFormat="1" x14ac:dyDescent="0.3">
      <c r="A367" s="47"/>
      <c r="B367" s="47"/>
      <c r="C367" s="47"/>
      <c r="D367" s="47"/>
      <c r="E367" s="47"/>
      <c r="F367" s="47"/>
      <c r="G367" s="47"/>
      <c r="H367" s="47"/>
      <c r="I367" s="47"/>
      <c r="J367" s="47"/>
    </row>
    <row r="368" spans="1:10" s="46" customFormat="1" x14ac:dyDescent="0.3">
      <c r="A368" s="47"/>
      <c r="B368" s="47"/>
      <c r="C368" s="47"/>
      <c r="D368" s="47"/>
      <c r="E368" s="47"/>
      <c r="F368" s="47"/>
      <c r="G368" s="47"/>
      <c r="H368" s="47"/>
      <c r="I368" s="47"/>
      <c r="J368" s="47"/>
    </row>
    <row r="369" spans="1:10" s="46" customFormat="1" x14ac:dyDescent="0.3">
      <c r="A369" s="47"/>
      <c r="B369" s="47"/>
      <c r="C369" s="47"/>
      <c r="D369" s="47"/>
      <c r="E369" s="47"/>
      <c r="F369" s="47"/>
      <c r="G369" s="47"/>
      <c r="H369" s="47"/>
      <c r="I369" s="47"/>
      <c r="J369" s="47"/>
    </row>
    <row r="370" spans="1:10" s="46" customFormat="1" x14ac:dyDescent="0.3">
      <c r="A370" s="47"/>
      <c r="B370" s="47"/>
      <c r="C370" s="47"/>
      <c r="D370" s="47"/>
      <c r="E370" s="47"/>
      <c r="F370" s="47"/>
      <c r="G370" s="47"/>
      <c r="H370" s="47"/>
      <c r="I370" s="47"/>
      <c r="J370" s="47"/>
    </row>
    <row r="371" spans="1:10" s="46" customFormat="1" x14ac:dyDescent="0.3">
      <c r="A371" s="47"/>
      <c r="B371" s="47"/>
      <c r="C371" s="47"/>
      <c r="D371" s="47"/>
      <c r="E371" s="47"/>
      <c r="F371" s="47"/>
      <c r="G371" s="47"/>
      <c r="H371" s="47"/>
      <c r="I371" s="47"/>
      <c r="J371" s="47"/>
    </row>
    <row r="372" spans="1:10" s="46" customFormat="1" x14ac:dyDescent="0.3">
      <c r="A372" s="47"/>
      <c r="B372" s="47"/>
      <c r="C372" s="47"/>
      <c r="D372" s="47"/>
      <c r="E372" s="47"/>
      <c r="F372" s="47"/>
      <c r="G372" s="47"/>
      <c r="H372" s="47"/>
      <c r="I372" s="47"/>
      <c r="J372" s="47"/>
    </row>
    <row r="373" spans="1:10" s="46" customFormat="1" x14ac:dyDescent="0.3">
      <c r="A373" s="47"/>
      <c r="B373" s="47"/>
      <c r="C373" s="47"/>
      <c r="D373" s="47"/>
      <c r="E373" s="47"/>
      <c r="F373" s="47"/>
      <c r="G373" s="47"/>
      <c r="H373" s="47"/>
      <c r="I373" s="47"/>
      <c r="J373" s="47"/>
    </row>
    <row r="374" spans="1:10" s="46" customFormat="1" x14ac:dyDescent="0.3">
      <c r="A374" s="47"/>
      <c r="B374" s="47"/>
      <c r="C374" s="47"/>
      <c r="D374" s="47"/>
      <c r="E374" s="47"/>
      <c r="F374" s="47"/>
      <c r="G374" s="47"/>
      <c r="H374" s="47"/>
      <c r="I374" s="47"/>
      <c r="J374" s="47"/>
    </row>
    <row r="375" spans="1:10" s="46" customFormat="1" x14ac:dyDescent="0.3">
      <c r="A375" s="47"/>
      <c r="B375" s="47"/>
      <c r="C375" s="47"/>
      <c r="D375" s="47"/>
      <c r="E375" s="47"/>
      <c r="F375" s="47"/>
      <c r="G375" s="47"/>
      <c r="H375" s="47"/>
      <c r="I375" s="47"/>
      <c r="J375" s="47"/>
    </row>
    <row r="376" spans="1:10" s="46" customFormat="1" x14ac:dyDescent="0.3">
      <c r="A376" s="47"/>
      <c r="B376" s="47"/>
      <c r="C376" s="47"/>
      <c r="D376" s="47"/>
      <c r="E376" s="47"/>
      <c r="F376" s="47"/>
      <c r="G376" s="47"/>
      <c r="H376" s="47"/>
      <c r="I376" s="47"/>
      <c r="J376" s="47"/>
    </row>
    <row r="377" spans="1:10" s="46" customFormat="1" x14ac:dyDescent="0.3">
      <c r="A377" s="47"/>
      <c r="B377" s="47"/>
      <c r="C377" s="47"/>
      <c r="D377" s="47"/>
      <c r="E377" s="47"/>
      <c r="F377" s="47"/>
      <c r="G377" s="47"/>
      <c r="H377" s="47"/>
      <c r="I377" s="47"/>
      <c r="J377" s="47"/>
    </row>
    <row r="378" spans="1:10" s="46" customFormat="1" x14ac:dyDescent="0.3">
      <c r="A378" s="47"/>
      <c r="B378" s="47"/>
      <c r="C378" s="47"/>
      <c r="D378" s="47"/>
      <c r="E378" s="47"/>
      <c r="F378" s="47"/>
      <c r="G378" s="47"/>
      <c r="H378" s="47"/>
      <c r="I378" s="47"/>
      <c r="J378" s="47"/>
    </row>
    <row r="379" spans="1:10" s="46" customFormat="1" x14ac:dyDescent="0.3">
      <c r="A379" s="47"/>
      <c r="B379" s="47"/>
      <c r="C379" s="47"/>
      <c r="D379" s="47"/>
      <c r="E379" s="47"/>
      <c r="F379" s="47"/>
      <c r="G379" s="47"/>
      <c r="H379" s="47"/>
      <c r="I379" s="47"/>
      <c r="J379" s="47"/>
    </row>
    <row r="380" spans="1:10" s="46" customFormat="1" x14ac:dyDescent="0.3">
      <c r="A380" s="47"/>
      <c r="B380" s="47"/>
      <c r="C380" s="47"/>
      <c r="D380" s="47"/>
      <c r="E380" s="47"/>
      <c r="F380" s="47"/>
      <c r="G380" s="47"/>
      <c r="H380" s="47"/>
      <c r="I380" s="47"/>
      <c r="J380" s="47"/>
    </row>
    <row r="381" spans="1:10" s="46" customFormat="1" x14ac:dyDescent="0.3">
      <c r="A381" s="47"/>
      <c r="B381" s="47"/>
      <c r="C381" s="47"/>
      <c r="D381" s="47"/>
      <c r="E381" s="47"/>
      <c r="F381" s="47"/>
      <c r="G381" s="47"/>
      <c r="H381" s="47"/>
      <c r="I381" s="47"/>
      <c r="J381" s="47"/>
    </row>
    <row r="382" spans="1:10" s="46" customFormat="1" x14ac:dyDescent="0.3">
      <c r="A382" s="47"/>
      <c r="B382" s="47"/>
      <c r="C382" s="47"/>
      <c r="D382" s="47"/>
      <c r="E382" s="47"/>
      <c r="F382" s="47"/>
      <c r="G382" s="47"/>
      <c r="H382" s="47"/>
      <c r="I382" s="47"/>
      <c r="J382" s="47"/>
    </row>
    <row r="383" spans="1:10" s="46" customFormat="1" x14ac:dyDescent="0.3">
      <c r="A383" s="47"/>
      <c r="B383" s="47"/>
      <c r="C383" s="47"/>
      <c r="D383" s="47"/>
      <c r="E383" s="47"/>
      <c r="F383" s="47"/>
      <c r="G383" s="47"/>
      <c r="H383" s="47"/>
      <c r="I383" s="47"/>
      <c r="J383" s="47"/>
    </row>
    <row r="384" spans="1:10" s="46" customFormat="1" x14ac:dyDescent="0.3">
      <c r="A384" s="47"/>
      <c r="B384" s="47"/>
      <c r="C384" s="47"/>
      <c r="D384" s="47"/>
      <c r="E384" s="47"/>
      <c r="F384" s="47"/>
      <c r="G384" s="47"/>
      <c r="H384" s="47"/>
      <c r="I384" s="47"/>
      <c r="J384" s="47"/>
    </row>
    <row r="385" spans="1:10" s="46" customFormat="1" x14ac:dyDescent="0.3">
      <c r="A385" s="47"/>
      <c r="B385" s="47"/>
      <c r="C385" s="47"/>
      <c r="D385" s="47"/>
      <c r="E385" s="47"/>
      <c r="F385" s="47"/>
      <c r="G385" s="47"/>
      <c r="H385" s="47"/>
      <c r="I385" s="47"/>
      <c r="J385" s="47"/>
    </row>
    <row r="386" spans="1:10" s="46" customFormat="1" x14ac:dyDescent="0.3">
      <c r="A386" s="47"/>
      <c r="B386" s="47"/>
      <c r="C386" s="47"/>
      <c r="D386" s="47"/>
      <c r="E386" s="47"/>
      <c r="F386" s="47"/>
      <c r="G386" s="47"/>
      <c r="H386" s="47"/>
      <c r="I386" s="47"/>
      <c r="J386" s="47"/>
    </row>
    <row r="387" spans="1:10" s="46" customFormat="1" x14ac:dyDescent="0.3">
      <c r="A387" s="47"/>
      <c r="B387" s="47"/>
      <c r="C387" s="47"/>
      <c r="D387" s="47"/>
      <c r="E387" s="47"/>
      <c r="F387" s="47"/>
      <c r="G387" s="47"/>
      <c r="H387" s="47"/>
      <c r="I387" s="47"/>
      <c r="J387" s="47"/>
    </row>
    <row r="388" spans="1:10" s="46" customFormat="1" x14ac:dyDescent="0.3">
      <c r="A388" s="47"/>
      <c r="B388" s="47"/>
      <c r="C388" s="47"/>
      <c r="D388" s="47"/>
      <c r="E388" s="47"/>
      <c r="F388" s="47"/>
      <c r="G388" s="47"/>
      <c r="H388" s="47"/>
      <c r="I388" s="47"/>
      <c r="J388" s="47"/>
    </row>
    <row r="389" spans="1:10" s="46" customFormat="1" x14ac:dyDescent="0.3">
      <c r="A389" s="47"/>
      <c r="B389" s="47"/>
      <c r="C389" s="47"/>
      <c r="D389" s="47"/>
      <c r="E389" s="47"/>
      <c r="F389" s="47"/>
      <c r="G389" s="47"/>
      <c r="H389" s="47"/>
      <c r="I389" s="47"/>
      <c r="J389" s="47"/>
    </row>
    <row r="390" spans="1:10" s="46" customFormat="1" x14ac:dyDescent="0.3">
      <c r="A390" s="47"/>
      <c r="B390" s="47"/>
      <c r="C390" s="47"/>
      <c r="D390" s="47"/>
      <c r="E390" s="47"/>
      <c r="F390" s="47"/>
      <c r="G390" s="47"/>
      <c r="H390" s="47"/>
      <c r="I390" s="47"/>
      <c r="J390" s="47"/>
    </row>
    <row r="391" spans="1:10" s="46" customFormat="1" x14ac:dyDescent="0.3">
      <c r="A391" s="47"/>
      <c r="B391" s="47"/>
      <c r="C391" s="47"/>
      <c r="D391" s="47"/>
      <c r="E391" s="47"/>
      <c r="F391" s="47"/>
      <c r="G391" s="47"/>
      <c r="H391" s="47"/>
      <c r="I391" s="47"/>
      <c r="J391" s="47"/>
    </row>
    <row r="392" spans="1:10" s="46" customFormat="1" x14ac:dyDescent="0.3">
      <c r="A392" s="47"/>
      <c r="B392" s="47"/>
      <c r="C392" s="47"/>
      <c r="D392" s="47"/>
      <c r="E392" s="47"/>
      <c r="F392" s="47"/>
      <c r="G392" s="47"/>
      <c r="H392" s="47"/>
      <c r="I392" s="47"/>
      <c r="J392" s="47"/>
    </row>
    <row r="393" spans="1:10" s="46" customFormat="1" x14ac:dyDescent="0.3">
      <c r="A393" s="47"/>
      <c r="B393" s="47"/>
      <c r="C393" s="47"/>
      <c r="D393" s="47"/>
      <c r="E393" s="47"/>
      <c r="F393" s="47"/>
      <c r="G393" s="47"/>
      <c r="H393" s="47"/>
      <c r="I393" s="47"/>
      <c r="J393" s="47"/>
    </row>
    <row r="394" spans="1:10" s="46" customFormat="1" x14ac:dyDescent="0.3">
      <c r="A394" s="47"/>
      <c r="B394" s="47"/>
      <c r="C394" s="47"/>
      <c r="D394" s="47"/>
      <c r="E394" s="47"/>
      <c r="F394" s="47"/>
      <c r="G394" s="47"/>
      <c r="H394" s="47"/>
      <c r="I394" s="47"/>
      <c r="J394" s="47"/>
    </row>
    <row r="395" spans="1:10" s="46" customFormat="1" x14ac:dyDescent="0.3">
      <c r="A395" s="47"/>
      <c r="B395" s="47"/>
      <c r="C395" s="47"/>
      <c r="D395" s="47"/>
      <c r="E395" s="47"/>
      <c r="F395" s="47"/>
      <c r="G395" s="47"/>
      <c r="H395" s="47"/>
      <c r="I395" s="47"/>
      <c r="J395" s="47"/>
    </row>
    <row r="396" spans="1:10" s="46" customFormat="1" x14ac:dyDescent="0.3">
      <c r="A396" s="47"/>
      <c r="B396" s="47"/>
      <c r="C396" s="47"/>
      <c r="D396" s="47"/>
      <c r="E396" s="47"/>
      <c r="F396" s="47"/>
      <c r="G396" s="47"/>
      <c r="H396" s="47"/>
      <c r="I396" s="47"/>
      <c r="J396" s="47"/>
    </row>
    <row r="397" spans="1:10" s="46" customFormat="1" x14ac:dyDescent="0.3">
      <c r="A397" s="47"/>
      <c r="B397" s="47"/>
      <c r="C397" s="47"/>
      <c r="D397" s="47"/>
      <c r="E397" s="47"/>
      <c r="F397" s="47"/>
      <c r="G397" s="47"/>
      <c r="H397" s="47"/>
      <c r="I397" s="47"/>
      <c r="J397" s="47"/>
    </row>
    <row r="398" spans="1:10" s="46" customFormat="1" x14ac:dyDescent="0.3">
      <c r="A398" s="47"/>
      <c r="B398" s="47"/>
      <c r="C398" s="47"/>
      <c r="D398" s="47"/>
      <c r="E398" s="47"/>
      <c r="F398" s="47"/>
      <c r="G398" s="47"/>
      <c r="H398" s="47"/>
      <c r="I398" s="47"/>
      <c r="J398" s="47"/>
    </row>
    <row r="399" spans="1:10" s="46" customFormat="1" x14ac:dyDescent="0.3">
      <c r="A399" s="47"/>
      <c r="B399" s="47"/>
      <c r="C399" s="47"/>
      <c r="D399" s="47"/>
      <c r="E399" s="47"/>
      <c r="F399" s="47"/>
      <c r="G399" s="47"/>
      <c r="H399" s="47"/>
      <c r="I399" s="47"/>
      <c r="J399" s="47"/>
    </row>
    <row r="400" spans="1:10" s="46" customFormat="1" x14ac:dyDescent="0.3">
      <c r="A400" s="47"/>
      <c r="B400" s="47"/>
      <c r="C400" s="47"/>
      <c r="D400" s="47"/>
      <c r="E400" s="47"/>
      <c r="F400" s="47"/>
      <c r="G400" s="47"/>
      <c r="H400" s="47"/>
      <c r="I400" s="47"/>
      <c r="J400" s="47"/>
    </row>
    <row r="401" spans="1:10" s="46" customFormat="1" x14ac:dyDescent="0.3">
      <c r="A401" s="47"/>
      <c r="B401" s="47"/>
      <c r="C401" s="47"/>
      <c r="D401" s="47"/>
      <c r="E401" s="47"/>
      <c r="F401" s="47"/>
      <c r="G401" s="47"/>
      <c r="H401" s="47"/>
      <c r="I401" s="47"/>
      <c r="J401" s="47"/>
    </row>
    <row r="402" spans="1:10" s="46" customFormat="1" x14ac:dyDescent="0.3">
      <c r="A402" s="47"/>
      <c r="B402" s="47"/>
      <c r="C402" s="47"/>
      <c r="D402" s="47"/>
      <c r="E402" s="47"/>
      <c r="F402" s="47"/>
      <c r="G402" s="47"/>
      <c r="H402" s="47"/>
      <c r="I402" s="47"/>
      <c r="J402" s="47"/>
    </row>
    <row r="403" spans="1:10" s="46" customFormat="1" x14ac:dyDescent="0.3">
      <c r="A403" s="47"/>
      <c r="B403" s="47"/>
      <c r="C403" s="47"/>
      <c r="D403" s="47"/>
      <c r="E403" s="47"/>
      <c r="F403" s="47"/>
      <c r="G403" s="47"/>
      <c r="H403" s="47"/>
      <c r="I403" s="47"/>
      <c r="J403" s="47"/>
    </row>
    <row r="404" spans="1:10" s="46" customFormat="1" x14ac:dyDescent="0.3">
      <c r="A404" s="47"/>
      <c r="B404" s="47"/>
      <c r="C404" s="47"/>
      <c r="D404" s="47"/>
      <c r="E404" s="47"/>
      <c r="F404" s="47"/>
      <c r="G404" s="47"/>
      <c r="H404" s="47"/>
      <c r="I404" s="47"/>
      <c r="J404" s="47"/>
    </row>
    <row r="405" spans="1:10" s="46" customFormat="1" x14ac:dyDescent="0.3">
      <c r="A405" s="47"/>
      <c r="B405" s="47"/>
      <c r="C405" s="47"/>
      <c r="D405" s="47"/>
      <c r="E405" s="47"/>
      <c r="F405" s="47"/>
      <c r="G405" s="47"/>
      <c r="H405" s="47"/>
      <c r="I405" s="47"/>
      <c r="J405" s="47"/>
    </row>
    <row r="406" spans="1:10" s="46" customFormat="1" x14ac:dyDescent="0.3">
      <c r="A406" s="47"/>
      <c r="B406" s="47"/>
      <c r="C406" s="47"/>
      <c r="D406" s="47"/>
      <c r="E406" s="47"/>
      <c r="F406" s="47"/>
      <c r="G406" s="47"/>
      <c r="H406" s="47"/>
      <c r="I406" s="47"/>
      <c r="J406" s="47"/>
    </row>
    <row r="407" spans="1:10" s="46" customFormat="1" x14ac:dyDescent="0.3">
      <c r="A407" s="47"/>
      <c r="B407" s="47"/>
      <c r="C407" s="47"/>
      <c r="D407" s="47"/>
      <c r="E407" s="47"/>
      <c r="F407" s="47"/>
      <c r="G407" s="47"/>
      <c r="H407" s="47"/>
      <c r="I407" s="47"/>
      <c r="J407" s="47"/>
    </row>
    <row r="408" spans="1:10" s="46" customFormat="1" x14ac:dyDescent="0.3">
      <c r="A408" s="47"/>
      <c r="B408" s="47"/>
      <c r="C408" s="47"/>
      <c r="D408" s="47"/>
      <c r="E408" s="47"/>
      <c r="F408" s="47"/>
      <c r="G408" s="47"/>
      <c r="H408" s="47"/>
      <c r="I408" s="47"/>
      <c r="J408" s="47"/>
    </row>
    <row r="409" spans="1:10" s="46" customFormat="1" x14ac:dyDescent="0.3">
      <c r="A409" s="47"/>
      <c r="B409" s="47"/>
      <c r="C409" s="47"/>
      <c r="D409" s="47"/>
      <c r="E409" s="47"/>
      <c r="F409" s="47"/>
      <c r="G409" s="47"/>
      <c r="H409" s="47"/>
      <c r="I409" s="47"/>
      <c r="J409" s="47"/>
    </row>
    <row r="410" spans="1:10" s="46" customFormat="1" x14ac:dyDescent="0.3">
      <c r="A410" s="47"/>
      <c r="B410" s="47"/>
      <c r="C410" s="47"/>
      <c r="D410" s="47"/>
      <c r="E410" s="47"/>
      <c r="F410" s="47"/>
      <c r="G410" s="47"/>
      <c r="H410" s="47"/>
      <c r="I410" s="47"/>
      <c r="J410" s="47"/>
    </row>
    <row r="411" spans="1:10" s="46" customFormat="1" x14ac:dyDescent="0.3">
      <c r="A411" s="47"/>
      <c r="B411" s="47"/>
      <c r="C411" s="47"/>
      <c r="D411" s="47"/>
      <c r="E411" s="47"/>
      <c r="F411" s="47"/>
      <c r="G411" s="47"/>
      <c r="H411" s="47"/>
      <c r="I411" s="47"/>
      <c r="J411" s="47"/>
    </row>
    <row r="412" spans="1:10" s="46" customFormat="1" x14ac:dyDescent="0.3">
      <c r="A412" s="47"/>
      <c r="B412" s="47"/>
      <c r="C412" s="47"/>
      <c r="D412" s="47"/>
      <c r="E412" s="47"/>
      <c r="F412" s="47"/>
      <c r="G412" s="47"/>
      <c r="H412" s="47"/>
      <c r="I412" s="47"/>
      <c r="J412" s="47"/>
    </row>
    <row r="413" spans="1:10" s="46" customFormat="1" x14ac:dyDescent="0.3">
      <c r="A413" s="47"/>
      <c r="B413" s="47"/>
      <c r="C413" s="47"/>
      <c r="D413" s="47"/>
      <c r="E413" s="47"/>
      <c r="F413" s="47"/>
      <c r="G413" s="47"/>
      <c r="H413" s="47"/>
      <c r="I413" s="47"/>
      <c r="J413" s="47"/>
    </row>
    <row r="414" spans="1:10" s="46" customFormat="1" x14ac:dyDescent="0.3">
      <c r="A414" s="47"/>
      <c r="B414" s="47"/>
      <c r="C414" s="47"/>
      <c r="D414" s="47"/>
      <c r="E414" s="47"/>
      <c r="F414" s="47"/>
      <c r="G414" s="47"/>
      <c r="H414" s="47"/>
      <c r="I414" s="47"/>
      <c r="J414" s="47"/>
    </row>
    <row r="415" spans="1:10" s="46" customFormat="1" x14ac:dyDescent="0.3">
      <c r="A415" s="47"/>
      <c r="B415" s="47"/>
      <c r="C415" s="47"/>
      <c r="D415" s="47"/>
      <c r="E415" s="47"/>
      <c r="F415" s="47"/>
      <c r="G415" s="47"/>
      <c r="H415" s="47"/>
      <c r="I415" s="47"/>
      <c r="J415" s="47"/>
    </row>
    <row r="416" spans="1:10" s="46" customFormat="1" x14ac:dyDescent="0.3">
      <c r="A416" s="47"/>
      <c r="B416" s="47"/>
      <c r="C416" s="47"/>
      <c r="D416" s="47"/>
      <c r="E416" s="47"/>
      <c r="F416" s="47"/>
      <c r="G416" s="47"/>
      <c r="H416" s="47"/>
      <c r="I416" s="47"/>
      <c r="J416" s="47"/>
    </row>
    <row r="417" spans="1:10" s="46" customFormat="1" x14ac:dyDescent="0.3">
      <c r="A417" s="47"/>
      <c r="B417" s="47"/>
      <c r="C417" s="47"/>
      <c r="D417" s="47"/>
      <c r="E417" s="47"/>
      <c r="F417" s="47"/>
      <c r="G417" s="47"/>
      <c r="H417" s="47"/>
      <c r="I417" s="47"/>
      <c r="J417" s="47"/>
    </row>
    <row r="418" spans="1:10" s="46" customFormat="1" x14ac:dyDescent="0.3">
      <c r="A418" s="47"/>
      <c r="B418" s="47"/>
      <c r="C418" s="47"/>
      <c r="D418" s="47"/>
      <c r="E418" s="47"/>
      <c r="F418" s="47"/>
      <c r="G418" s="47"/>
      <c r="H418" s="47"/>
      <c r="I418" s="47"/>
      <c r="J418" s="47"/>
    </row>
    <row r="419" spans="1:10" s="46" customFormat="1" x14ac:dyDescent="0.3">
      <c r="A419" s="47"/>
      <c r="B419" s="47"/>
      <c r="C419" s="47"/>
      <c r="D419" s="47"/>
      <c r="E419" s="47"/>
      <c r="F419" s="47"/>
      <c r="G419" s="47"/>
      <c r="H419" s="47"/>
      <c r="I419" s="47"/>
      <c r="J419" s="47"/>
    </row>
    <row r="420" spans="1:10" s="46" customFormat="1" x14ac:dyDescent="0.3">
      <c r="A420" s="47"/>
      <c r="B420" s="47"/>
      <c r="C420" s="47"/>
      <c r="D420" s="47"/>
      <c r="E420" s="47"/>
      <c r="F420" s="47"/>
      <c r="G420" s="47"/>
      <c r="H420" s="47"/>
      <c r="I420" s="47"/>
      <c r="J420" s="47"/>
    </row>
    <row r="421" spans="1:10" s="46" customFormat="1" x14ac:dyDescent="0.3">
      <c r="A421" s="47"/>
      <c r="B421" s="47"/>
      <c r="C421" s="47"/>
      <c r="D421" s="47"/>
      <c r="E421" s="47"/>
      <c r="F421" s="47"/>
      <c r="G421" s="47"/>
      <c r="H421" s="47"/>
      <c r="I421" s="47"/>
      <c r="J421" s="47"/>
    </row>
    <row r="422" spans="1:10" s="46" customFormat="1" x14ac:dyDescent="0.3">
      <c r="A422" s="47"/>
      <c r="B422" s="47"/>
      <c r="C422" s="47"/>
      <c r="D422" s="47"/>
      <c r="E422" s="47"/>
      <c r="F422" s="47"/>
      <c r="G422" s="47"/>
      <c r="H422" s="47"/>
      <c r="I422" s="47"/>
      <c r="J422" s="47"/>
    </row>
    <row r="423" spans="1:10" s="46" customFormat="1" x14ac:dyDescent="0.3">
      <c r="A423" s="47"/>
      <c r="B423" s="47"/>
      <c r="C423" s="47"/>
      <c r="D423" s="47"/>
      <c r="E423" s="47"/>
      <c r="F423" s="47"/>
      <c r="G423" s="47"/>
      <c r="H423" s="47"/>
      <c r="I423" s="47"/>
      <c r="J423" s="47"/>
    </row>
    <row r="424" spans="1:10" s="46" customFormat="1" x14ac:dyDescent="0.3">
      <c r="A424" s="47"/>
      <c r="B424" s="47"/>
      <c r="C424" s="47"/>
      <c r="D424" s="47"/>
      <c r="E424" s="47"/>
      <c r="F424" s="47"/>
      <c r="G424" s="47"/>
      <c r="H424" s="47"/>
      <c r="I424" s="47"/>
      <c r="J424" s="47"/>
    </row>
    <row r="425" spans="1:10" s="46" customFormat="1" x14ac:dyDescent="0.3">
      <c r="A425" s="47"/>
      <c r="B425" s="47"/>
      <c r="C425" s="47"/>
      <c r="D425" s="47"/>
      <c r="E425" s="47"/>
      <c r="F425" s="47"/>
      <c r="G425" s="47"/>
      <c r="H425" s="47"/>
      <c r="I425" s="47"/>
      <c r="J425" s="47"/>
    </row>
    <row r="426" spans="1:10" s="46" customFormat="1" x14ac:dyDescent="0.3">
      <c r="A426" s="47"/>
      <c r="B426" s="47"/>
      <c r="C426" s="47"/>
      <c r="D426" s="47"/>
      <c r="E426" s="47"/>
      <c r="F426" s="47"/>
      <c r="G426" s="47"/>
      <c r="H426" s="47"/>
      <c r="I426" s="47"/>
      <c r="J426" s="47"/>
    </row>
    <row r="427" spans="1:10" s="46" customFormat="1" x14ac:dyDescent="0.3">
      <c r="A427" s="47"/>
      <c r="B427" s="47"/>
      <c r="C427" s="47"/>
      <c r="D427" s="47"/>
      <c r="E427" s="47"/>
      <c r="F427" s="47"/>
      <c r="G427" s="47"/>
      <c r="H427" s="47"/>
      <c r="I427" s="47"/>
      <c r="J427" s="47"/>
    </row>
    <row r="428" spans="1:10" s="46" customFormat="1" x14ac:dyDescent="0.3">
      <c r="A428" s="47"/>
      <c r="B428" s="47"/>
      <c r="C428" s="47"/>
      <c r="D428" s="47"/>
      <c r="E428" s="47"/>
      <c r="F428" s="47"/>
      <c r="G428" s="47"/>
      <c r="H428" s="47"/>
      <c r="I428" s="47"/>
      <c r="J428" s="47"/>
    </row>
    <row r="429" spans="1:10" s="46" customFormat="1" x14ac:dyDescent="0.3">
      <c r="A429" s="47"/>
      <c r="B429" s="47"/>
      <c r="C429" s="47"/>
      <c r="D429" s="47"/>
      <c r="E429" s="47"/>
      <c r="F429" s="47"/>
      <c r="G429" s="47"/>
      <c r="H429" s="47"/>
      <c r="I429" s="47"/>
      <c r="J429" s="47"/>
    </row>
    <row r="430" spans="1:10" s="46" customFormat="1" x14ac:dyDescent="0.3">
      <c r="A430" s="47"/>
      <c r="B430" s="47"/>
      <c r="C430" s="47"/>
      <c r="D430" s="47"/>
      <c r="E430" s="47"/>
      <c r="F430" s="47"/>
      <c r="G430" s="47"/>
      <c r="H430" s="47"/>
      <c r="I430" s="47"/>
      <c r="J430" s="47"/>
    </row>
    <row r="431" spans="1:10" s="46" customFormat="1" x14ac:dyDescent="0.3">
      <c r="A431" s="47"/>
      <c r="B431" s="47"/>
      <c r="C431" s="47"/>
      <c r="D431" s="47"/>
      <c r="E431" s="47"/>
      <c r="F431" s="47"/>
      <c r="G431" s="47"/>
      <c r="H431" s="47"/>
      <c r="I431" s="47"/>
      <c r="J431" s="47"/>
    </row>
    <row r="432" spans="1:10" s="46" customFormat="1" x14ac:dyDescent="0.3">
      <c r="A432" s="47"/>
      <c r="B432" s="47"/>
      <c r="C432" s="47"/>
      <c r="D432" s="47"/>
      <c r="E432" s="47"/>
      <c r="F432" s="47"/>
      <c r="G432" s="47"/>
      <c r="H432" s="47"/>
      <c r="I432" s="47"/>
      <c r="J432" s="47"/>
    </row>
    <row r="433" spans="1:10" s="46" customFormat="1" x14ac:dyDescent="0.3">
      <c r="A433" s="47"/>
      <c r="B433" s="47"/>
      <c r="C433" s="47"/>
      <c r="D433" s="47"/>
      <c r="E433" s="47"/>
      <c r="F433" s="47"/>
      <c r="G433" s="47"/>
      <c r="H433" s="47"/>
      <c r="I433" s="47"/>
      <c r="J433" s="47"/>
    </row>
    <row r="434" spans="1:10" s="46" customFormat="1" x14ac:dyDescent="0.3">
      <c r="A434" s="47"/>
      <c r="B434" s="47"/>
      <c r="C434" s="47"/>
      <c r="D434" s="47"/>
      <c r="E434" s="47"/>
      <c r="F434" s="47"/>
      <c r="G434" s="47"/>
      <c r="H434" s="47"/>
      <c r="I434" s="47"/>
      <c r="J434" s="47"/>
    </row>
    <row r="435" spans="1:10" s="46" customFormat="1" x14ac:dyDescent="0.3">
      <c r="A435" s="47"/>
      <c r="B435" s="47"/>
      <c r="C435" s="47"/>
      <c r="D435" s="47"/>
      <c r="E435" s="47"/>
      <c r="F435" s="47"/>
      <c r="G435" s="47"/>
      <c r="H435" s="47"/>
      <c r="I435" s="47"/>
      <c r="J435" s="47"/>
    </row>
    <row r="436" spans="1:10" s="46" customFormat="1" x14ac:dyDescent="0.3">
      <c r="A436" s="47"/>
      <c r="B436" s="47"/>
      <c r="C436" s="47"/>
      <c r="D436" s="47"/>
      <c r="E436" s="47"/>
      <c r="F436" s="47"/>
      <c r="G436" s="47"/>
      <c r="H436" s="47"/>
      <c r="I436" s="47"/>
      <c r="J436" s="47"/>
    </row>
    <row r="437" spans="1:10" s="46" customFormat="1" x14ac:dyDescent="0.3">
      <c r="A437" s="47"/>
      <c r="B437" s="47"/>
      <c r="C437" s="47"/>
      <c r="D437" s="47"/>
      <c r="E437" s="47"/>
      <c r="F437" s="47"/>
      <c r="G437" s="47"/>
      <c r="H437" s="47"/>
      <c r="I437" s="47"/>
      <c r="J437" s="47"/>
    </row>
    <row r="438" spans="1:10" s="46" customFormat="1" x14ac:dyDescent="0.3">
      <c r="A438" s="47"/>
      <c r="B438" s="47"/>
      <c r="C438" s="47"/>
      <c r="D438" s="47"/>
      <c r="E438" s="47"/>
      <c r="F438" s="47"/>
      <c r="G438" s="47"/>
      <c r="H438" s="47"/>
      <c r="I438" s="47"/>
      <c r="J438" s="47"/>
    </row>
    <row r="439" spans="1:10" s="46" customFormat="1" x14ac:dyDescent="0.3">
      <c r="A439" s="47"/>
      <c r="B439" s="47"/>
      <c r="C439" s="47"/>
      <c r="D439" s="47"/>
      <c r="E439" s="47"/>
      <c r="F439" s="47"/>
      <c r="G439" s="47"/>
      <c r="H439" s="47"/>
      <c r="I439" s="47"/>
      <c r="J439" s="47"/>
    </row>
    <row r="440" spans="1:10" s="46" customFormat="1" x14ac:dyDescent="0.3">
      <c r="A440" s="47"/>
      <c r="B440" s="47"/>
      <c r="C440" s="47"/>
      <c r="D440" s="47"/>
      <c r="E440" s="47"/>
      <c r="F440" s="47"/>
      <c r="G440" s="47"/>
      <c r="H440" s="47"/>
      <c r="I440" s="47"/>
      <c r="J440" s="47"/>
    </row>
    <row r="441" spans="1:10" s="46" customFormat="1" x14ac:dyDescent="0.3">
      <c r="A441" s="47"/>
      <c r="B441" s="47"/>
      <c r="C441" s="47"/>
      <c r="D441" s="47"/>
      <c r="E441" s="47"/>
      <c r="F441" s="47"/>
      <c r="G441" s="47"/>
      <c r="H441" s="47"/>
      <c r="I441" s="47"/>
      <c r="J441" s="47"/>
    </row>
    <row r="442" spans="1:10" s="46" customFormat="1" x14ac:dyDescent="0.3">
      <c r="A442" s="47"/>
      <c r="B442" s="47"/>
      <c r="C442" s="47"/>
      <c r="D442" s="47"/>
      <c r="E442" s="47"/>
      <c r="F442" s="47"/>
      <c r="G442" s="47"/>
      <c r="H442" s="47"/>
      <c r="I442" s="47"/>
      <c r="J442" s="47"/>
    </row>
    <row r="443" spans="1:10" s="46" customFormat="1" x14ac:dyDescent="0.3">
      <c r="A443" s="47"/>
      <c r="B443" s="47"/>
      <c r="C443" s="47"/>
      <c r="D443" s="47"/>
      <c r="E443" s="47"/>
      <c r="F443" s="47"/>
      <c r="G443" s="47"/>
      <c r="H443" s="47"/>
      <c r="I443" s="47"/>
      <c r="J443" s="47"/>
    </row>
    <row r="444" spans="1:10" s="46" customFormat="1" x14ac:dyDescent="0.3">
      <c r="A444" s="47"/>
      <c r="B444" s="47"/>
      <c r="C444" s="47"/>
      <c r="D444" s="47"/>
      <c r="E444" s="47"/>
      <c r="F444" s="47"/>
      <c r="G444" s="47"/>
      <c r="H444" s="47"/>
      <c r="I444" s="47"/>
      <c r="J444" s="47"/>
    </row>
    <row r="445" spans="1:10" s="46" customFormat="1" x14ac:dyDescent="0.3">
      <c r="A445" s="47"/>
      <c r="B445" s="47"/>
      <c r="C445" s="47"/>
      <c r="D445" s="47"/>
      <c r="E445" s="47"/>
      <c r="F445" s="47"/>
      <c r="G445" s="47"/>
      <c r="H445" s="47"/>
      <c r="I445" s="47"/>
      <c r="J445" s="47"/>
    </row>
    <row r="446" spans="1:10" s="46" customFormat="1" x14ac:dyDescent="0.3">
      <c r="A446" s="47"/>
      <c r="B446" s="47"/>
      <c r="C446" s="47"/>
      <c r="D446" s="47"/>
      <c r="E446" s="47"/>
      <c r="F446" s="47"/>
      <c r="G446" s="47"/>
      <c r="H446" s="47"/>
      <c r="I446" s="47"/>
      <c r="J446" s="47"/>
    </row>
    <row r="447" spans="1:10" s="46" customFormat="1" x14ac:dyDescent="0.3">
      <c r="A447" s="47"/>
      <c r="B447" s="47"/>
      <c r="C447" s="47"/>
      <c r="D447" s="47"/>
      <c r="E447" s="47"/>
      <c r="F447" s="47"/>
      <c r="G447" s="47"/>
      <c r="H447" s="47"/>
      <c r="I447" s="47"/>
      <c r="J447" s="47"/>
    </row>
    <row r="448" spans="1:10" s="46" customFormat="1" x14ac:dyDescent="0.3">
      <c r="A448" s="47"/>
      <c r="B448" s="47"/>
      <c r="C448" s="47"/>
      <c r="D448" s="47"/>
      <c r="E448" s="47"/>
      <c r="F448" s="47"/>
      <c r="G448" s="47"/>
      <c r="H448" s="47"/>
      <c r="I448" s="47"/>
      <c r="J448" s="47"/>
    </row>
    <row r="449" spans="1:10" s="46" customFormat="1" x14ac:dyDescent="0.3">
      <c r="A449" s="47"/>
      <c r="B449" s="47"/>
      <c r="C449" s="47"/>
      <c r="D449" s="47"/>
      <c r="E449" s="47"/>
      <c r="F449" s="47"/>
      <c r="G449" s="47"/>
      <c r="H449" s="47"/>
      <c r="I449" s="47"/>
      <c r="J449" s="47"/>
    </row>
    <row r="450" spans="1:10" s="46" customFormat="1" x14ac:dyDescent="0.3">
      <c r="A450" s="47"/>
      <c r="B450" s="47"/>
      <c r="C450" s="47"/>
      <c r="D450" s="47"/>
      <c r="E450" s="47"/>
      <c r="F450" s="47"/>
      <c r="G450" s="47"/>
      <c r="H450" s="47"/>
      <c r="I450" s="47"/>
      <c r="J450" s="47"/>
    </row>
    <row r="451" spans="1:10" s="46" customFormat="1" x14ac:dyDescent="0.3">
      <c r="A451" s="47"/>
      <c r="B451" s="47"/>
      <c r="C451" s="47"/>
      <c r="D451" s="47"/>
      <c r="E451" s="47"/>
      <c r="F451" s="47"/>
      <c r="G451" s="47"/>
      <c r="H451" s="47"/>
      <c r="I451" s="47"/>
      <c r="J451" s="47"/>
    </row>
    <row r="452" spans="1:10" s="46" customFormat="1" x14ac:dyDescent="0.3">
      <c r="A452" s="47"/>
      <c r="B452" s="47"/>
      <c r="C452" s="47"/>
      <c r="D452" s="47"/>
      <c r="E452" s="47"/>
      <c r="F452" s="47"/>
      <c r="G452" s="47"/>
      <c r="H452" s="47"/>
      <c r="I452" s="47"/>
      <c r="J452" s="47"/>
    </row>
    <row r="453" spans="1:10" s="46" customFormat="1" x14ac:dyDescent="0.3">
      <c r="A453" s="47"/>
      <c r="B453" s="47"/>
      <c r="C453" s="47"/>
      <c r="D453" s="47"/>
      <c r="E453" s="47"/>
      <c r="F453" s="47"/>
      <c r="G453" s="47"/>
      <c r="H453" s="47"/>
      <c r="I453" s="47"/>
      <c r="J453" s="47"/>
    </row>
    <row r="454" spans="1:10" s="46" customFormat="1" x14ac:dyDescent="0.3">
      <c r="A454" s="47"/>
      <c r="B454" s="47"/>
      <c r="C454" s="47"/>
      <c r="D454" s="47"/>
      <c r="E454" s="47"/>
      <c r="F454" s="47"/>
      <c r="G454" s="47"/>
      <c r="H454" s="47"/>
      <c r="I454" s="47"/>
      <c r="J454" s="47"/>
    </row>
    <row r="455" spans="1:10" s="46" customFormat="1" x14ac:dyDescent="0.3">
      <c r="A455" s="47"/>
      <c r="B455" s="47"/>
      <c r="C455" s="47"/>
      <c r="D455" s="47"/>
      <c r="E455" s="47"/>
      <c r="F455" s="47"/>
      <c r="G455" s="47"/>
      <c r="H455" s="47"/>
      <c r="I455" s="47"/>
      <c r="J455" s="47"/>
    </row>
    <row r="456" spans="1:10" s="46" customFormat="1" x14ac:dyDescent="0.3">
      <c r="A456" s="47"/>
      <c r="B456" s="47"/>
      <c r="C456" s="47"/>
      <c r="D456" s="47"/>
      <c r="E456" s="47"/>
      <c r="F456" s="47"/>
      <c r="G456" s="47"/>
      <c r="H456" s="47"/>
      <c r="I456" s="47"/>
      <c r="J456" s="47"/>
    </row>
    <row r="457" spans="1:10" s="46" customFormat="1" x14ac:dyDescent="0.3">
      <c r="A457" s="47"/>
      <c r="B457" s="47"/>
      <c r="C457" s="47"/>
      <c r="D457" s="47"/>
      <c r="E457" s="47"/>
      <c r="F457" s="47"/>
      <c r="G457" s="47"/>
      <c r="H457" s="47"/>
      <c r="I457" s="47"/>
      <c r="J457" s="47"/>
    </row>
    <row r="458" spans="1:10" s="46" customFormat="1" x14ac:dyDescent="0.3">
      <c r="A458" s="47"/>
      <c r="B458" s="47"/>
      <c r="C458" s="47"/>
      <c r="D458" s="47"/>
      <c r="E458" s="47"/>
      <c r="F458" s="47"/>
      <c r="G458" s="47"/>
      <c r="H458" s="47"/>
      <c r="I458" s="47"/>
      <c r="J458" s="47"/>
    </row>
    <row r="459" spans="1:10" s="46" customFormat="1" x14ac:dyDescent="0.3">
      <c r="A459" s="47"/>
      <c r="B459" s="47"/>
      <c r="C459" s="47"/>
      <c r="D459" s="47"/>
      <c r="E459" s="47"/>
      <c r="F459" s="47"/>
      <c r="G459" s="47"/>
      <c r="H459" s="47"/>
      <c r="I459" s="47"/>
      <c r="J459" s="47"/>
    </row>
    <row r="460" spans="1:10" s="46" customFormat="1" x14ac:dyDescent="0.3">
      <c r="A460" s="47"/>
      <c r="B460" s="47"/>
      <c r="C460" s="47"/>
      <c r="D460" s="47"/>
      <c r="E460" s="47"/>
      <c r="F460" s="47"/>
      <c r="G460" s="47"/>
      <c r="H460" s="47"/>
      <c r="I460" s="47"/>
      <c r="J460" s="47"/>
    </row>
    <row r="461" spans="1:10" s="46" customFormat="1" x14ac:dyDescent="0.3">
      <c r="A461" s="47"/>
      <c r="B461" s="47"/>
      <c r="C461" s="47"/>
      <c r="D461" s="47"/>
      <c r="E461" s="47"/>
      <c r="F461" s="47"/>
      <c r="G461" s="47"/>
      <c r="H461" s="47"/>
      <c r="I461" s="47"/>
      <c r="J461" s="47"/>
    </row>
    <row r="462" spans="1:10" s="46" customFormat="1" x14ac:dyDescent="0.3">
      <c r="A462" s="47"/>
      <c r="B462" s="47"/>
      <c r="C462" s="47"/>
      <c r="D462" s="47"/>
      <c r="E462" s="47"/>
      <c r="F462" s="47"/>
      <c r="G462" s="47"/>
      <c r="H462" s="47"/>
      <c r="I462" s="47"/>
      <c r="J462" s="47"/>
    </row>
    <row r="463" spans="1:10" s="46" customFormat="1" x14ac:dyDescent="0.3">
      <c r="A463" s="47"/>
      <c r="B463" s="47"/>
      <c r="C463" s="47"/>
      <c r="D463" s="47"/>
      <c r="E463" s="47"/>
      <c r="F463" s="47"/>
      <c r="G463" s="47"/>
      <c r="H463" s="47"/>
      <c r="I463" s="47"/>
      <c r="J463" s="47"/>
    </row>
    <row r="464" spans="1:10" s="46" customFormat="1" x14ac:dyDescent="0.3">
      <c r="A464" s="47"/>
      <c r="B464" s="47"/>
      <c r="C464" s="47"/>
      <c r="D464" s="47"/>
      <c r="E464" s="47"/>
      <c r="F464" s="47"/>
      <c r="G464" s="47"/>
      <c r="H464" s="47"/>
      <c r="I464" s="47"/>
      <c r="J464" s="47"/>
    </row>
    <row r="465" spans="1:10" s="46" customFormat="1" x14ac:dyDescent="0.3">
      <c r="A465" s="47"/>
      <c r="B465" s="47"/>
      <c r="C465" s="47"/>
      <c r="D465" s="47"/>
      <c r="E465" s="47"/>
      <c r="F465" s="47"/>
      <c r="G465" s="47"/>
      <c r="H465" s="47"/>
      <c r="I465" s="47"/>
      <c r="J465" s="47"/>
    </row>
    <row r="466" spans="1:10" s="46" customFormat="1" x14ac:dyDescent="0.3">
      <c r="A466" s="47"/>
      <c r="B466" s="47"/>
      <c r="C466" s="47"/>
      <c r="D466" s="47"/>
      <c r="E466" s="47"/>
      <c r="F466" s="47"/>
      <c r="G466" s="47"/>
      <c r="H466" s="47"/>
      <c r="I466" s="47"/>
      <c r="J466" s="47"/>
    </row>
    <row r="467" spans="1:10" s="46" customFormat="1" x14ac:dyDescent="0.3">
      <c r="A467" s="47"/>
      <c r="B467" s="47"/>
      <c r="C467" s="47"/>
      <c r="D467" s="47"/>
      <c r="E467" s="47"/>
      <c r="F467" s="47"/>
      <c r="G467" s="47"/>
      <c r="H467" s="47"/>
      <c r="I467" s="47"/>
      <c r="J467" s="47"/>
    </row>
    <row r="468" spans="1:10" s="46" customFormat="1" x14ac:dyDescent="0.3">
      <c r="A468" s="47"/>
      <c r="B468" s="47"/>
      <c r="C468" s="47"/>
      <c r="D468" s="47"/>
      <c r="E468" s="47"/>
      <c r="F468" s="47"/>
      <c r="G468" s="47"/>
      <c r="H468" s="47"/>
      <c r="I468" s="47"/>
      <c r="J468" s="47"/>
    </row>
    <row r="469" spans="1:10" s="46" customFormat="1" x14ac:dyDescent="0.3">
      <c r="A469" s="47"/>
      <c r="B469" s="47"/>
      <c r="C469" s="47"/>
      <c r="D469" s="47"/>
      <c r="E469" s="47"/>
      <c r="F469" s="47"/>
      <c r="G469" s="47"/>
      <c r="H469" s="47"/>
      <c r="I469" s="47"/>
      <c r="J469" s="47"/>
    </row>
    <row r="470" spans="1:10" s="46" customFormat="1" x14ac:dyDescent="0.3">
      <c r="A470" s="47"/>
      <c r="B470" s="47"/>
      <c r="C470" s="47"/>
      <c r="D470" s="47"/>
      <c r="E470" s="47"/>
      <c r="F470" s="47"/>
      <c r="G470" s="47"/>
      <c r="H470" s="47"/>
      <c r="I470" s="47"/>
      <c r="J470" s="47"/>
    </row>
    <row r="471" spans="1:10" s="46" customFormat="1" x14ac:dyDescent="0.3">
      <c r="A471" s="47"/>
      <c r="B471" s="47"/>
      <c r="C471" s="47"/>
      <c r="D471" s="47"/>
      <c r="E471" s="47"/>
      <c r="F471" s="47"/>
      <c r="G471" s="47"/>
      <c r="H471" s="47"/>
      <c r="I471" s="47"/>
      <c r="J471" s="47"/>
    </row>
    <row r="472" spans="1:10" s="46" customFormat="1" x14ac:dyDescent="0.3">
      <c r="A472" s="47"/>
      <c r="B472" s="47"/>
      <c r="C472" s="47"/>
      <c r="D472" s="47"/>
      <c r="E472" s="47"/>
      <c r="F472" s="47"/>
      <c r="G472" s="47"/>
      <c r="H472" s="47"/>
      <c r="I472" s="47"/>
      <c r="J472" s="47"/>
    </row>
    <row r="473" spans="1:10" s="46" customFormat="1" x14ac:dyDescent="0.3">
      <c r="A473" s="47"/>
      <c r="B473" s="47"/>
      <c r="C473" s="47"/>
      <c r="D473" s="47"/>
      <c r="E473" s="47"/>
      <c r="F473" s="47"/>
      <c r="G473" s="47"/>
      <c r="H473" s="47"/>
      <c r="I473" s="47"/>
      <c r="J473" s="47"/>
    </row>
    <row r="474" spans="1:10" s="46" customFormat="1" x14ac:dyDescent="0.3">
      <c r="A474" s="47"/>
      <c r="B474" s="47"/>
      <c r="C474" s="47"/>
      <c r="D474" s="47"/>
      <c r="E474" s="47"/>
      <c r="F474" s="47"/>
      <c r="G474" s="47"/>
      <c r="H474" s="47"/>
      <c r="I474" s="47"/>
      <c r="J474" s="47"/>
    </row>
    <row r="475" spans="1:10" s="46" customFormat="1" x14ac:dyDescent="0.3">
      <c r="A475" s="47"/>
      <c r="B475" s="47"/>
      <c r="C475" s="47"/>
      <c r="D475" s="47"/>
      <c r="E475" s="47"/>
      <c r="F475" s="47"/>
      <c r="G475" s="47"/>
      <c r="H475" s="47"/>
      <c r="I475" s="47"/>
      <c r="J475" s="47"/>
    </row>
    <row r="476" spans="1:10" s="46" customFormat="1" x14ac:dyDescent="0.3">
      <c r="A476" s="47"/>
      <c r="B476" s="47"/>
      <c r="C476" s="47"/>
      <c r="D476" s="47"/>
      <c r="E476" s="47"/>
      <c r="F476" s="47"/>
      <c r="G476" s="47"/>
      <c r="H476" s="47"/>
      <c r="I476" s="47"/>
      <c r="J476" s="47"/>
    </row>
    <row r="477" spans="1:10" s="46" customFormat="1" x14ac:dyDescent="0.3">
      <c r="A477" s="47"/>
      <c r="B477" s="47"/>
      <c r="C477" s="47"/>
      <c r="D477" s="47"/>
      <c r="E477" s="47"/>
      <c r="F477" s="47"/>
      <c r="G477" s="47"/>
      <c r="H477" s="47"/>
      <c r="I477" s="47"/>
      <c r="J477" s="47"/>
    </row>
    <row r="478" spans="1:10" s="46" customFormat="1" x14ac:dyDescent="0.3">
      <c r="A478" s="47"/>
      <c r="B478" s="47"/>
      <c r="C478" s="47"/>
      <c r="D478" s="47"/>
      <c r="E478" s="47"/>
      <c r="F478" s="47"/>
      <c r="G478" s="47"/>
      <c r="H478" s="47"/>
      <c r="I478" s="47"/>
      <c r="J478" s="47"/>
    </row>
    <row r="479" spans="1:10" s="46" customFormat="1" x14ac:dyDescent="0.3">
      <c r="A479" s="47"/>
      <c r="B479" s="47"/>
      <c r="C479" s="47"/>
      <c r="D479" s="47"/>
      <c r="E479" s="47"/>
      <c r="F479" s="47"/>
      <c r="G479" s="47"/>
      <c r="H479" s="47"/>
      <c r="I479" s="47"/>
      <c r="J479" s="47"/>
    </row>
    <row r="480" spans="1:10" s="46" customFormat="1" x14ac:dyDescent="0.3">
      <c r="A480" s="47"/>
      <c r="B480" s="47"/>
      <c r="C480" s="47"/>
      <c r="D480" s="47"/>
      <c r="E480" s="47"/>
      <c r="F480" s="47"/>
      <c r="G480" s="47"/>
      <c r="H480" s="47"/>
      <c r="I480" s="47"/>
      <c r="J480" s="47"/>
    </row>
    <row r="481" spans="1:10" s="46" customFormat="1" x14ac:dyDescent="0.3">
      <c r="A481" s="47"/>
      <c r="B481" s="47"/>
      <c r="C481" s="47"/>
      <c r="D481" s="47"/>
      <c r="E481" s="47"/>
      <c r="F481" s="47"/>
      <c r="G481" s="47"/>
      <c r="H481" s="47"/>
      <c r="I481" s="47"/>
      <c r="J481" s="47"/>
    </row>
    <row r="482" spans="1:10" s="46" customFormat="1" x14ac:dyDescent="0.3">
      <c r="A482" s="47"/>
      <c r="B482" s="47"/>
      <c r="C482" s="47"/>
      <c r="D482" s="47"/>
      <c r="E482" s="47"/>
      <c r="F482" s="47"/>
      <c r="G482" s="47"/>
      <c r="H482" s="47"/>
      <c r="I482" s="47"/>
      <c r="J482" s="47"/>
    </row>
    <row r="483" spans="1:10" s="46" customFormat="1" x14ac:dyDescent="0.3">
      <c r="A483" s="47"/>
      <c r="B483" s="47"/>
      <c r="C483" s="47"/>
      <c r="D483" s="47"/>
      <c r="E483" s="47"/>
      <c r="F483" s="47"/>
      <c r="G483" s="47"/>
      <c r="H483" s="47"/>
      <c r="I483" s="47"/>
      <c r="J483" s="47"/>
    </row>
    <row r="484" spans="1:10" s="46" customFormat="1" x14ac:dyDescent="0.3">
      <c r="A484" s="47"/>
      <c r="B484" s="47"/>
      <c r="C484" s="47"/>
      <c r="D484" s="47"/>
      <c r="E484" s="47"/>
      <c r="F484" s="47"/>
      <c r="G484" s="47"/>
      <c r="H484" s="47"/>
      <c r="I484" s="47"/>
      <c r="J484" s="47"/>
    </row>
    <row r="485" spans="1:10" s="46" customFormat="1" x14ac:dyDescent="0.3">
      <c r="A485" s="47"/>
      <c r="B485" s="47"/>
      <c r="C485" s="47"/>
      <c r="D485" s="47"/>
      <c r="E485" s="47"/>
      <c r="F485" s="47"/>
      <c r="G485" s="47"/>
      <c r="H485" s="47"/>
      <c r="I485" s="47"/>
      <c r="J485" s="47"/>
    </row>
    <row r="486" spans="1:10" s="46" customFormat="1" x14ac:dyDescent="0.3">
      <c r="A486" s="47"/>
      <c r="B486" s="47"/>
      <c r="C486" s="47"/>
      <c r="D486" s="47"/>
      <c r="E486" s="47"/>
      <c r="F486" s="47"/>
      <c r="G486" s="47"/>
      <c r="H486" s="47"/>
      <c r="I486" s="47"/>
      <c r="J486" s="47"/>
    </row>
    <row r="487" spans="1:10" s="46" customFormat="1" x14ac:dyDescent="0.3">
      <c r="A487" s="47"/>
      <c r="B487" s="47"/>
      <c r="C487" s="47"/>
      <c r="D487" s="47"/>
      <c r="E487" s="47"/>
      <c r="F487" s="47"/>
      <c r="G487" s="47"/>
      <c r="H487" s="47"/>
      <c r="I487" s="47"/>
      <c r="J487" s="47"/>
    </row>
    <row r="488" spans="1:10" s="46" customFormat="1" x14ac:dyDescent="0.3">
      <c r="A488" s="47"/>
      <c r="B488" s="47"/>
      <c r="C488" s="47"/>
      <c r="D488" s="47"/>
      <c r="E488" s="47"/>
      <c r="F488" s="47"/>
      <c r="G488" s="47"/>
      <c r="H488" s="47"/>
      <c r="I488" s="47"/>
      <c r="J488" s="47"/>
    </row>
    <row r="489" spans="1:10" s="46" customFormat="1" x14ac:dyDescent="0.3">
      <c r="A489" s="47"/>
      <c r="B489" s="47"/>
      <c r="C489" s="47"/>
      <c r="D489" s="47"/>
      <c r="E489" s="47"/>
      <c r="F489" s="47"/>
      <c r="G489" s="47"/>
      <c r="H489" s="47"/>
      <c r="I489" s="47"/>
      <c r="J489" s="47"/>
    </row>
    <row r="490" spans="1:10" s="46" customFormat="1" x14ac:dyDescent="0.3">
      <c r="A490" s="47"/>
      <c r="B490" s="47"/>
      <c r="C490" s="47"/>
      <c r="D490" s="47"/>
      <c r="E490" s="47"/>
      <c r="F490" s="47"/>
      <c r="G490" s="47"/>
      <c r="H490" s="47"/>
      <c r="I490" s="47"/>
      <c r="J490" s="47"/>
    </row>
    <row r="491" spans="1:10" s="46" customFormat="1" x14ac:dyDescent="0.3">
      <c r="A491" s="47"/>
      <c r="B491" s="47"/>
      <c r="C491" s="47"/>
      <c r="D491" s="47"/>
      <c r="E491" s="47"/>
      <c r="F491" s="47"/>
      <c r="G491" s="47"/>
      <c r="H491" s="47"/>
      <c r="I491" s="47"/>
      <c r="J491" s="47"/>
    </row>
    <row r="492" spans="1:10" s="46" customFormat="1" x14ac:dyDescent="0.3">
      <c r="A492" s="47"/>
      <c r="B492" s="47"/>
      <c r="C492" s="47"/>
      <c r="D492" s="47"/>
      <c r="E492" s="47"/>
      <c r="F492" s="47"/>
      <c r="G492" s="47"/>
      <c r="H492" s="47"/>
      <c r="I492" s="47"/>
      <c r="J492" s="47"/>
    </row>
    <row r="493" spans="1:10" s="46" customFormat="1" x14ac:dyDescent="0.3">
      <c r="A493" s="47"/>
      <c r="B493" s="47"/>
      <c r="C493" s="47"/>
      <c r="D493" s="47"/>
      <c r="E493" s="47"/>
      <c r="F493" s="47"/>
      <c r="G493" s="47"/>
      <c r="H493" s="47"/>
      <c r="I493" s="47"/>
      <c r="J493" s="47"/>
    </row>
    <row r="494" spans="1:10" s="46" customFormat="1" x14ac:dyDescent="0.3">
      <c r="A494" s="47"/>
      <c r="B494" s="47"/>
      <c r="C494" s="47"/>
      <c r="D494" s="47"/>
      <c r="E494" s="47"/>
      <c r="F494" s="47"/>
      <c r="G494" s="47"/>
      <c r="H494" s="47"/>
      <c r="I494" s="47"/>
      <c r="J494" s="47"/>
    </row>
    <row r="495" spans="1:10" s="46" customFormat="1" x14ac:dyDescent="0.3">
      <c r="A495" s="47"/>
      <c r="B495" s="47"/>
      <c r="C495" s="47"/>
      <c r="D495" s="47"/>
      <c r="E495" s="47"/>
      <c r="F495" s="47"/>
      <c r="G495" s="47"/>
      <c r="H495" s="47"/>
      <c r="I495" s="47"/>
      <c r="J495" s="47"/>
    </row>
    <row r="496" spans="1:10" s="46" customFormat="1" x14ac:dyDescent="0.3">
      <c r="A496" s="47"/>
      <c r="B496" s="47"/>
      <c r="C496" s="47"/>
      <c r="D496" s="47"/>
      <c r="E496" s="47"/>
      <c r="F496" s="47"/>
      <c r="G496" s="47"/>
      <c r="H496" s="47"/>
      <c r="I496" s="47"/>
      <c r="J496" s="47"/>
    </row>
    <row r="497" spans="1:10" s="46" customFormat="1" x14ac:dyDescent="0.3">
      <c r="A497" s="47"/>
      <c r="B497" s="47"/>
      <c r="C497" s="47"/>
      <c r="D497" s="47"/>
      <c r="E497" s="47"/>
      <c r="F497" s="47"/>
      <c r="G497" s="47"/>
      <c r="H497" s="47"/>
      <c r="I497" s="47"/>
      <c r="J497" s="47"/>
    </row>
    <row r="498" spans="1:10" s="46" customFormat="1" x14ac:dyDescent="0.3">
      <c r="A498" s="47"/>
      <c r="B498" s="47"/>
      <c r="C498" s="47"/>
      <c r="D498" s="47"/>
      <c r="E498" s="47"/>
      <c r="F498" s="47"/>
      <c r="G498" s="47"/>
      <c r="H498" s="47"/>
      <c r="I498" s="47"/>
      <c r="J498" s="47"/>
    </row>
    <row r="499" spans="1:10" s="46" customFormat="1" x14ac:dyDescent="0.3">
      <c r="A499" s="47"/>
      <c r="B499" s="47"/>
      <c r="C499" s="47"/>
      <c r="D499" s="47"/>
      <c r="E499" s="47"/>
      <c r="F499" s="47"/>
      <c r="G499" s="47"/>
      <c r="H499" s="47"/>
      <c r="I499" s="47"/>
      <c r="J499" s="47"/>
    </row>
    <row r="500" spans="1:10" s="46" customFormat="1" x14ac:dyDescent="0.3">
      <c r="A500" s="47"/>
      <c r="B500" s="47"/>
      <c r="C500" s="47"/>
      <c r="D500" s="47"/>
      <c r="E500" s="47"/>
      <c r="F500" s="47"/>
      <c r="G500" s="47"/>
      <c r="H500" s="47"/>
      <c r="I500" s="47"/>
      <c r="J500" s="47"/>
    </row>
    <row r="501" spans="1:10" s="46" customFormat="1" x14ac:dyDescent="0.3">
      <c r="A501" s="47"/>
      <c r="B501" s="47"/>
      <c r="C501" s="47"/>
      <c r="D501" s="47"/>
      <c r="E501" s="47"/>
      <c r="F501" s="47"/>
      <c r="G501" s="47"/>
      <c r="H501" s="47"/>
      <c r="I501" s="47"/>
      <c r="J501" s="47"/>
    </row>
    <row r="502" spans="1:10" s="46" customFormat="1" x14ac:dyDescent="0.3">
      <c r="A502" s="47"/>
      <c r="B502" s="47"/>
      <c r="C502" s="47"/>
      <c r="D502" s="47"/>
      <c r="E502" s="47"/>
      <c r="F502" s="47"/>
      <c r="G502" s="47"/>
      <c r="H502" s="47"/>
      <c r="I502" s="47"/>
      <c r="J502" s="47"/>
    </row>
    <row r="503" spans="1:10" s="46" customFormat="1" x14ac:dyDescent="0.3">
      <c r="A503" s="47"/>
      <c r="B503" s="47"/>
      <c r="C503" s="47"/>
      <c r="D503" s="47"/>
      <c r="E503" s="47"/>
      <c r="F503" s="47"/>
      <c r="G503" s="47"/>
      <c r="H503" s="47"/>
      <c r="I503" s="47"/>
      <c r="J503" s="47"/>
    </row>
    <row r="504" spans="1:10" s="46" customFormat="1" x14ac:dyDescent="0.3">
      <c r="A504" s="47"/>
      <c r="B504" s="47"/>
      <c r="C504" s="47"/>
      <c r="D504" s="47"/>
      <c r="E504" s="47"/>
      <c r="F504" s="47"/>
      <c r="G504" s="47"/>
      <c r="H504" s="47"/>
      <c r="I504" s="47"/>
      <c r="J504" s="47"/>
    </row>
    <row r="505" spans="1:10" s="46" customFormat="1" x14ac:dyDescent="0.3">
      <c r="A505" s="47"/>
      <c r="B505" s="47"/>
      <c r="C505" s="47"/>
      <c r="D505" s="47"/>
      <c r="E505" s="47"/>
      <c r="F505" s="47"/>
      <c r="G505" s="47"/>
      <c r="H505" s="47"/>
      <c r="I505" s="47"/>
      <c r="J505" s="47"/>
    </row>
    <row r="506" spans="1:10" s="46" customFormat="1" x14ac:dyDescent="0.3">
      <c r="A506" s="47"/>
      <c r="B506" s="47"/>
      <c r="C506" s="47"/>
      <c r="D506" s="47"/>
      <c r="E506" s="47"/>
      <c r="F506" s="47"/>
      <c r="G506" s="47"/>
      <c r="H506" s="47"/>
      <c r="I506" s="47"/>
      <c r="J506" s="47"/>
    </row>
    <row r="507" spans="1:10" s="46" customFormat="1" x14ac:dyDescent="0.3">
      <c r="A507" s="47"/>
      <c r="B507" s="47"/>
      <c r="C507" s="47"/>
      <c r="D507" s="47"/>
      <c r="E507" s="47"/>
      <c r="F507" s="47"/>
      <c r="G507" s="47"/>
      <c r="H507" s="47"/>
      <c r="I507" s="47"/>
      <c r="J507" s="47"/>
    </row>
    <row r="508" spans="1:10" s="46" customFormat="1" x14ac:dyDescent="0.3">
      <c r="A508" s="47"/>
      <c r="B508" s="47"/>
      <c r="C508" s="47"/>
      <c r="D508" s="47"/>
      <c r="E508" s="47"/>
      <c r="F508" s="47"/>
      <c r="G508" s="47"/>
      <c r="H508" s="47"/>
      <c r="I508" s="47"/>
      <c r="J508" s="47"/>
    </row>
    <row r="509" spans="1:10" s="46" customFormat="1" x14ac:dyDescent="0.3">
      <c r="A509" s="47"/>
      <c r="B509" s="47"/>
      <c r="C509" s="47"/>
      <c r="D509" s="47"/>
      <c r="E509" s="47"/>
      <c r="F509" s="47"/>
      <c r="G509" s="47"/>
      <c r="H509" s="47"/>
      <c r="I509" s="47"/>
      <c r="J509" s="47"/>
    </row>
    <row r="510" spans="1:10" s="46" customFormat="1" x14ac:dyDescent="0.3">
      <c r="A510" s="47"/>
      <c r="B510" s="47"/>
      <c r="C510" s="47"/>
      <c r="D510" s="47"/>
      <c r="E510" s="47"/>
      <c r="F510" s="47"/>
      <c r="G510" s="47"/>
      <c r="H510" s="47"/>
      <c r="I510" s="47"/>
      <c r="J510" s="47"/>
    </row>
    <row r="511" spans="1:10" s="46" customFormat="1" x14ac:dyDescent="0.3">
      <c r="A511" s="47"/>
      <c r="B511" s="47"/>
      <c r="C511" s="47"/>
      <c r="D511" s="47"/>
      <c r="E511" s="47"/>
      <c r="F511" s="47"/>
      <c r="G511" s="47"/>
      <c r="H511" s="47"/>
      <c r="I511" s="47"/>
      <c r="J511" s="47"/>
    </row>
    <row r="512" spans="1:10" s="46" customFormat="1" x14ac:dyDescent="0.3">
      <c r="A512" s="47"/>
      <c r="B512" s="47"/>
      <c r="C512" s="47"/>
      <c r="D512" s="47"/>
      <c r="E512" s="47"/>
      <c r="F512" s="47"/>
      <c r="G512" s="47"/>
      <c r="H512" s="47"/>
      <c r="I512" s="47"/>
      <c r="J512" s="47"/>
    </row>
    <row r="513" spans="1:10" s="46" customFormat="1" x14ac:dyDescent="0.3">
      <c r="A513" s="47"/>
      <c r="B513" s="47"/>
      <c r="C513" s="47"/>
      <c r="D513" s="47"/>
      <c r="E513" s="47"/>
      <c r="F513" s="47"/>
      <c r="G513" s="47"/>
      <c r="H513" s="47"/>
      <c r="I513" s="47"/>
      <c r="J513" s="47"/>
    </row>
    <row r="514" spans="1:10" s="46" customFormat="1" x14ac:dyDescent="0.3">
      <c r="A514" s="47"/>
      <c r="B514" s="47"/>
      <c r="C514" s="47"/>
      <c r="D514" s="47"/>
      <c r="E514" s="47"/>
      <c r="F514" s="47"/>
      <c r="G514" s="47"/>
      <c r="H514" s="47"/>
      <c r="I514" s="47"/>
      <c r="J514" s="47"/>
    </row>
    <row r="515" spans="1:10" s="46" customFormat="1" x14ac:dyDescent="0.3">
      <c r="A515" s="47"/>
      <c r="B515" s="47"/>
      <c r="C515" s="47"/>
      <c r="D515" s="47"/>
      <c r="E515" s="47"/>
      <c r="F515" s="47"/>
      <c r="G515" s="47"/>
      <c r="H515" s="47"/>
      <c r="I515" s="47"/>
      <c r="J515" s="47"/>
    </row>
    <row r="516" spans="1:10" s="46" customFormat="1" x14ac:dyDescent="0.3">
      <c r="A516" s="47"/>
      <c r="B516" s="47"/>
      <c r="C516" s="47"/>
      <c r="D516" s="47"/>
      <c r="E516" s="47"/>
      <c r="F516" s="47"/>
      <c r="G516" s="47"/>
      <c r="H516" s="47"/>
      <c r="I516" s="47"/>
      <c r="J516" s="47"/>
    </row>
    <row r="517" spans="1:10" s="46" customFormat="1" x14ac:dyDescent="0.3">
      <c r="A517" s="47"/>
      <c r="B517" s="47"/>
      <c r="C517" s="47"/>
      <c r="D517" s="47"/>
      <c r="E517" s="47"/>
      <c r="F517" s="47"/>
      <c r="G517" s="47"/>
      <c r="H517" s="47"/>
      <c r="I517" s="47"/>
      <c r="J517" s="47"/>
    </row>
    <row r="518" spans="1:10" s="46" customFormat="1" x14ac:dyDescent="0.3">
      <c r="A518" s="47"/>
      <c r="B518" s="47"/>
      <c r="C518" s="47"/>
      <c r="D518" s="47"/>
      <c r="E518" s="47"/>
      <c r="F518" s="47"/>
      <c r="G518" s="47"/>
      <c r="H518" s="47"/>
      <c r="I518" s="47"/>
      <c r="J518" s="47"/>
    </row>
    <row r="519" spans="1:10" s="46" customFormat="1" x14ac:dyDescent="0.3">
      <c r="A519" s="47"/>
      <c r="B519" s="47"/>
      <c r="C519" s="47"/>
      <c r="D519" s="47"/>
      <c r="E519" s="47"/>
      <c r="F519" s="47"/>
      <c r="G519" s="47"/>
      <c r="H519" s="47"/>
      <c r="I519" s="47"/>
      <c r="J519" s="47"/>
    </row>
    <row r="520" spans="1:10" s="46" customFormat="1" x14ac:dyDescent="0.3">
      <c r="A520" s="47"/>
      <c r="B520" s="47"/>
      <c r="C520" s="47"/>
      <c r="D520" s="47"/>
      <c r="E520" s="47"/>
      <c r="F520" s="47"/>
      <c r="G520" s="47"/>
      <c r="H520" s="47"/>
      <c r="I520" s="47"/>
      <c r="J520" s="47"/>
    </row>
    <row r="521" spans="1:10" s="46" customFormat="1" x14ac:dyDescent="0.3">
      <c r="A521" s="47"/>
      <c r="B521" s="47"/>
      <c r="C521" s="47"/>
      <c r="D521" s="47"/>
      <c r="E521" s="47"/>
      <c r="F521" s="47"/>
      <c r="G521" s="47"/>
      <c r="H521" s="47"/>
      <c r="I521" s="47"/>
      <c r="J521" s="47"/>
    </row>
    <row r="522" spans="1:10" s="46" customFormat="1" x14ac:dyDescent="0.3">
      <c r="A522" s="47"/>
      <c r="B522" s="47"/>
      <c r="C522" s="47"/>
      <c r="D522" s="47"/>
      <c r="E522" s="47"/>
      <c r="F522" s="47"/>
      <c r="G522" s="47"/>
      <c r="H522" s="47"/>
      <c r="I522" s="47"/>
      <c r="J522" s="47"/>
    </row>
    <row r="523" spans="1:10" s="46" customFormat="1" x14ac:dyDescent="0.3">
      <c r="A523" s="47"/>
      <c r="B523" s="47"/>
      <c r="C523" s="47"/>
      <c r="D523" s="47"/>
      <c r="E523" s="47"/>
      <c r="F523" s="47"/>
      <c r="G523" s="47"/>
      <c r="H523" s="47"/>
      <c r="I523" s="47"/>
      <c r="J523" s="47"/>
    </row>
    <row r="524" spans="1:10" s="46" customFormat="1" x14ac:dyDescent="0.3">
      <c r="A524" s="47"/>
      <c r="B524" s="47"/>
      <c r="C524" s="47"/>
      <c r="D524" s="47"/>
      <c r="E524" s="47"/>
      <c r="F524" s="47"/>
      <c r="G524" s="47"/>
      <c r="H524" s="47"/>
      <c r="I524" s="47"/>
      <c r="J524" s="47"/>
    </row>
    <row r="525" spans="1:10" s="46" customFormat="1" x14ac:dyDescent="0.3">
      <c r="A525" s="47"/>
      <c r="B525" s="47"/>
      <c r="C525" s="47"/>
      <c r="D525" s="47"/>
      <c r="E525" s="47"/>
      <c r="F525" s="47"/>
      <c r="G525" s="47"/>
      <c r="H525" s="47"/>
      <c r="I525" s="47"/>
      <c r="J525" s="47"/>
    </row>
    <row r="526" spans="1:10" s="46" customFormat="1" x14ac:dyDescent="0.3">
      <c r="A526" s="47"/>
      <c r="B526" s="47"/>
      <c r="C526" s="47"/>
      <c r="D526" s="47"/>
      <c r="E526" s="47"/>
      <c r="F526" s="47"/>
      <c r="G526" s="47"/>
      <c r="H526" s="47"/>
      <c r="I526" s="47"/>
      <c r="J526" s="47"/>
    </row>
    <row r="527" spans="1:10" s="46" customFormat="1" x14ac:dyDescent="0.3">
      <c r="A527" s="47"/>
      <c r="B527" s="47"/>
      <c r="C527" s="47"/>
      <c r="D527" s="47"/>
      <c r="E527" s="47"/>
      <c r="F527" s="47"/>
      <c r="G527" s="47"/>
      <c r="H527" s="47"/>
      <c r="I527" s="47"/>
      <c r="J527" s="47"/>
    </row>
    <row r="528" spans="1:10" s="46" customFormat="1" x14ac:dyDescent="0.3">
      <c r="A528" s="47"/>
      <c r="B528" s="47"/>
      <c r="C528" s="47"/>
      <c r="D528" s="47"/>
      <c r="E528" s="47"/>
      <c r="F528" s="47"/>
      <c r="G528" s="47"/>
      <c r="H528" s="47"/>
      <c r="I528" s="47"/>
      <c r="J528" s="47"/>
    </row>
    <row r="529" spans="1:10" s="46" customFormat="1" x14ac:dyDescent="0.3">
      <c r="A529" s="47"/>
      <c r="B529" s="47"/>
      <c r="C529" s="47"/>
      <c r="D529" s="47"/>
      <c r="E529" s="47"/>
      <c r="F529" s="47"/>
      <c r="G529" s="47"/>
      <c r="H529" s="47"/>
      <c r="I529" s="47"/>
      <c r="J529" s="47"/>
    </row>
    <row r="530" spans="1:10" s="46" customFormat="1" x14ac:dyDescent="0.3">
      <c r="A530" s="47"/>
      <c r="B530" s="47"/>
      <c r="C530" s="47"/>
      <c r="D530" s="47"/>
      <c r="E530" s="47"/>
      <c r="F530" s="47"/>
      <c r="G530" s="47"/>
      <c r="H530" s="47"/>
      <c r="I530" s="47"/>
      <c r="J530" s="47"/>
    </row>
    <row r="531" spans="1:10" s="46" customFormat="1" x14ac:dyDescent="0.3">
      <c r="A531" s="47"/>
      <c r="B531" s="47"/>
      <c r="C531" s="47"/>
      <c r="D531" s="47"/>
      <c r="E531" s="47"/>
      <c r="F531" s="47"/>
      <c r="G531" s="47"/>
      <c r="H531" s="47"/>
      <c r="I531" s="47"/>
      <c r="J531" s="47"/>
    </row>
    <row r="532" spans="1:10" s="46" customFormat="1" x14ac:dyDescent="0.3">
      <c r="A532" s="47"/>
      <c r="B532" s="47"/>
      <c r="C532" s="47"/>
      <c r="D532" s="47"/>
      <c r="E532" s="47"/>
      <c r="F532" s="47"/>
      <c r="G532" s="47"/>
      <c r="H532" s="47"/>
      <c r="I532" s="47"/>
      <c r="J532" s="47"/>
    </row>
    <row r="533" spans="1:10" s="46" customFormat="1" x14ac:dyDescent="0.3">
      <c r="A533" s="47"/>
      <c r="B533" s="47"/>
      <c r="C533" s="47"/>
      <c r="D533" s="47"/>
      <c r="E533" s="47"/>
      <c r="F533" s="47"/>
      <c r="G533" s="47"/>
      <c r="H533" s="47"/>
      <c r="I533" s="47"/>
      <c r="J533" s="47"/>
    </row>
    <row r="534" spans="1:10" s="46" customFormat="1" x14ac:dyDescent="0.3">
      <c r="A534" s="47"/>
      <c r="B534" s="47"/>
      <c r="C534" s="47"/>
      <c r="D534" s="47"/>
      <c r="E534" s="47"/>
      <c r="F534" s="47"/>
      <c r="G534" s="47"/>
      <c r="H534" s="47"/>
      <c r="I534" s="47"/>
      <c r="J534" s="47"/>
    </row>
    <row r="535" spans="1:10" s="46" customFormat="1" x14ac:dyDescent="0.3">
      <c r="A535" s="47"/>
      <c r="B535" s="47"/>
      <c r="C535" s="47"/>
      <c r="D535" s="47"/>
      <c r="E535" s="47"/>
      <c r="F535" s="47"/>
      <c r="G535" s="47"/>
      <c r="H535" s="47"/>
      <c r="I535" s="47"/>
      <c r="J535" s="47"/>
    </row>
    <row r="536" spans="1:10" s="46" customFormat="1" x14ac:dyDescent="0.3">
      <c r="A536" s="47"/>
      <c r="B536" s="47"/>
      <c r="C536" s="47"/>
      <c r="D536" s="47"/>
      <c r="E536" s="47"/>
      <c r="F536" s="47"/>
      <c r="G536" s="47"/>
      <c r="H536" s="47"/>
      <c r="I536" s="47"/>
      <c r="J536" s="47"/>
    </row>
    <row r="537" spans="1:10" s="46" customFormat="1" x14ac:dyDescent="0.3">
      <c r="A537" s="47"/>
      <c r="B537" s="47"/>
      <c r="C537" s="47"/>
      <c r="D537" s="47"/>
      <c r="E537" s="47"/>
      <c r="F537" s="47"/>
      <c r="G537" s="47"/>
      <c r="H537" s="47"/>
      <c r="I537" s="47"/>
      <c r="J537" s="47"/>
    </row>
    <row r="538" spans="1:10" s="46" customFormat="1" x14ac:dyDescent="0.3">
      <c r="A538" s="47"/>
      <c r="B538" s="47"/>
      <c r="C538" s="47"/>
      <c r="D538" s="47"/>
      <c r="E538" s="47"/>
      <c r="F538" s="47"/>
      <c r="G538" s="47"/>
      <c r="H538" s="47"/>
      <c r="I538" s="47"/>
      <c r="J538" s="47"/>
    </row>
    <row r="539" spans="1:10" s="46" customFormat="1" x14ac:dyDescent="0.3">
      <c r="A539" s="47"/>
      <c r="B539" s="47"/>
      <c r="C539" s="47"/>
      <c r="D539" s="47"/>
      <c r="E539" s="47"/>
      <c r="F539" s="47"/>
      <c r="G539" s="47"/>
      <c r="H539" s="47"/>
      <c r="I539" s="47"/>
      <c r="J539" s="47"/>
    </row>
    <row r="540" spans="1:10" s="46" customFormat="1" x14ac:dyDescent="0.3">
      <c r="A540" s="47"/>
      <c r="B540" s="47"/>
      <c r="C540" s="47"/>
      <c r="D540" s="47"/>
      <c r="E540" s="47"/>
      <c r="F540" s="47"/>
      <c r="G540" s="47"/>
      <c r="H540" s="47"/>
      <c r="I540" s="47"/>
      <c r="J540" s="47"/>
    </row>
    <row r="541" spans="1:10" s="46" customFormat="1" x14ac:dyDescent="0.3">
      <c r="A541" s="47"/>
      <c r="B541" s="47"/>
      <c r="C541" s="47"/>
      <c r="D541" s="47"/>
      <c r="E541" s="47"/>
      <c r="F541" s="47"/>
      <c r="G541" s="47"/>
      <c r="H541" s="47"/>
      <c r="I541" s="47"/>
      <c r="J541" s="47"/>
    </row>
    <row r="542" spans="1:10" s="46" customFormat="1" x14ac:dyDescent="0.3">
      <c r="A542" s="47"/>
      <c r="B542" s="47"/>
      <c r="C542" s="47"/>
      <c r="D542" s="47"/>
      <c r="E542" s="47"/>
      <c r="F542" s="47"/>
      <c r="G542" s="47"/>
      <c r="H542" s="47"/>
      <c r="I542" s="47"/>
      <c r="J542" s="47"/>
    </row>
    <row r="543" spans="1:10" s="46" customFormat="1" x14ac:dyDescent="0.3">
      <c r="A543" s="47"/>
      <c r="B543" s="47"/>
      <c r="C543" s="47"/>
      <c r="D543" s="47"/>
      <c r="E543" s="47"/>
      <c r="F543" s="47"/>
      <c r="G543" s="47"/>
      <c r="H543" s="47"/>
      <c r="I543" s="47"/>
      <c r="J543" s="47"/>
    </row>
    <row r="544" spans="1:10" s="46" customFormat="1" x14ac:dyDescent="0.3">
      <c r="A544" s="47"/>
      <c r="B544" s="47"/>
      <c r="C544" s="47"/>
      <c r="D544" s="47"/>
      <c r="E544" s="47"/>
      <c r="F544" s="47"/>
      <c r="G544" s="47"/>
      <c r="H544" s="47"/>
      <c r="I544" s="47"/>
      <c r="J544" s="47"/>
    </row>
    <row r="545" spans="1:10" s="46" customFormat="1" x14ac:dyDescent="0.3">
      <c r="A545" s="47"/>
      <c r="B545" s="47"/>
      <c r="C545" s="47"/>
      <c r="D545" s="47"/>
      <c r="E545" s="47"/>
      <c r="F545" s="47"/>
      <c r="G545" s="47"/>
      <c r="H545" s="47"/>
      <c r="I545" s="47"/>
      <c r="J545" s="47"/>
    </row>
    <row r="546" spans="1:10" s="46" customFormat="1" x14ac:dyDescent="0.3">
      <c r="A546" s="47"/>
      <c r="B546" s="47"/>
      <c r="C546" s="47"/>
      <c r="D546" s="47"/>
      <c r="E546" s="47"/>
      <c r="F546" s="47"/>
      <c r="G546" s="47"/>
      <c r="H546" s="47"/>
      <c r="I546" s="47"/>
      <c r="J546" s="47"/>
    </row>
    <row r="547" spans="1:10" s="46" customFormat="1" x14ac:dyDescent="0.3">
      <c r="A547" s="47"/>
      <c r="B547" s="47"/>
      <c r="C547" s="47"/>
      <c r="D547" s="47"/>
      <c r="E547" s="47"/>
      <c r="F547" s="47"/>
      <c r="G547" s="47"/>
      <c r="H547" s="47"/>
      <c r="I547" s="47"/>
      <c r="J547" s="47"/>
    </row>
    <row r="548" spans="1:10" s="46" customFormat="1" x14ac:dyDescent="0.3">
      <c r="A548" s="47"/>
      <c r="B548" s="47"/>
      <c r="C548" s="47"/>
      <c r="D548" s="47"/>
      <c r="E548" s="47"/>
      <c r="F548" s="47"/>
      <c r="G548" s="47"/>
      <c r="H548" s="47"/>
      <c r="I548" s="47"/>
      <c r="J548" s="47"/>
    </row>
    <row r="549" spans="1:10" s="46" customFormat="1" x14ac:dyDescent="0.3">
      <c r="A549" s="47"/>
      <c r="B549" s="47"/>
      <c r="C549" s="47"/>
      <c r="D549" s="47"/>
      <c r="E549" s="47"/>
      <c r="F549" s="47"/>
      <c r="G549" s="47"/>
      <c r="H549" s="47"/>
      <c r="I549" s="47"/>
      <c r="J549" s="47"/>
    </row>
    <row r="550" spans="1:10" s="46" customFormat="1" x14ac:dyDescent="0.3">
      <c r="A550" s="47"/>
      <c r="B550" s="47"/>
      <c r="C550" s="47"/>
      <c r="D550" s="47"/>
      <c r="E550" s="47"/>
      <c r="F550" s="47"/>
      <c r="G550" s="47"/>
      <c r="H550" s="47"/>
      <c r="I550" s="47"/>
      <c r="J550" s="47"/>
    </row>
    <row r="551" spans="1:10" s="46" customFormat="1" x14ac:dyDescent="0.3">
      <c r="A551" s="47"/>
      <c r="B551" s="47"/>
      <c r="C551" s="47"/>
      <c r="D551" s="47"/>
      <c r="E551" s="47"/>
      <c r="F551" s="47"/>
      <c r="G551" s="47"/>
      <c r="H551" s="47"/>
      <c r="I551" s="47"/>
      <c r="J551" s="47"/>
    </row>
    <row r="552" spans="1:10" s="46" customFormat="1" x14ac:dyDescent="0.3">
      <c r="A552" s="47"/>
      <c r="B552" s="47"/>
      <c r="C552" s="47"/>
      <c r="D552" s="47"/>
      <c r="E552" s="47"/>
      <c r="F552" s="47"/>
      <c r="G552" s="47"/>
      <c r="H552" s="47"/>
      <c r="I552" s="47"/>
      <c r="J552" s="47"/>
    </row>
    <row r="553" spans="1:10" s="46" customFormat="1" x14ac:dyDescent="0.3">
      <c r="A553" s="47"/>
      <c r="B553" s="47"/>
      <c r="C553" s="47"/>
      <c r="D553" s="47"/>
      <c r="E553" s="47"/>
      <c r="F553" s="47"/>
      <c r="G553" s="47"/>
      <c r="H553" s="47"/>
      <c r="I553" s="47"/>
      <c r="J553" s="47"/>
    </row>
    <row r="554" spans="1:10" s="46" customFormat="1" x14ac:dyDescent="0.3">
      <c r="A554" s="47"/>
      <c r="B554" s="47"/>
      <c r="C554" s="47"/>
      <c r="D554" s="47"/>
      <c r="E554" s="47"/>
      <c r="F554" s="47"/>
      <c r="G554" s="47"/>
      <c r="H554" s="47"/>
      <c r="I554" s="47"/>
      <c r="J554" s="47"/>
    </row>
    <row r="555" spans="1:10" s="46" customFormat="1" x14ac:dyDescent="0.3">
      <c r="A555" s="47"/>
      <c r="B555" s="47"/>
      <c r="C555" s="47"/>
      <c r="D555" s="47"/>
      <c r="E555" s="47"/>
      <c r="F555" s="47"/>
      <c r="G555" s="47"/>
      <c r="H555" s="47"/>
      <c r="I555" s="47"/>
      <c r="J555" s="47"/>
    </row>
    <row r="556" spans="1:10" s="46" customFormat="1" x14ac:dyDescent="0.3">
      <c r="A556" s="47"/>
      <c r="B556" s="47"/>
      <c r="C556" s="47"/>
      <c r="D556" s="47"/>
      <c r="E556" s="47"/>
      <c r="F556" s="47"/>
      <c r="G556" s="47"/>
      <c r="H556" s="47"/>
      <c r="I556" s="47"/>
      <c r="J556" s="47"/>
    </row>
    <row r="557" spans="1:10" s="46" customFormat="1" x14ac:dyDescent="0.3">
      <c r="A557" s="47"/>
      <c r="B557" s="47"/>
      <c r="C557" s="47"/>
      <c r="D557" s="47"/>
      <c r="E557" s="47"/>
      <c r="F557" s="47"/>
      <c r="G557" s="47"/>
      <c r="H557" s="47"/>
      <c r="I557" s="47"/>
      <c r="J557" s="47"/>
    </row>
    <row r="558" spans="1:10" s="46" customFormat="1" x14ac:dyDescent="0.3">
      <c r="A558" s="47"/>
      <c r="B558" s="47"/>
      <c r="C558" s="47"/>
      <c r="D558" s="47"/>
      <c r="E558" s="47"/>
      <c r="F558" s="47"/>
      <c r="G558" s="47"/>
      <c r="H558" s="47"/>
      <c r="I558" s="47"/>
      <c r="J558" s="47"/>
    </row>
    <row r="559" spans="1:10" s="46" customFormat="1" x14ac:dyDescent="0.3">
      <c r="A559" s="47"/>
      <c r="B559" s="47"/>
      <c r="C559" s="47"/>
      <c r="D559" s="47"/>
      <c r="E559" s="47"/>
      <c r="F559" s="47"/>
      <c r="G559" s="47"/>
      <c r="H559" s="47"/>
      <c r="I559" s="47"/>
      <c r="J559" s="47"/>
    </row>
    <row r="560" spans="1:10" s="46" customFormat="1" x14ac:dyDescent="0.3">
      <c r="A560" s="47"/>
      <c r="B560" s="47"/>
      <c r="C560" s="47"/>
      <c r="D560" s="47"/>
      <c r="E560" s="47"/>
      <c r="F560" s="47"/>
      <c r="G560" s="47"/>
      <c r="H560" s="47"/>
      <c r="I560" s="47"/>
      <c r="J560" s="47"/>
    </row>
    <row r="561" spans="1:10" s="46" customFormat="1" x14ac:dyDescent="0.3">
      <c r="A561" s="47"/>
      <c r="B561" s="47"/>
      <c r="C561" s="47"/>
      <c r="D561" s="47"/>
      <c r="E561" s="47"/>
      <c r="F561" s="47"/>
      <c r="G561" s="47"/>
      <c r="H561" s="47"/>
      <c r="I561" s="47"/>
      <c r="J561" s="47"/>
    </row>
    <row r="562" spans="1:10" s="46" customFormat="1" x14ac:dyDescent="0.3">
      <c r="A562" s="47"/>
      <c r="B562" s="47"/>
      <c r="C562" s="47"/>
      <c r="D562" s="47"/>
      <c r="E562" s="47"/>
      <c r="F562" s="47"/>
      <c r="G562" s="47"/>
      <c r="H562" s="47"/>
      <c r="I562" s="47"/>
      <c r="J562" s="47"/>
    </row>
    <row r="563" spans="1:10" s="46" customFormat="1" x14ac:dyDescent="0.3">
      <c r="A563" s="47"/>
      <c r="B563" s="47"/>
      <c r="C563" s="47"/>
      <c r="D563" s="47"/>
      <c r="E563" s="47"/>
      <c r="F563" s="47"/>
      <c r="G563" s="47"/>
      <c r="H563" s="47"/>
      <c r="I563" s="47"/>
      <c r="J563" s="47"/>
    </row>
    <row r="564" spans="1:10" s="46" customFormat="1" x14ac:dyDescent="0.3">
      <c r="A564" s="47"/>
      <c r="B564" s="47"/>
      <c r="C564" s="47"/>
      <c r="D564" s="47"/>
      <c r="E564" s="47"/>
      <c r="F564" s="47"/>
      <c r="G564" s="47"/>
      <c r="H564" s="47"/>
      <c r="I564" s="47"/>
      <c r="J564" s="47"/>
    </row>
    <row r="565" spans="1:10" s="46" customFormat="1" x14ac:dyDescent="0.3">
      <c r="A565" s="47"/>
      <c r="B565" s="47"/>
      <c r="C565" s="47"/>
      <c r="D565" s="47"/>
      <c r="E565" s="47"/>
      <c r="F565" s="47"/>
      <c r="G565" s="47"/>
      <c r="H565" s="47"/>
      <c r="I565" s="47"/>
      <c r="J565" s="47"/>
    </row>
    <row r="566" spans="1:10" s="46" customFormat="1" x14ac:dyDescent="0.3">
      <c r="A566" s="47"/>
      <c r="B566" s="47"/>
      <c r="C566" s="47"/>
      <c r="D566" s="47"/>
      <c r="E566" s="47"/>
      <c r="F566" s="47"/>
      <c r="G566" s="47"/>
      <c r="H566" s="47"/>
      <c r="I566" s="47"/>
      <c r="J566" s="47"/>
    </row>
    <row r="567" spans="1:10" s="46" customFormat="1" x14ac:dyDescent="0.3">
      <c r="A567" s="47"/>
      <c r="B567" s="47"/>
      <c r="C567" s="47"/>
      <c r="D567" s="47"/>
      <c r="E567" s="47"/>
      <c r="F567" s="47"/>
      <c r="G567" s="47"/>
      <c r="H567" s="47"/>
      <c r="I567" s="47"/>
      <c r="J567" s="47"/>
    </row>
    <row r="568" spans="1:10" s="46" customFormat="1" x14ac:dyDescent="0.3">
      <c r="A568" s="47"/>
      <c r="B568" s="47"/>
      <c r="C568" s="47"/>
      <c r="D568" s="47"/>
      <c r="E568" s="47"/>
      <c r="F568" s="47"/>
      <c r="G568" s="47"/>
      <c r="H568" s="47"/>
      <c r="I568" s="47"/>
      <c r="J568" s="47"/>
    </row>
    <row r="569" spans="1:10" s="46" customFormat="1" x14ac:dyDescent="0.3">
      <c r="A569" s="47"/>
      <c r="B569" s="47"/>
      <c r="C569" s="47"/>
      <c r="D569" s="47"/>
      <c r="E569" s="47"/>
      <c r="F569" s="47"/>
      <c r="G569" s="47"/>
      <c r="H569" s="47"/>
      <c r="I569" s="47"/>
      <c r="J569" s="47"/>
    </row>
    <row r="570" spans="1:10" s="46" customFormat="1" x14ac:dyDescent="0.3">
      <c r="A570" s="47"/>
      <c r="B570" s="47"/>
      <c r="C570" s="47"/>
      <c r="D570" s="47"/>
      <c r="E570" s="47"/>
      <c r="F570" s="47"/>
      <c r="G570" s="47"/>
      <c r="H570" s="47"/>
      <c r="I570" s="47"/>
      <c r="J570" s="47"/>
    </row>
    <row r="571" spans="1:10" s="46" customFormat="1" x14ac:dyDescent="0.3">
      <c r="A571" s="47"/>
      <c r="B571" s="47"/>
      <c r="C571" s="47"/>
      <c r="D571" s="47"/>
      <c r="E571" s="47"/>
      <c r="F571" s="47"/>
      <c r="G571" s="47"/>
      <c r="H571" s="47"/>
      <c r="I571" s="47"/>
      <c r="J571" s="47"/>
    </row>
    <row r="572" spans="1:10" s="46" customFormat="1" x14ac:dyDescent="0.3">
      <c r="A572" s="47"/>
      <c r="B572" s="47"/>
      <c r="C572" s="47"/>
      <c r="D572" s="47"/>
      <c r="E572" s="47"/>
      <c r="F572" s="47"/>
      <c r="G572" s="47"/>
      <c r="H572" s="47"/>
      <c r="I572" s="47"/>
      <c r="J572" s="47"/>
    </row>
    <row r="573" spans="1:10" s="46" customFormat="1" x14ac:dyDescent="0.3">
      <c r="A573" s="47"/>
      <c r="B573" s="47"/>
      <c r="C573" s="47"/>
      <c r="D573" s="47"/>
      <c r="E573" s="47"/>
      <c r="F573" s="47"/>
      <c r="G573" s="47"/>
      <c r="H573" s="47"/>
      <c r="I573" s="47"/>
      <c r="J573" s="47"/>
    </row>
    <row r="574" spans="1:10" s="46" customFormat="1" x14ac:dyDescent="0.3">
      <c r="A574" s="47"/>
      <c r="B574" s="47"/>
      <c r="C574" s="47"/>
      <c r="D574" s="47"/>
      <c r="E574" s="47"/>
      <c r="F574" s="47"/>
      <c r="G574" s="47"/>
      <c r="H574" s="47"/>
      <c r="I574" s="47"/>
      <c r="J574" s="47"/>
    </row>
    <row r="575" spans="1:10" s="46" customFormat="1" x14ac:dyDescent="0.3">
      <c r="A575" s="47"/>
      <c r="B575" s="47"/>
      <c r="C575" s="47"/>
      <c r="D575" s="47"/>
      <c r="E575" s="47"/>
      <c r="F575" s="47"/>
      <c r="G575" s="47"/>
      <c r="H575" s="47"/>
      <c r="I575" s="47"/>
      <c r="J575" s="47"/>
    </row>
    <row r="576" spans="1:10" s="46" customFormat="1" x14ac:dyDescent="0.3">
      <c r="A576" s="47"/>
      <c r="B576" s="47"/>
      <c r="C576" s="47"/>
      <c r="D576" s="47"/>
      <c r="E576" s="47"/>
      <c r="F576" s="47"/>
      <c r="G576" s="47"/>
      <c r="H576" s="47"/>
      <c r="I576" s="47"/>
      <c r="J576" s="47"/>
    </row>
    <row r="577" spans="1:10" s="46" customFormat="1" x14ac:dyDescent="0.3">
      <c r="A577" s="47"/>
      <c r="B577" s="47"/>
      <c r="C577" s="47"/>
      <c r="D577" s="47"/>
      <c r="E577" s="47"/>
      <c r="F577" s="47"/>
      <c r="G577" s="47"/>
      <c r="H577" s="47"/>
      <c r="I577" s="47"/>
      <c r="J577" s="47"/>
    </row>
    <row r="578" spans="1:10" s="46" customFormat="1" x14ac:dyDescent="0.3">
      <c r="A578" s="47"/>
      <c r="B578" s="47"/>
      <c r="C578" s="47"/>
      <c r="D578" s="47"/>
      <c r="E578" s="47"/>
      <c r="F578" s="47"/>
      <c r="G578" s="47"/>
      <c r="H578" s="47"/>
      <c r="I578" s="47"/>
      <c r="J578" s="47"/>
    </row>
    <row r="579" spans="1:10" s="46" customFormat="1" x14ac:dyDescent="0.3">
      <c r="A579" s="47"/>
      <c r="B579" s="47"/>
      <c r="C579" s="47"/>
      <c r="D579" s="47"/>
      <c r="E579" s="47"/>
      <c r="F579" s="47"/>
      <c r="G579" s="47"/>
      <c r="H579" s="47"/>
      <c r="I579" s="47"/>
      <c r="J579" s="47"/>
    </row>
    <row r="580" spans="1:10" s="46" customFormat="1" x14ac:dyDescent="0.3">
      <c r="A580" s="47"/>
      <c r="B580" s="47"/>
      <c r="C580" s="47"/>
      <c r="D580" s="47"/>
      <c r="E580" s="47"/>
      <c r="F580" s="47"/>
      <c r="G580" s="47"/>
      <c r="H580" s="47"/>
      <c r="I580" s="47"/>
      <c r="J580" s="47"/>
    </row>
    <row r="581" spans="1:10" s="46" customFormat="1" x14ac:dyDescent="0.3">
      <c r="A581" s="47"/>
      <c r="B581" s="47"/>
      <c r="C581" s="47"/>
      <c r="D581" s="47"/>
      <c r="E581" s="47"/>
      <c r="F581" s="47"/>
      <c r="G581" s="47"/>
      <c r="H581" s="47"/>
      <c r="I581" s="47"/>
      <c r="J581" s="47"/>
    </row>
    <row r="582" spans="1:10" s="46" customFormat="1" x14ac:dyDescent="0.3">
      <c r="A582" s="47"/>
      <c r="B582" s="47"/>
      <c r="C582" s="47"/>
      <c r="D582" s="47"/>
      <c r="E582" s="47"/>
      <c r="F582" s="47"/>
      <c r="G582" s="47"/>
      <c r="H582" s="47"/>
      <c r="I582" s="47"/>
      <c r="J582" s="47"/>
    </row>
    <row r="583" spans="1:10" s="46" customFormat="1" x14ac:dyDescent="0.3">
      <c r="A583" s="47"/>
      <c r="B583" s="47"/>
      <c r="C583" s="47"/>
      <c r="D583" s="47"/>
      <c r="E583" s="47"/>
      <c r="F583" s="47"/>
      <c r="G583" s="47"/>
      <c r="H583" s="47"/>
      <c r="I583" s="47"/>
      <c r="J583" s="47"/>
    </row>
    <row r="584" spans="1:10" s="46" customFormat="1" x14ac:dyDescent="0.3">
      <c r="A584" s="47"/>
      <c r="B584" s="47"/>
      <c r="C584" s="47"/>
      <c r="D584" s="47"/>
      <c r="E584" s="47"/>
      <c r="F584" s="47"/>
      <c r="G584" s="47"/>
      <c r="H584" s="47"/>
      <c r="I584" s="47"/>
      <c r="J584" s="47"/>
    </row>
    <row r="585" spans="1:10" s="46" customFormat="1" x14ac:dyDescent="0.3">
      <c r="A585" s="47"/>
      <c r="B585" s="47"/>
      <c r="C585" s="47"/>
      <c r="D585" s="47"/>
      <c r="E585" s="47"/>
      <c r="F585" s="47"/>
      <c r="G585" s="47"/>
      <c r="H585" s="47"/>
      <c r="I585" s="47"/>
      <c r="J585" s="47"/>
    </row>
    <row r="586" spans="1:10" s="46" customFormat="1" x14ac:dyDescent="0.3">
      <c r="A586" s="47"/>
      <c r="B586" s="47"/>
      <c r="C586" s="47"/>
      <c r="D586" s="47"/>
      <c r="E586" s="47"/>
      <c r="F586" s="47"/>
      <c r="G586" s="47"/>
      <c r="H586" s="47"/>
      <c r="I586" s="47"/>
      <c r="J586" s="47"/>
    </row>
    <row r="587" spans="1:10" s="46" customFormat="1" x14ac:dyDescent="0.3">
      <c r="A587" s="47"/>
      <c r="B587" s="47"/>
      <c r="C587" s="47"/>
      <c r="D587" s="47"/>
      <c r="E587" s="47"/>
      <c r="F587" s="47"/>
      <c r="G587" s="47"/>
      <c r="H587" s="47"/>
      <c r="I587" s="47"/>
      <c r="J587" s="47"/>
    </row>
    <row r="588" spans="1:10" s="46" customFormat="1" x14ac:dyDescent="0.3">
      <c r="A588" s="47"/>
      <c r="B588" s="47"/>
      <c r="C588" s="47"/>
      <c r="D588" s="47"/>
      <c r="E588" s="47"/>
      <c r="F588" s="47"/>
      <c r="G588" s="47"/>
      <c r="H588" s="47"/>
      <c r="I588" s="47"/>
      <c r="J588" s="47"/>
    </row>
    <row r="589" spans="1:10" s="46" customFormat="1" x14ac:dyDescent="0.3">
      <c r="A589" s="47"/>
      <c r="B589" s="47"/>
      <c r="C589" s="47"/>
      <c r="D589" s="47"/>
      <c r="E589" s="47"/>
      <c r="F589" s="47"/>
      <c r="G589" s="47"/>
      <c r="H589" s="47"/>
      <c r="I589" s="47"/>
      <c r="J589" s="47"/>
    </row>
    <row r="590" spans="1:10" s="46" customFormat="1" x14ac:dyDescent="0.3">
      <c r="A590" s="47"/>
      <c r="B590" s="47"/>
      <c r="C590" s="47"/>
      <c r="D590" s="47"/>
      <c r="E590" s="47"/>
      <c r="F590" s="47"/>
      <c r="G590" s="47"/>
      <c r="H590" s="47"/>
      <c r="I590" s="47"/>
      <c r="J590" s="47"/>
    </row>
    <row r="591" spans="1:10" s="46" customFormat="1" x14ac:dyDescent="0.3">
      <c r="A591" s="47"/>
      <c r="B591" s="47"/>
      <c r="C591" s="47"/>
      <c r="D591" s="47"/>
      <c r="E591" s="47"/>
      <c r="F591" s="47"/>
      <c r="G591" s="47"/>
      <c r="H591" s="47"/>
      <c r="I591" s="47"/>
      <c r="J591" s="47"/>
    </row>
    <row r="592" spans="1:10" s="46" customFormat="1" x14ac:dyDescent="0.3">
      <c r="A592" s="47"/>
      <c r="B592" s="47"/>
      <c r="C592" s="47"/>
      <c r="D592" s="47"/>
      <c r="E592" s="47"/>
      <c r="F592" s="47"/>
      <c r="G592" s="47"/>
      <c r="H592" s="47"/>
      <c r="I592" s="47"/>
      <c r="J592" s="47"/>
    </row>
    <row r="593" spans="1:10" s="46" customFormat="1" x14ac:dyDescent="0.3">
      <c r="A593" s="47"/>
      <c r="B593" s="47"/>
      <c r="C593" s="47"/>
      <c r="D593" s="47"/>
      <c r="E593" s="47"/>
      <c r="F593" s="47"/>
      <c r="G593" s="47"/>
      <c r="H593" s="47"/>
      <c r="I593" s="47"/>
      <c r="J593" s="47"/>
    </row>
    <row r="594" spans="1:10" s="46" customFormat="1" x14ac:dyDescent="0.3">
      <c r="A594" s="47"/>
      <c r="B594" s="47"/>
      <c r="C594" s="47"/>
      <c r="D594" s="47"/>
      <c r="E594" s="47"/>
      <c r="F594" s="47"/>
      <c r="G594" s="47"/>
      <c r="H594" s="47"/>
      <c r="I594" s="47"/>
      <c r="J594" s="47"/>
    </row>
    <row r="595" spans="1:10" s="46" customFormat="1" x14ac:dyDescent="0.3">
      <c r="A595" s="47"/>
      <c r="B595" s="47"/>
      <c r="C595" s="47"/>
      <c r="D595" s="47"/>
      <c r="E595" s="47"/>
      <c r="F595" s="47"/>
      <c r="G595" s="47"/>
      <c r="H595" s="47"/>
      <c r="I595" s="47"/>
      <c r="J595" s="47"/>
    </row>
    <row r="596" spans="1:10" s="46" customFormat="1" x14ac:dyDescent="0.3">
      <c r="A596" s="47"/>
      <c r="B596" s="47"/>
      <c r="C596" s="47"/>
      <c r="D596" s="47"/>
      <c r="E596" s="47"/>
      <c r="F596" s="47"/>
      <c r="G596" s="47"/>
      <c r="H596" s="47"/>
      <c r="I596" s="47"/>
      <c r="J596" s="47"/>
    </row>
    <row r="597" spans="1:10" s="46" customFormat="1" x14ac:dyDescent="0.3">
      <c r="A597" s="47"/>
      <c r="B597" s="47"/>
      <c r="C597" s="47"/>
      <c r="D597" s="47"/>
      <c r="E597" s="47"/>
      <c r="F597" s="47"/>
      <c r="G597" s="47"/>
      <c r="H597" s="47"/>
      <c r="I597" s="47"/>
      <c r="J597" s="47"/>
    </row>
    <row r="598" spans="1:10" s="46" customFormat="1" x14ac:dyDescent="0.3">
      <c r="A598" s="47"/>
      <c r="B598" s="47"/>
      <c r="C598" s="47"/>
      <c r="D598" s="47"/>
      <c r="E598" s="47"/>
      <c r="F598" s="47"/>
      <c r="G598" s="47"/>
      <c r="H598" s="47"/>
      <c r="I598" s="47"/>
      <c r="J598" s="47"/>
    </row>
    <row r="599" spans="1:10" s="46" customFormat="1" x14ac:dyDescent="0.3">
      <c r="A599" s="47"/>
      <c r="B599" s="47"/>
      <c r="C599" s="47"/>
      <c r="D599" s="47"/>
      <c r="E599" s="47"/>
      <c r="F599" s="47"/>
      <c r="G599" s="47"/>
      <c r="H599" s="47"/>
      <c r="I599" s="47"/>
      <c r="J599" s="47"/>
    </row>
    <row r="600" spans="1:10" s="46" customFormat="1" x14ac:dyDescent="0.3">
      <c r="A600" s="47"/>
      <c r="B600" s="47"/>
      <c r="C600" s="47"/>
      <c r="D600" s="47"/>
      <c r="E600" s="47"/>
      <c r="F600" s="47"/>
      <c r="G600" s="47"/>
      <c r="H600" s="47"/>
      <c r="I600" s="47"/>
      <c r="J600" s="47"/>
    </row>
    <row r="601" spans="1:10" s="46" customFormat="1" x14ac:dyDescent="0.3">
      <c r="A601" s="47"/>
      <c r="B601" s="47"/>
      <c r="C601" s="47"/>
      <c r="D601" s="47"/>
      <c r="E601" s="47"/>
      <c r="F601" s="47"/>
      <c r="G601" s="47"/>
      <c r="H601" s="47"/>
      <c r="I601" s="47"/>
      <c r="J601" s="47"/>
    </row>
    <row r="602" spans="1:10" s="46" customFormat="1" x14ac:dyDescent="0.3">
      <c r="A602" s="47"/>
      <c r="B602" s="47"/>
      <c r="C602" s="47"/>
      <c r="D602" s="47"/>
      <c r="E602" s="47"/>
      <c r="F602" s="47"/>
      <c r="G602" s="47"/>
      <c r="H602" s="47"/>
      <c r="I602" s="47"/>
      <c r="J602" s="47"/>
    </row>
    <row r="603" spans="1:10" s="46" customFormat="1" x14ac:dyDescent="0.3">
      <c r="A603" s="47"/>
      <c r="B603" s="47"/>
      <c r="C603" s="47"/>
      <c r="D603" s="47"/>
      <c r="E603" s="47"/>
      <c r="F603" s="47"/>
      <c r="G603" s="47"/>
      <c r="H603" s="47"/>
      <c r="I603" s="47"/>
      <c r="J603" s="47"/>
    </row>
    <row r="604" spans="1:10" s="46" customFormat="1" x14ac:dyDescent="0.3">
      <c r="A604" s="47"/>
      <c r="B604" s="47"/>
      <c r="C604" s="47"/>
      <c r="D604" s="47"/>
      <c r="E604" s="47"/>
      <c r="F604" s="47"/>
      <c r="G604" s="47"/>
      <c r="H604" s="47"/>
      <c r="I604" s="47"/>
      <c r="J604" s="47"/>
    </row>
    <row r="605" spans="1:10" s="46" customFormat="1" x14ac:dyDescent="0.3">
      <c r="A605" s="47"/>
      <c r="B605" s="47"/>
      <c r="C605" s="47"/>
      <c r="D605" s="47"/>
      <c r="E605" s="47"/>
      <c r="F605" s="47"/>
      <c r="G605" s="47"/>
      <c r="H605" s="47"/>
      <c r="I605" s="47"/>
      <c r="J605" s="47"/>
    </row>
    <row r="606" spans="1:10" s="46" customFormat="1" x14ac:dyDescent="0.3">
      <c r="A606" s="47"/>
      <c r="B606" s="47"/>
      <c r="C606" s="47"/>
      <c r="D606" s="47"/>
      <c r="E606" s="47"/>
      <c r="F606" s="47"/>
      <c r="G606" s="47"/>
      <c r="H606" s="47"/>
      <c r="I606" s="47"/>
      <c r="J606" s="47"/>
    </row>
    <row r="607" spans="1:10" s="46" customFormat="1" x14ac:dyDescent="0.3">
      <c r="A607" s="47"/>
      <c r="B607" s="47"/>
      <c r="C607" s="47"/>
      <c r="D607" s="47"/>
      <c r="E607" s="47"/>
      <c r="F607" s="47"/>
      <c r="G607" s="47"/>
      <c r="H607" s="47"/>
      <c r="I607" s="47"/>
      <c r="J607" s="47"/>
    </row>
    <row r="608" spans="1:10" s="46" customFormat="1" x14ac:dyDescent="0.3">
      <c r="A608" s="47"/>
      <c r="B608" s="47"/>
      <c r="C608" s="47"/>
      <c r="D608" s="47"/>
      <c r="E608" s="47"/>
      <c r="F608" s="47"/>
      <c r="G608" s="47"/>
      <c r="H608" s="47"/>
      <c r="I608" s="47"/>
      <c r="J608" s="47"/>
    </row>
    <row r="609" spans="1:10" s="46" customFormat="1" x14ac:dyDescent="0.3">
      <c r="A609" s="47"/>
      <c r="B609" s="47"/>
      <c r="C609" s="47"/>
      <c r="D609" s="47"/>
      <c r="E609" s="47"/>
      <c r="F609" s="47"/>
      <c r="G609" s="47"/>
      <c r="H609" s="47"/>
      <c r="I609" s="47"/>
      <c r="J609" s="47"/>
    </row>
    <row r="610" spans="1:10" s="46" customFormat="1" x14ac:dyDescent="0.3">
      <c r="A610" s="47"/>
      <c r="B610" s="47"/>
      <c r="C610" s="47"/>
      <c r="D610" s="47"/>
      <c r="E610" s="47"/>
      <c r="F610" s="47"/>
      <c r="G610" s="47"/>
      <c r="H610" s="47"/>
      <c r="I610" s="47"/>
      <c r="J610" s="47"/>
    </row>
    <row r="611" spans="1:10" s="46" customFormat="1" x14ac:dyDescent="0.3">
      <c r="A611" s="47"/>
      <c r="B611" s="47"/>
      <c r="C611" s="47"/>
      <c r="D611" s="47"/>
      <c r="E611" s="47"/>
      <c r="F611" s="47"/>
      <c r="G611" s="47"/>
      <c r="H611" s="47"/>
      <c r="I611" s="47"/>
      <c r="J611" s="47"/>
    </row>
    <row r="612" spans="1:10" s="46" customFormat="1" x14ac:dyDescent="0.3">
      <c r="A612" s="47"/>
      <c r="B612" s="47"/>
      <c r="C612" s="47"/>
      <c r="D612" s="47"/>
      <c r="E612" s="47"/>
      <c r="F612" s="47"/>
      <c r="G612" s="47"/>
      <c r="H612" s="47"/>
      <c r="I612" s="47"/>
      <c r="J612" s="47"/>
    </row>
    <row r="613" spans="1:10" s="46" customFormat="1" x14ac:dyDescent="0.3">
      <c r="A613" s="47"/>
      <c r="B613" s="47"/>
      <c r="C613" s="47"/>
      <c r="D613" s="47"/>
      <c r="E613" s="47"/>
      <c r="F613" s="47"/>
      <c r="G613" s="47"/>
      <c r="H613" s="47"/>
      <c r="I613" s="47"/>
      <c r="J613" s="47"/>
    </row>
    <row r="614" spans="1:10" s="46" customFormat="1" x14ac:dyDescent="0.3">
      <c r="A614" s="47"/>
      <c r="B614" s="47"/>
      <c r="C614" s="47"/>
      <c r="D614" s="47"/>
      <c r="E614" s="47"/>
      <c r="F614" s="47"/>
      <c r="G614" s="47"/>
      <c r="H614" s="47"/>
      <c r="I614" s="47"/>
      <c r="J614" s="47"/>
    </row>
    <row r="615" spans="1:10" s="46" customFormat="1" x14ac:dyDescent="0.3">
      <c r="A615" s="47"/>
      <c r="B615" s="47"/>
      <c r="C615" s="47"/>
      <c r="D615" s="47"/>
      <c r="E615" s="47"/>
      <c r="F615" s="47"/>
      <c r="G615" s="47"/>
      <c r="H615" s="47"/>
      <c r="I615" s="47"/>
      <c r="J615" s="47"/>
    </row>
    <row r="616" spans="1:10" s="46" customFormat="1" x14ac:dyDescent="0.3">
      <c r="A616" s="47"/>
      <c r="B616" s="47"/>
      <c r="C616" s="47"/>
      <c r="D616" s="47"/>
      <c r="E616" s="47"/>
      <c r="F616" s="47"/>
      <c r="G616" s="47"/>
      <c r="H616" s="47"/>
      <c r="I616" s="47"/>
      <c r="J616" s="47"/>
    </row>
    <row r="617" spans="1:10" s="46" customFormat="1" x14ac:dyDescent="0.3">
      <c r="A617" s="47"/>
      <c r="B617" s="47"/>
      <c r="C617" s="47"/>
      <c r="D617" s="47"/>
      <c r="E617" s="47"/>
      <c r="F617" s="47"/>
      <c r="G617" s="47"/>
      <c r="H617" s="47"/>
      <c r="I617" s="47"/>
      <c r="J617" s="47"/>
    </row>
    <row r="618" spans="1:10" s="46" customFormat="1" x14ac:dyDescent="0.3">
      <c r="A618" s="47"/>
      <c r="B618" s="47"/>
      <c r="C618" s="47"/>
      <c r="D618" s="47"/>
      <c r="E618" s="47"/>
      <c r="F618" s="47"/>
      <c r="G618" s="47"/>
      <c r="H618" s="47"/>
      <c r="I618" s="47"/>
      <c r="J618" s="47"/>
    </row>
    <row r="619" spans="1:10" s="46" customFormat="1" x14ac:dyDescent="0.3">
      <c r="A619" s="47"/>
      <c r="B619" s="47"/>
      <c r="C619" s="47"/>
      <c r="D619" s="47"/>
      <c r="E619" s="47"/>
      <c r="F619" s="47"/>
      <c r="G619" s="47"/>
      <c r="H619" s="47"/>
      <c r="I619" s="47"/>
      <c r="J619" s="47"/>
    </row>
  </sheetData>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231" customWidth="1"/>
    <col min="2" max="2" width="78.42578125" style="231" customWidth="1"/>
    <col min="3" max="3" width="32.28515625" style="228" customWidth="1"/>
    <col min="4" max="4" width="13" style="230" customWidth="1"/>
    <col min="5" max="5" width="15.42578125" style="228" customWidth="1"/>
    <col min="6" max="6" width="16.7109375" style="228" customWidth="1"/>
    <col min="7" max="256" width="9.140625" style="76"/>
    <col min="257" max="257" width="30.7109375" style="76" customWidth="1"/>
    <col min="258" max="258" width="30.140625" style="76" customWidth="1"/>
    <col min="259" max="259" width="52.85546875" style="76" customWidth="1"/>
    <col min="260" max="260" width="13" style="76" customWidth="1"/>
    <col min="261" max="261" width="15.42578125" style="76" customWidth="1"/>
    <col min="262" max="262" width="16.7109375" style="76" customWidth="1"/>
    <col min="263" max="512" width="9.140625" style="76"/>
    <col min="513" max="513" width="30.7109375" style="76" customWidth="1"/>
    <col min="514" max="514" width="30.140625" style="76" customWidth="1"/>
    <col min="515" max="515" width="52.85546875" style="76" customWidth="1"/>
    <col min="516" max="516" width="13" style="76" customWidth="1"/>
    <col min="517" max="517" width="15.42578125" style="76" customWidth="1"/>
    <col min="518" max="518" width="16.7109375" style="76" customWidth="1"/>
    <col min="519" max="768" width="9.140625" style="76"/>
    <col min="769" max="769" width="30.7109375" style="76" customWidth="1"/>
    <col min="770" max="770" width="30.140625" style="76" customWidth="1"/>
    <col min="771" max="771" width="52.85546875" style="76" customWidth="1"/>
    <col min="772" max="772" width="13" style="76" customWidth="1"/>
    <col min="773" max="773" width="15.42578125" style="76" customWidth="1"/>
    <col min="774" max="774" width="16.7109375" style="76" customWidth="1"/>
    <col min="775" max="1024" width="9.140625" style="76"/>
    <col min="1025" max="1025" width="30.7109375" style="76" customWidth="1"/>
    <col min="1026" max="1026" width="30.140625" style="76" customWidth="1"/>
    <col min="1027" max="1027" width="52.85546875" style="76" customWidth="1"/>
    <col min="1028" max="1028" width="13" style="76" customWidth="1"/>
    <col min="1029" max="1029" width="15.42578125" style="76" customWidth="1"/>
    <col min="1030" max="1030" width="16.7109375" style="76" customWidth="1"/>
    <col min="1031" max="1280" width="9.140625" style="76"/>
    <col min="1281" max="1281" width="30.7109375" style="76" customWidth="1"/>
    <col min="1282" max="1282" width="30.140625" style="76" customWidth="1"/>
    <col min="1283" max="1283" width="52.85546875" style="76" customWidth="1"/>
    <col min="1284" max="1284" width="13" style="76" customWidth="1"/>
    <col min="1285" max="1285" width="15.42578125" style="76" customWidth="1"/>
    <col min="1286" max="1286" width="16.7109375" style="76" customWidth="1"/>
    <col min="1287" max="1536" width="9.140625" style="76"/>
    <col min="1537" max="1537" width="30.7109375" style="76" customWidth="1"/>
    <col min="1538" max="1538" width="30.140625" style="76" customWidth="1"/>
    <col min="1539" max="1539" width="52.85546875" style="76" customWidth="1"/>
    <col min="1540" max="1540" width="13" style="76" customWidth="1"/>
    <col min="1541" max="1541" width="15.42578125" style="76" customWidth="1"/>
    <col min="1542" max="1542" width="16.7109375" style="76" customWidth="1"/>
    <col min="1543" max="1792" width="9.140625" style="76"/>
    <col min="1793" max="1793" width="30.7109375" style="76" customWidth="1"/>
    <col min="1794" max="1794" width="30.140625" style="76" customWidth="1"/>
    <col min="1795" max="1795" width="52.85546875" style="76" customWidth="1"/>
    <col min="1796" max="1796" width="13" style="76" customWidth="1"/>
    <col min="1797" max="1797" width="15.42578125" style="76" customWidth="1"/>
    <col min="1798" max="1798" width="16.7109375" style="76" customWidth="1"/>
    <col min="1799" max="2048" width="9.140625" style="76"/>
    <col min="2049" max="2049" width="30.7109375" style="76" customWidth="1"/>
    <col min="2050" max="2050" width="30.140625" style="76" customWidth="1"/>
    <col min="2051" max="2051" width="52.85546875" style="76" customWidth="1"/>
    <col min="2052" max="2052" width="13" style="76" customWidth="1"/>
    <col min="2053" max="2053" width="15.42578125" style="76" customWidth="1"/>
    <col min="2054" max="2054" width="16.7109375" style="76" customWidth="1"/>
    <col min="2055" max="2304" width="9.140625" style="76"/>
    <col min="2305" max="2305" width="30.7109375" style="76" customWidth="1"/>
    <col min="2306" max="2306" width="30.140625" style="76" customWidth="1"/>
    <col min="2307" max="2307" width="52.85546875" style="76" customWidth="1"/>
    <col min="2308" max="2308" width="13" style="76" customWidth="1"/>
    <col min="2309" max="2309" width="15.42578125" style="76" customWidth="1"/>
    <col min="2310" max="2310" width="16.7109375" style="76" customWidth="1"/>
    <col min="2311" max="2560" width="9.140625" style="76"/>
    <col min="2561" max="2561" width="30.7109375" style="76" customWidth="1"/>
    <col min="2562" max="2562" width="30.140625" style="76" customWidth="1"/>
    <col min="2563" max="2563" width="52.85546875" style="76" customWidth="1"/>
    <col min="2564" max="2564" width="13" style="76" customWidth="1"/>
    <col min="2565" max="2565" width="15.42578125" style="76" customWidth="1"/>
    <col min="2566" max="2566" width="16.7109375" style="76" customWidth="1"/>
    <col min="2567" max="2816" width="9.140625" style="76"/>
    <col min="2817" max="2817" width="30.7109375" style="76" customWidth="1"/>
    <col min="2818" max="2818" width="30.140625" style="76" customWidth="1"/>
    <col min="2819" max="2819" width="52.85546875" style="76" customWidth="1"/>
    <col min="2820" max="2820" width="13" style="76" customWidth="1"/>
    <col min="2821" max="2821" width="15.42578125" style="76" customWidth="1"/>
    <col min="2822" max="2822" width="16.7109375" style="76" customWidth="1"/>
    <col min="2823" max="3072" width="9.140625" style="76"/>
    <col min="3073" max="3073" width="30.7109375" style="76" customWidth="1"/>
    <col min="3074" max="3074" width="30.140625" style="76" customWidth="1"/>
    <col min="3075" max="3075" width="52.85546875" style="76" customWidth="1"/>
    <col min="3076" max="3076" width="13" style="76" customWidth="1"/>
    <col min="3077" max="3077" width="15.42578125" style="76" customWidth="1"/>
    <col min="3078" max="3078" width="16.7109375" style="76" customWidth="1"/>
    <col min="3079" max="3328" width="9.140625" style="76"/>
    <col min="3329" max="3329" width="30.7109375" style="76" customWidth="1"/>
    <col min="3330" max="3330" width="30.140625" style="76" customWidth="1"/>
    <col min="3331" max="3331" width="52.85546875" style="76" customWidth="1"/>
    <col min="3332" max="3332" width="13" style="76" customWidth="1"/>
    <col min="3333" max="3333" width="15.42578125" style="76" customWidth="1"/>
    <col min="3334" max="3334" width="16.7109375" style="76" customWidth="1"/>
    <col min="3335" max="3584" width="9.140625" style="76"/>
    <col min="3585" max="3585" width="30.7109375" style="76" customWidth="1"/>
    <col min="3586" max="3586" width="30.140625" style="76" customWidth="1"/>
    <col min="3587" max="3587" width="52.85546875" style="76" customWidth="1"/>
    <col min="3588" max="3588" width="13" style="76" customWidth="1"/>
    <col min="3589" max="3589" width="15.42578125" style="76" customWidth="1"/>
    <col min="3590" max="3590" width="16.7109375" style="76" customWidth="1"/>
    <col min="3591" max="3840" width="9.140625" style="76"/>
    <col min="3841" max="3841" width="30.7109375" style="76" customWidth="1"/>
    <col min="3842" max="3842" width="30.140625" style="76" customWidth="1"/>
    <col min="3843" max="3843" width="52.85546875" style="76" customWidth="1"/>
    <col min="3844" max="3844" width="13" style="76" customWidth="1"/>
    <col min="3845" max="3845" width="15.42578125" style="76" customWidth="1"/>
    <col min="3846" max="3846" width="16.7109375" style="76" customWidth="1"/>
    <col min="3847" max="4096" width="9.140625" style="76"/>
    <col min="4097" max="4097" width="30.7109375" style="76" customWidth="1"/>
    <col min="4098" max="4098" width="30.140625" style="76" customWidth="1"/>
    <col min="4099" max="4099" width="52.85546875" style="76" customWidth="1"/>
    <col min="4100" max="4100" width="13" style="76" customWidth="1"/>
    <col min="4101" max="4101" width="15.42578125" style="76" customWidth="1"/>
    <col min="4102" max="4102" width="16.7109375" style="76" customWidth="1"/>
    <col min="4103" max="4352" width="9.140625" style="76"/>
    <col min="4353" max="4353" width="30.7109375" style="76" customWidth="1"/>
    <col min="4354" max="4354" width="30.140625" style="76" customWidth="1"/>
    <col min="4355" max="4355" width="52.85546875" style="76" customWidth="1"/>
    <col min="4356" max="4356" width="13" style="76" customWidth="1"/>
    <col min="4357" max="4357" width="15.42578125" style="76" customWidth="1"/>
    <col min="4358" max="4358" width="16.7109375" style="76" customWidth="1"/>
    <col min="4359" max="4608" width="9.140625" style="76"/>
    <col min="4609" max="4609" width="30.7109375" style="76" customWidth="1"/>
    <col min="4610" max="4610" width="30.140625" style="76" customWidth="1"/>
    <col min="4611" max="4611" width="52.85546875" style="76" customWidth="1"/>
    <col min="4612" max="4612" width="13" style="76" customWidth="1"/>
    <col min="4613" max="4613" width="15.42578125" style="76" customWidth="1"/>
    <col min="4614" max="4614" width="16.7109375" style="76" customWidth="1"/>
    <col min="4615" max="4864" width="9.140625" style="76"/>
    <col min="4865" max="4865" width="30.7109375" style="76" customWidth="1"/>
    <col min="4866" max="4866" width="30.140625" style="76" customWidth="1"/>
    <col min="4867" max="4867" width="52.85546875" style="76" customWidth="1"/>
    <col min="4868" max="4868" width="13" style="76" customWidth="1"/>
    <col min="4869" max="4869" width="15.42578125" style="76" customWidth="1"/>
    <col min="4870" max="4870" width="16.7109375" style="76" customWidth="1"/>
    <col min="4871" max="5120" width="9.140625" style="76"/>
    <col min="5121" max="5121" width="30.7109375" style="76" customWidth="1"/>
    <col min="5122" max="5122" width="30.140625" style="76" customWidth="1"/>
    <col min="5123" max="5123" width="52.85546875" style="76" customWidth="1"/>
    <col min="5124" max="5124" width="13" style="76" customWidth="1"/>
    <col min="5125" max="5125" width="15.42578125" style="76" customWidth="1"/>
    <col min="5126" max="5126" width="16.7109375" style="76" customWidth="1"/>
    <col min="5127" max="5376" width="9.140625" style="76"/>
    <col min="5377" max="5377" width="30.7109375" style="76" customWidth="1"/>
    <col min="5378" max="5378" width="30.140625" style="76" customWidth="1"/>
    <col min="5379" max="5379" width="52.85546875" style="76" customWidth="1"/>
    <col min="5380" max="5380" width="13" style="76" customWidth="1"/>
    <col min="5381" max="5381" width="15.42578125" style="76" customWidth="1"/>
    <col min="5382" max="5382" width="16.7109375" style="76" customWidth="1"/>
    <col min="5383" max="5632" width="9.140625" style="76"/>
    <col min="5633" max="5633" width="30.7109375" style="76" customWidth="1"/>
    <col min="5634" max="5634" width="30.140625" style="76" customWidth="1"/>
    <col min="5635" max="5635" width="52.85546875" style="76" customWidth="1"/>
    <col min="5636" max="5636" width="13" style="76" customWidth="1"/>
    <col min="5637" max="5637" width="15.42578125" style="76" customWidth="1"/>
    <col min="5638" max="5638" width="16.7109375" style="76" customWidth="1"/>
    <col min="5639" max="5888" width="9.140625" style="76"/>
    <col min="5889" max="5889" width="30.7109375" style="76" customWidth="1"/>
    <col min="5890" max="5890" width="30.140625" style="76" customWidth="1"/>
    <col min="5891" max="5891" width="52.85546875" style="76" customWidth="1"/>
    <col min="5892" max="5892" width="13" style="76" customWidth="1"/>
    <col min="5893" max="5893" width="15.42578125" style="76" customWidth="1"/>
    <col min="5894" max="5894" width="16.7109375" style="76" customWidth="1"/>
    <col min="5895" max="6144" width="9.140625" style="76"/>
    <col min="6145" max="6145" width="30.7109375" style="76" customWidth="1"/>
    <col min="6146" max="6146" width="30.140625" style="76" customWidth="1"/>
    <col min="6147" max="6147" width="52.85546875" style="76" customWidth="1"/>
    <col min="6148" max="6148" width="13" style="76" customWidth="1"/>
    <col min="6149" max="6149" width="15.42578125" style="76" customWidth="1"/>
    <col min="6150" max="6150" width="16.7109375" style="76" customWidth="1"/>
    <col min="6151" max="6400" width="9.140625" style="76"/>
    <col min="6401" max="6401" width="30.7109375" style="76" customWidth="1"/>
    <col min="6402" max="6402" width="30.140625" style="76" customWidth="1"/>
    <col min="6403" max="6403" width="52.85546875" style="76" customWidth="1"/>
    <col min="6404" max="6404" width="13" style="76" customWidth="1"/>
    <col min="6405" max="6405" width="15.42578125" style="76" customWidth="1"/>
    <col min="6406" max="6406" width="16.7109375" style="76" customWidth="1"/>
    <col min="6407" max="6656" width="9.140625" style="76"/>
    <col min="6657" max="6657" width="30.7109375" style="76" customWidth="1"/>
    <col min="6658" max="6658" width="30.140625" style="76" customWidth="1"/>
    <col min="6659" max="6659" width="52.85546875" style="76" customWidth="1"/>
    <col min="6660" max="6660" width="13" style="76" customWidth="1"/>
    <col min="6661" max="6661" width="15.42578125" style="76" customWidth="1"/>
    <col min="6662" max="6662" width="16.7109375" style="76" customWidth="1"/>
    <col min="6663" max="6912" width="9.140625" style="76"/>
    <col min="6913" max="6913" width="30.7109375" style="76" customWidth="1"/>
    <col min="6914" max="6914" width="30.140625" style="76" customWidth="1"/>
    <col min="6915" max="6915" width="52.85546875" style="76" customWidth="1"/>
    <col min="6916" max="6916" width="13" style="76" customWidth="1"/>
    <col min="6917" max="6917" width="15.42578125" style="76" customWidth="1"/>
    <col min="6918" max="6918" width="16.7109375" style="76" customWidth="1"/>
    <col min="6919" max="7168" width="9.140625" style="76"/>
    <col min="7169" max="7169" width="30.7109375" style="76" customWidth="1"/>
    <col min="7170" max="7170" width="30.140625" style="76" customWidth="1"/>
    <col min="7171" max="7171" width="52.85546875" style="76" customWidth="1"/>
    <col min="7172" max="7172" width="13" style="76" customWidth="1"/>
    <col min="7173" max="7173" width="15.42578125" style="76" customWidth="1"/>
    <col min="7174" max="7174" width="16.7109375" style="76" customWidth="1"/>
    <col min="7175" max="7424" width="9.140625" style="76"/>
    <col min="7425" max="7425" width="30.7109375" style="76" customWidth="1"/>
    <col min="7426" max="7426" width="30.140625" style="76" customWidth="1"/>
    <col min="7427" max="7427" width="52.85546875" style="76" customWidth="1"/>
    <col min="7428" max="7428" width="13" style="76" customWidth="1"/>
    <col min="7429" max="7429" width="15.42578125" style="76" customWidth="1"/>
    <col min="7430" max="7430" width="16.7109375" style="76" customWidth="1"/>
    <col min="7431" max="7680" width="9.140625" style="76"/>
    <col min="7681" max="7681" width="30.7109375" style="76" customWidth="1"/>
    <col min="7682" max="7682" width="30.140625" style="76" customWidth="1"/>
    <col min="7683" max="7683" width="52.85546875" style="76" customWidth="1"/>
    <col min="7684" max="7684" width="13" style="76" customWidth="1"/>
    <col min="7685" max="7685" width="15.42578125" style="76" customWidth="1"/>
    <col min="7686" max="7686" width="16.7109375" style="76" customWidth="1"/>
    <col min="7687" max="7936" width="9.140625" style="76"/>
    <col min="7937" max="7937" width="30.7109375" style="76" customWidth="1"/>
    <col min="7938" max="7938" width="30.140625" style="76" customWidth="1"/>
    <col min="7939" max="7939" width="52.85546875" style="76" customWidth="1"/>
    <col min="7940" max="7940" width="13" style="76" customWidth="1"/>
    <col min="7941" max="7941" width="15.42578125" style="76" customWidth="1"/>
    <col min="7942" max="7942" width="16.7109375" style="76" customWidth="1"/>
    <col min="7943" max="8192" width="9.140625" style="76"/>
    <col min="8193" max="8193" width="30.7109375" style="76" customWidth="1"/>
    <col min="8194" max="8194" width="30.140625" style="76" customWidth="1"/>
    <col min="8195" max="8195" width="52.85546875" style="76" customWidth="1"/>
    <col min="8196" max="8196" width="13" style="76" customWidth="1"/>
    <col min="8197" max="8197" width="15.42578125" style="76" customWidth="1"/>
    <col min="8198" max="8198" width="16.7109375" style="76" customWidth="1"/>
    <col min="8199" max="8448" width="9.140625" style="76"/>
    <col min="8449" max="8449" width="30.7109375" style="76" customWidth="1"/>
    <col min="8450" max="8450" width="30.140625" style="76" customWidth="1"/>
    <col min="8451" max="8451" width="52.85546875" style="76" customWidth="1"/>
    <col min="8452" max="8452" width="13" style="76" customWidth="1"/>
    <col min="8453" max="8453" width="15.42578125" style="76" customWidth="1"/>
    <col min="8454" max="8454" width="16.7109375" style="76" customWidth="1"/>
    <col min="8455" max="8704" width="9.140625" style="76"/>
    <col min="8705" max="8705" width="30.7109375" style="76" customWidth="1"/>
    <col min="8706" max="8706" width="30.140625" style="76" customWidth="1"/>
    <col min="8707" max="8707" width="52.85546875" style="76" customWidth="1"/>
    <col min="8708" max="8708" width="13" style="76" customWidth="1"/>
    <col min="8709" max="8709" width="15.42578125" style="76" customWidth="1"/>
    <col min="8710" max="8710" width="16.7109375" style="76" customWidth="1"/>
    <col min="8711" max="8960" width="9.140625" style="76"/>
    <col min="8961" max="8961" width="30.7109375" style="76" customWidth="1"/>
    <col min="8962" max="8962" width="30.140625" style="76" customWidth="1"/>
    <col min="8963" max="8963" width="52.85546875" style="76" customWidth="1"/>
    <col min="8964" max="8964" width="13" style="76" customWidth="1"/>
    <col min="8965" max="8965" width="15.42578125" style="76" customWidth="1"/>
    <col min="8966" max="8966" width="16.7109375" style="76" customWidth="1"/>
    <col min="8967" max="9216" width="9.140625" style="76"/>
    <col min="9217" max="9217" width="30.7109375" style="76" customWidth="1"/>
    <col min="9218" max="9218" width="30.140625" style="76" customWidth="1"/>
    <col min="9219" max="9219" width="52.85546875" style="76" customWidth="1"/>
    <col min="9220" max="9220" width="13" style="76" customWidth="1"/>
    <col min="9221" max="9221" width="15.42578125" style="76" customWidth="1"/>
    <col min="9222" max="9222" width="16.7109375" style="76" customWidth="1"/>
    <col min="9223" max="9472" width="9.140625" style="76"/>
    <col min="9473" max="9473" width="30.7109375" style="76" customWidth="1"/>
    <col min="9474" max="9474" width="30.140625" style="76" customWidth="1"/>
    <col min="9475" max="9475" width="52.85546875" style="76" customWidth="1"/>
    <col min="9476" max="9476" width="13" style="76" customWidth="1"/>
    <col min="9477" max="9477" width="15.42578125" style="76" customWidth="1"/>
    <col min="9478" max="9478" width="16.7109375" style="76" customWidth="1"/>
    <col min="9479" max="9728" width="9.140625" style="76"/>
    <col min="9729" max="9729" width="30.7109375" style="76" customWidth="1"/>
    <col min="9730" max="9730" width="30.140625" style="76" customWidth="1"/>
    <col min="9731" max="9731" width="52.85546875" style="76" customWidth="1"/>
    <col min="9732" max="9732" width="13" style="76" customWidth="1"/>
    <col min="9733" max="9733" width="15.42578125" style="76" customWidth="1"/>
    <col min="9734" max="9734" width="16.7109375" style="76" customWidth="1"/>
    <col min="9735" max="9984" width="9.140625" style="76"/>
    <col min="9985" max="9985" width="30.7109375" style="76" customWidth="1"/>
    <col min="9986" max="9986" width="30.140625" style="76" customWidth="1"/>
    <col min="9987" max="9987" width="52.85546875" style="76" customWidth="1"/>
    <col min="9988" max="9988" width="13" style="76" customWidth="1"/>
    <col min="9989" max="9989" width="15.42578125" style="76" customWidth="1"/>
    <col min="9990" max="9990" width="16.7109375" style="76" customWidth="1"/>
    <col min="9991" max="10240" width="9.140625" style="76"/>
    <col min="10241" max="10241" width="30.7109375" style="76" customWidth="1"/>
    <col min="10242" max="10242" width="30.140625" style="76" customWidth="1"/>
    <col min="10243" max="10243" width="52.85546875" style="76" customWidth="1"/>
    <col min="10244" max="10244" width="13" style="76" customWidth="1"/>
    <col min="10245" max="10245" width="15.42578125" style="76" customWidth="1"/>
    <col min="10246" max="10246" width="16.7109375" style="76" customWidth="1"/>
    <col min="10247" max="10496" width="9.140625" style="76"/>
    <col min="10497" max="10497" width="30.7109375" style="76" customWidth="1"/>
    <col min="10498" max="10498" width="30.140625" style="76" customWidth="1"/>
    <col min="10499" max="10499" width="52.85546875" style="76" customWidth="1"/>
    <col min="10500" max="10500" width="13" style="76" customWidth="1"/>
    <col min="10501" max="10501" width="15.42578125" style="76" customWidth="1"/>
    <col min="10502" max="10502" width="16.7109375" style="76" customWidth="1"/>
    <col min="10503" max="10752" width="9.140625" style="76"/>
    <col min="10753" max="10753" width="30.7109375" style="76" customWidth="1"/>
    <col min="10754" max="10754" width="30.140625" style="76" customWidth="1"/>
    <col min="10755" max="10755" width="52.85546875" style="76" customWidth="1"/>
    <col min="10756" max="10756" width="13" style="76" customWidth="1"/>
    <col min="10757" max="10757" width="15.42578125" style="76" customWidth="1"/>
    <col min="10758" max="10758" width="16.7109375" style="76" customWidth="1"/>
    <col min="10759" max="11008" width="9.140625" style="76"/>
    <col min="11009" max="11009" width="30.7109375" style="76" customWidth="1"/>
    <col min="11010" max="11010" width="30.140625" style="76" customWidth="1"/>
    <col min="11011" max="11011" width="52.85546875" style="76" customWidth="1"/>
    <col min="11012" max="11012" width="13" style="76" customWidth="1"/>
    <col min="11013" max="11013" width="15.42578125" style="76" customWidth="1"/>
    <col min="11014" max="11014" width="16.7109375" style="76" customWidth="1"/>
    <col min="11015" max="11264" width="9.140625" style="76"/>
    <col min="11265" max="11265" width="30.7109375" style="76" customWidth="1"/>
    <col min="11266" max="11266" width="30.140625" style="76" customWidth="1"/>
    <col min="11267" max="11267" width="52.85546875" style="76" customWidth="1"/>
    <col min="11268" max="11268" width="13" style="76" customWidth="1"/>
    <col min="11269" max="11269" width="15.42578125" style="76" customWidth="1"/>
    <col min="11270" max="11270" width="16.7109375" style="76" customWidth="1"/>
    <col min="11271" max="11520" width="9.140625" style="76"/>
    <col min="11521" max="11521" width="30.7109375" style="76" customWidth="1"/>
    <col min="11522" max="11522" width="30.140625" style="76" customWidth="1"/>
    <col min="11523" max="11523" width="52.85546875" style="76" customWidth="1"/>
    <col min="11524" max="11524" width="13" style="76" customWidth="1"/>
    <col min="11525" max="11525" width="15.42578125" style="76" customWidth="1"/>
    <col min="11526" max="11526" width="16.7109375" style="76" customWidth="1"/>
    <col min="11527" max="11776" width="9.140625" style="76"/>
    <col min="11777" max="11777" width="30.7109375" style="76" customWidth="1"/>
    <col min="11778" max="11778" width="30.140625" style="76" customWidth="1"/>
    <col min="11779" max="11779" width="52.85546875" style="76" customWidth="1"/>
    <col min="11780" max="11780" width="13" style="76" customWidth="1"/>
    <col min="11781" max="11781" width="15.42578125" style="76" customWidth="1"/>
    <col min="11782" max="11782" width="16.7109375" style="76" customWidth="1"/>
    <col min="11783" max="12032" width="9.140625" style="76"/>
    <col min="12033" max="12033" width="30.7109375" style="76" customWidth="1"/>
    <col min="12034" max="12034" width="30.140625" style="76" customWidth="1"/>
    <col min="12035" max="12035" width="52.85546875" style="76" customWidth="1"/>
    <col min="12036" max="12036" width="13" style="76" customWidth="1"/>
    <col min="12037" max="12037" width="15.42578125" style="76" customWidth="1"/>
    <col min="12038" max="12038" width="16.7109375" style="76" customWidth="1"/>
    <col min="12039" max="12288" width="9.140625" style="76"/>
    <col min="12289" max="12289" width="30.7109375" style="76" customWidth="1"/>
    <col min="12290" max="12290" width="30.140625" style="76" customWidth="1"/>
    <col min="12291" max="12291" width="52.85546875" style="76" customWidth="1"/>
    <col min="12292" max="12292" width="13" style="76" customWidth="1"/>
    <col min="12293" max="12293" width="15.42578125" style="76" customWidth="1"/>
    <col min="12294" max="12294" width="16.7109375" style="76" customWidth="1"/>
    <col min="12295" max="12544" width="9.140625" style="76"/>
    <col min="12545" max="12545" width="30.7109375" style="76" customWidth="1"/>
    <col min="12546" max="12546" width="30.140625" style="76" customWidth="1"/>
    <col min="12547" max="12547" width="52.85546875" style="76" customWidth="1"/>
    <col min="12548" max="12548" width="13" style="76" customWidth="1"/>
    <col min="12549" max="12549" width="15.42578125" style="76" customWidth="1"/>
    <col min="12550" max="12550" width="16.7109375" style="76" customWidth="1"/>
    <col min="12551" max="12800" width="9.140625" style="76"/>
    <col min="12801" max="12801" width="30.7109375" style="76" customWidth="1"/>
    <col min="12802" max="12802" width="30.140625" style="76" customWidth="1"/>
    <col min="12803" max="12803" width="52.85546875" style="76" customWidth="1"/>
    <col min="12804" max="12804" width="13" style="76" customWidth="1"/>
    <col min="12805" max="12805" width="15.42578125" style="76" customWidth="1"/>
    <col min="12806" max="12806" width="16.7109375" style="76" customWidth="1"/>
    <col min="12807" max="13056" width="9.140625" style="76"/>
    <col min="13057" max="13057" width="30.7109375" style="76" customWidth="1"/>
    <col min="13058" max="13058" width="30.140625" style="76" customWidth="1"/>
    <col min="13059" max="13059" width="52.85546875" style="76" customWidth="1"/>
    <col min="13060" max="13060" width="13" style="76" customWidth="1"/>
    <col min="13061" max="13061" width="15.42578125" style="76" customWidth="1"/>
    <col min="13062" max="13062" width="16.7109375" style="76" customWidth="1"/>
    <col min="13063" max="13312" width="9.140625" style="76"/>
    <col min="13313" max="13313" width="30.7109375" style="76" customWidth="1"/>
    <col min="13314" max="13314" width="30.140625" style="76" customWidth="1"/>
    <col min="13315" max="13315" width="52.85546875" style="76" customWidth="1"/>
    <col min="13316" max="13316" width="13" style="76" customWidth="1"/>
    <col min="13317" max="13317" width="15.42578125" style="76" customWidth="1"/>
    <col min="13318" max="13318" width="16.7109375" style="76" customWidth="1"/>
    <col min="13319" max="13568" width="9.140625" style="76"/>
    <col min="13569" max="13569" width="30.7109375" style="76" customWidth="1"/>
    <col min="13570" max="13570" width="30.140625" style="76" customWidth="1"/>
    <col min="13571" max="13571" width="52.85546875" style="76" customWidth="1"/>
    <col min="13572" max="13572" width="13" style="76" customWidth="1"/>
    <col min="13573" max="13573" width="15.42578125" style="76" customWidth="1"/>
    <col min="13574" max="13574" width="16.7109375" style="76" customWidth="1"/>
    <col min="13575" max="13824" width="9.140625" style="76"/>
    <col min="13825" max="13825" width="30.7109375" style="76" customWidth="1"/>
    <col min="13826" max="13826" width="30.140625" style="76" customWidth="1"/>
    <col min="13827" max="13827" width="52.85546875" style="76" customWidth="1"/>
    <col min="13828" max="13828" width="13" style="76" customWidth="1"/>
    <col min="13829" max="13829" width="15.42578125" style="76" customWidth="1"/>
    <col min="13830" max="13830" width="16.7109375" style="76" customWidth="1"/>
    <col min="13831" max="14080" width="9.140625" style="76"/>
    <col min="14081" max="14081" width="30.7109375" style="76" customWidth="1"/>
    <col min="14082" max="14082" width="30.140625" style="76" customWidth="1"/>
    <col min="14083" max="14083" width="52.85546875" style="76" customWidth="1"/>
    <col min="14084" max="14084" width="13" style="76" customWidth="1"/>
    <col min="14085" max="14085" width="15.42578125" style="76" customWidth="1"/>
    <col min="14086" max="14086" width="16.7109375" style="76" customWidth="1"/>
    <col min="14087" max="14336" width="9.140625" style="76"/>
    <col min="14337" max="14337" width="30.7109375" style="76" customWidth="1"/>
    <col min="14338" max="14338" width="30.140625" style="76" customWidth="1"/>
    <col min="14339" max="14339" width="52.85546875" style="76" customWidth="1"/>
    <col min="14340" max="14340" width="13" style="76" customWidth="1"/>
    <col min="14341" max="14341" width="15.42578125" style="76" customWidth="1"/>
    <col min="14342" max="14342" width="16.7109375" style="76" customWidth="1"/>
    <col min="14343" max="14592" width="9.140625" style="76"/>
    <col min="14593" max="14593" width="30.7109375" style="76" customWidth="1"/>
    <col min="14594" max="14594" width="30.140625" style="76" customWidth="1"/>
    <col min="14595" max="14595" width="52.85546875" style="76" customWidth="1"/>
    <col min="14596" max="14596" width="13" style="76" customWidth="1"/>
    <col min="14597" max="14597" width="15.42578125" style="76" customWidth="1"/>
    <col min="14598" max="14598" width="16.7109375" style="76" customWidth="1"/>
    <col min="14599" max="14848" width="9.140625" style="76"/>
    <col min="14849" max="14849" width="30.7109375" style="76" customWidth="1"/>
    <col min="14850" max="14850" width="30.140625" style="76" customWidth="1"/>
    <col min="14851" max="14851" width="52.85546875" style="76" customWidth="1"/>
    <col min="14852" max="14852" width="13" style="76" customWidth="1"/>
    <col min="14853" max="14853" width="15.42578125" style="76" customWidth="1"/>
    <col min="14854" max="14854" width="16.7109375" style="76" customWidth="1"/>
    <col min="14855" max="15104" width="9.140625" style="76"/>
    <col min="15105" max="15105" width="30.7109375" style="76" customWidth="1"/>
    <col min="15106" max="15106" width="30.140625" style="76" customWidth="1"/>
    <col min="15107" max="15107" width="52.85546875" style="76" customWidth="1"/>
    <col min="15108" max="15108" width="13" style="76" customWidth="1"/>
    <col min="15109" max="15109" width="15.42578125" style="76" customWidth="1"/>
    <col min="15110" max="15110" width="16.7109375" style="76" customWidth="1"/>
    <col min="15111" max="15360" width="9.140625" style="76"/>
    <col min="15361" max="15361" width="30.7109375" style="76" customWidth="1"/>
    <col min="15362" max="15362" width="30.140625" style="76" customWidth="1"/>
    <col min="15363" max="15363" width="52.85546875" style="76" customWidth="1"/>
    <col min="15364" max="15364" width="13" style="76" customWidth="1"/>
    <col min="15365" max="15365" width="15.42578125" style="76" customWidth="1"/>
    <col min="15366" max="15366" width="16.7109375" style="76" customWidth="1"/>
    <col min="15367" max="15616" width="9.140625" style="76"/>
    <col min="15617" max="15617" width="30.7109375" style="76" customWidth="1"/>
    <col min="15618" max="15618" width="30.140625" style="76" customWidth="1"/>
    <col min="15619" max="15619" width="52.85546875" style="76" customWidth="1"/>
    <col min="15620" max="15620" width="13" style="76" customWidth="1"/>
    <col min="15621" max="15621" width="15.42578125" style="76" customWidth="1"/>
    <col min="15622" max="15622" width="16.7109375" style="76" customWidth="1"/>
    <col min="15623" max="15872" width="9.140625" style="76"/>
    <col min="15873" max="15873" width="30.7109375" style="76" customWidth="1"/>
    <col min="15874" max="15874" width="30.140625" style="76" customWidth="1"/>
    <col min="15875" max="15875" width="52.85546875" style="76" customWidth="1"/>
    <col min="15876" max="15876" width="13" style="76" customWidth="1"/>
    <col min="15877" max="15877" width="15.42578125" style="76" customWidth="1"/>
    <col min="15878" max="15878" width="16.7109375" style="76" customWidth="1"/>
    <col min="15879" max="16128" width="9.140625" style="76"/>
    <col min="16129" max="16129" width="30.7109375" style="76" customWidth="1"/>
    <col min="16130" max="16130" width="30.140625" style="76" customWidth="1"/>
    <col min="16131" max="16131" width="52.85546875" style="76" customWidth="1"/>
    <col min="16132" max="16132" width="13" style="76" customWidth="1"/>
    <col min="16133" max="16133" width="15.42578125" style="76" customWidth="1"/>
    <col min="16134" max="16134" width="16.7109375" style="76" customWidth="1"/>
    <col min="16135" max="16384" width="9.140625" style="76"/>
  </cols>
  <sheetData>
    <row r="1" spans="1:6" s="70" customFormat="1" ht="36" x14ac:dyDescent="0.2">
      <c r="A1" s="66" t="s">
        <v>299</v>
      </c>
      <c r="B1" s="66" t="s">
        <v>300</v>
      </c>
      <c r="C1" s="67" t="s">
        <v>301</v>
      </c>
      <c r="D1" s="67" t="s">
        <v>1</v>
      </c>
      <c r="E1" s="68" t="s">
        <v>2</v>
      </c>
      <c r="F1" s="69" t="s">
        <v>302</v>
      </c>
    </row>
    <row r="2" spans="1:6" ht="20.100000000000001" customHeight="1" x14ac:dyDescent="0.2">
      <c r="A2" s="71" t="s">
        <v>146</v>
      </c>
      <c r="B2" s="71" t="s">
        <v>303</v>
      </c>
      <c r="C2" s="72" t="s">
        <v>304</v>
      </c>
      <c r="D2" s="73" t="s">
        <v>305</v>
      </c>
      <c r="E2" s="74">
        <v>944</v>
      </c>
      <c r="F2" s="75" t="s">
        <v>306</v>
      </c>
    </row>
    <row r="3" spans="1:6" ht="24" x14ac:dyDescent="0.2">
      <c r="A3" s="71" t="s">
        <v>146</v>
      </c>
      <c r="B3" s="71" t="s">
        <v>303</v>
      </c>
      <c r="C3" s="72" t="s">
        <v>307</v>
      </c>
      <c r="D3" s="73" t="s">
        <v>305</v>
      </c>
      <c r="E3" s="74">
        <v>590</v>
      </c>
      <c r="F3" s="75" t="s">
        <v>306</v>
      </c>
    </row>
    <row r="4" spans="1:6" ht="36" x14ac:dyDescent="0.2">
      <c r="A4" s="77" t="s">
        <v>141</v>
      </c>
      <c r="B4" s="77" t="s">
        <v>308</v>
      </c>
      <c r="C4" s="77" t="s">
        <v>309</v>
      </c>
      <c r="D4" s="78" t="s">
        <v>305</v>
      </c>
      <c r="E4" s="79">
        <v>5000.5</v>
      </c>
      <c r="F4" s="80" t="s">
        <v>310</v>
      </c>
    </row>
    <row r="5" spans="1:6" ht="36" x14ac:dyDescent="0.2">
      <c r="A5" s="77" t="s">
        <v>141</v>
      </c>
      <c r="B5" s="77" t="s">
        <v>308</v>
      </c>
      <c r="C5" s="77" t="s">
        <v>311</v>
      </c>
      <c r="D5" s="78" t="s">
        <v>305</v>
      </c>
      <c r="E5" s="79">
        <v>10133.5</v>
      </c>
      <c r="F5" s="80" t="s">
        <v>310</v>
      </c>
    </row>
    <row r="6" spans="1:6" ht="36" x14ac:dyDescent="0.2">
      <c r="A6" s="77" t="s">
        <v>141</v>
      </c>
      <c r="B6" s="77" t="s">
        <v>308</v>
      </c>
      <c r="C6" s="77" t="s">
        <v>312</v>
      </c>
      <c r="D6" s="78" t="s">
        <v>305</v>
      </c>
      <c r="E6" s="79">
        <v>25488</v>
      </c>
      <c r="F6" s="80" t="s">
        <v>310</v>
      </c>
    </row>
    <row r="7" spans="1:6" ht="36" x14ac:dyDescent="0.2">
      <c r="A7" s="77" t="s">
        <v>141</v>
      </c>
      <c r="B7" s="77" t="s">
        <v>308</v>
      </c>
      <c r="C7" s="77" t="s">
        <v>313</v>
      </c>
      <c r="D7" s="78" t="s">
        <v>305</v>
      </c>
      <c r="E7" s="79">
        <v>61419</v>
      </c>
      <c r="F7" s="80" t="s">
        <v>310</v>
      </c>
    </row>
    <row r="8" spans="1:6" ht="21.95" customHeight="1" x14ac:dyDescent="0.2">
      <c r="A8" s="77" t="s">
        <v>141</v>
      </c>
      <c r="B8" s="77" t="s">
        <v>308</v>
      </c>
      <c r="C8" s="77" t="s">
        <v>314</v>
      </c>
      <c r="D8" s="78" t="s">
        <v>305</v>
      </c>
      <c r="E8" s="79">
        <v>33435.300000000003</v>
      </c>
      <c r="F8" s="80" t="s">
        <v>310</v>
      </c>
    </row>
    <row r="9" spans="1:6" ht="17.100000000000001" customHeight="1" x14ac:dyDescent="0.2">
      <c r="A9" s="77" t="s">
        <v>141</v>
      </c>
      <c r="B9" s="77" t="s">
        <v>308</v>
      </c>
      <c r="C9" s="77" t="s">
        <v>315</v>
      </c>
      <c r="D9" s="78" t="s">
        <v>305</v>
      </c>
      <c r="E9" s="79">
        <v>9410.5</v>
      </c>
      <c r="F9" s="80" t="s">
        <v>310</v>
      </c>
    </row>
    <row r="10" spans="1:6" ht="18.95" customHeight="1" x14ac:dyDescent="0.2">
      <c r="A10" s="77" t="s">
        <v>141</v>
      </c>
      <c r="B10" s="77" t="s">
        <v>308</v>
      </c>
      <c r="C10" s="77" t="s">
        <v>316</v>
      </c>
      <c r="D10" s="78" t="s">
        <v>305</v>
      </c>
      <c r="E10" s="79">
        <v>5929.5</v>
      </c>
      <c r="F10" s="80" t="s">
        <v>310</v>
      </c>
    </row>
    <row r="11" spans="1:6" ht="17.100000000000001" customHeight="1" x14ac:dyDescent="0.2">
      <c r="A11" s="77" t="s">
        <v>141</v>
      </c>
      <c r="B11" s="77" t="s">
        <v>308</v>
      </c>
      <c r="C11" s="77" t="s">
        <v>317</v>
      </c>
      <c r="D11" s="78" t="s">
        <v>305</v>
      </c>
      <c r="E11" s="79">
        <v>65844</v>
      </c>
      <c r="F11" s="80" t="s">
        <v>310</v>
      </c>
    </row>
    <row r="12" spans="1:6" ht="18" customHeight="1" x14ac:dyDescent="0.2">
      <c r="A12" s="77" t="s">
        <v>141</v>
      </c>
      <c r="B12" s="77" t="s">
        <v>308</v>
      </c>
      <c r="C12" s="77" t="s">
        <v>318</v>
      </c>
      <c r="D12" s="78" t="s">
        <v>305</v>
      </c>
      <c r="E12" s="79">
        <v>29393.8</v>
      </c>
      <c r="F12" s="80" t="s">
        <v>310</v>
      </c>
    </row>
    <row r="13" spans="1:6" ht="18" customHeight="1" x14ac:dyDescent="0.2">
      <c r="A13" s="77" t="s">
        <v>141</v>
      </c>
      <c r="B13" s="77" t="s">
        <v>308</v>
      </c>
      <c r="C13" s="77" t="s">
        <v>319</v>
      </c>
      <c r="D13" s="78" t="s">
        <v>305</v>
      </c>
      <c r="E13" s="79">
        <v>27193.1</v>
      </c>
      <c r="F13" s="80" t="s">
        <v>310</v>
      </c>
    </row>
    <row r="14" spans="1:6" ht="48" x14ac:dyDescent="0.2">
      <c r="A14" s="77" t="s">
        <v>141</v>
      </c>
      <c r="B14" s="77" t="s">
        <v>308</v>
      </c>
      <c r="C14" s="77" t="s">
        <v>320</v>
      </c>
      <c r="D14" s="78" t="s">
        <v>305</v>
      </c>
      <c r="E14" s="79">
        <v>50380.1</v>
      </c>
      <c r="F14" s="80" t="s">
        <v>310</v>
      </c>
    </row>
    <row r="15" spans="1:6" ht="48" x14ac:dyDescent="0.2">
      <c r="A15" s="77" t="s">
        <v>141</v>
      </c>
      <c r="B15" s="77" t="s">
        <v>308</v>
      </c>
      <c r="C15" s="77" t="s">
        <v>321</v>
      </c>
      <c r="D15" s="78" t="s">
        <v>305</v>
      </c>
      <c r="E15" s="79">
        <v>29323</v>
      </c>
      <c r="F15" s="80" t="s">
        <v>310</v>
      </c>
    </row>
    <row r="16" spans="1:6" ht="48" x14ac:dyDescent="0.2">
      <c r="A16" s="77" t="s">
        <v>141</v>
      </c>
      <c r="B16" s="77" t="s">
        <v>308</v>
      </c>
      <c r="C16" s="77" t="s">
        <v>322</v>
      </c>
      <c r="D16" s="78" t="s">
        <v>305</v>
      </c>
      <c r="E16" s="79">
        <v>32833.5</v>
      </c>
      <c r="F16" s="80" t="s">
        <v>310</v>
      </c>
    </row>
    <row r="17" spans="1:6" ht="48" x14ac:dyDescent="0.2">
      <c r="A17" s="77" t="s">
        <v>141</v>
      </c>
      <c r="B17" s="77" t="s">
        <v>308</v>
      </c>
      <c r="C17" s="77" t="s">
        <v>323</v>
      </c>
      <c r="D17" s="78" t="s">
        <v>305</v>
      </c>
      <c r="E17" s="79">
        <v>12537.5</v>
      </c>
      <c r="F17" s="80" t="s">
        <v>310</v>
      </c>
    </row>
    <row r="18" spans="1:6" ht="48" x14ac:dyDescent="0.2">
      <c r="A18" s="77" t="s">
        <v>141</v>
      </c>
      <c r="B18" s="77" t="s">
        <v>308</v>
      </c>
      <c r="C18" s="77" t="s">
        <v>324</v>
      </c>
      <c r="D18" s="78" t="s">
        <v>305</v>
      </c>
      <c r="E18" s="79">
        <v>12626</v>
      </c>
      <c r="F18" s="80" t="s">
        <v>310</v>
      </c>
    </row>
    <row r="19" spans="1:6" ht="48" x14ac:dyDescent="0.2">
      <c r="A19" s="77" t="s">
        <v>141</v>
      </c>
      <c r="B19" s="77" t="s">
        <v>308</v>
      </c>
      <c r="C19" s="77" t="s">
        <v>325</v>
      </c>
      <c r="D19" s="78" t="s">
        <v>305</v>
      </c>
      <c r="E19" s="79">
        <v>95892.7</v>
      </c>
      <c r="F19" s="80" t="s">
        <v>310</v>
      </c>
    </row>
    <row r="20" spans="1:6" ht="22.5" customHeight="1" x14ac:dyDescent="0.2">
      <c r="A20" s="77" t="s">
        <v>141</v>
      </c>
      <c r="B20" s="77" t="s">
        <v>308</v>
      </c>
      <c r="C20" s="77" t="s">
        <v>326</v>
      </c>
      <c r="D20" s="78" t="s">
        <v>305</v>
      </c>
      <c r="E20" s="79">
        <v>19706</v>
      </c>
      <c r="F20" s="80" t="s">
        <v>310</v>
      </c>
    </row>
    <row r="21" spans="1:6" ht="22.5" customHeight="1" x14ac:dyDescent="0.2">
      <c r="A21" s="77" t="s">
        <v>141</v>
      </c>
      <c r="B21" s="77" t="s">
        <v>308</v>
      </c>
      <c r="C21" s="77" t="s">
        <v>327</v>
      </c>
      <c r="D21" s="78" t="s">
        <v>305</v>
      </c>
      <c r="E21" s="79">
        <v>30975</v>
      </c>
      <c r="F21" s="80" t="s">
        <v>310</v>
      </c>
    </row>
    <row r="22" spans="1:6" ht="24" x14ac:dyDescent="0.2">
      <c r="A22" s="77" t="s">
        <v>141</v>
      </c>
      <c r="B22" s="77" t="s">
        <v>308</v>
      </c>
      <c r="C22" s="77" t="s">
        <v>328</v>
      </c>
      <c r="D22" s="78" t="s">
        <v>305</v>
      </c>
      <c r="E22" s="79">
        <v>15251.5</v>
      </c>
      <c r="F22" s="80" t="s">
        <v>310</v>
      </c>
    </row>
    <row r="23" spans="1:6" ht="24" x14ac:dyDescent="0.2">
      <c r="A23" s="77" t="s">
        <v>141</v>
      </c>
      <c r="B23" s="77" t="s">
        <v>308</v>
      </c>
      <c r="C23" s="77" t="s">
        <v>329</v>
      </c>
      <c r="D23" s="78" t="s">
        <v>305</v>
      </c>
      <c r="E23" s="79">
        <v>24225.4</v>
      </c>
      <c r="F23" s="80" t="s">
        <v>310</v>
      </c>
    </row>
    <row r="24" spans="1:6" ht="22.5" customHeight="1" x14ac:dyDescent="0.2">
      <c r="A24" s="81" t="s">
        <v>155</v>
      </c>
      <c r="B24" s="81" t="s">
        <v>330</v>
      </c>
      <c r="C24" s="82" t="s">
        <v>331</v>
      </c>
      <c r="D24" s="83" t="s">
        <v>332</v>
      </c>
      <c r="E24" s="84">
        <v>1003</v>
      </c>
      <c r="F24" s="85" t="s">
        <v>333</v>
      </c>
    </row>
    <row r="25" spans="1:6" x14ac:dyDescent="0.2">
      <c r="A25" s="81" t="s">
        <v>155</v>
      </c>
      <c r="B25" s="81" t="s">
        <v>330</v>
      </c>
      <c r="C25" s="82" t="s">
        <v>334</v>
      </c>
      <c r="D25" s="83" t="s">
        <v>332</v>
      </c>
      <c r="E25" s="84">
        <v>1003</v>
      </c>
      <c r="F25" s="85" t="s">
        <v>333</v>
      </c>
    </row>
    <row r="26" spans="1:6" ht="24" customHeight="1" x14ac:dyDescent="0.2">
      <c r="A26" s="81" t="s">
        <v>155</v>
      </c>
      <c r="B26" s="81" t="s">
        <v>330</v>
      </c>
      <c r="C26" s="82" t="s">
        <v>335</v>
      </c>
      <c r="D26" s="83" t="s">
        <v>332</v>
      </c>
      <c r="E26" s="84">
        <v>3009</v>
      </c>
      <c r="F26" s="85" t="s">
        <v>333</v>
      </c>
    </row>
    <row r="27" spans="1:6" x14ac:dyDescent="0.2">
      <c r="A27" s="81" t="s">
        <v>155</v>
      </c>
      <c r="B27" s="81" t="s">
        <v>330</v>
      </c>
      <c r="C27" s="82" t="s">
        <v>336</v>
      </c>
      <c r="D27" s="83" t="s">
        <v>332</v>
      </c>
      <c r="E27" s="84">
        <v>1882.1</v>
      </c>
      <c r="F27" s="85" t="s">
        <v>333</v>
      </c>
    </row>
    <row r="28" spans="1:6" x14ac:dyDescent="0.2">
      <c r="A28" s="81" t="s">
        <v>155</v>
      </c>
      <c r="B28" s="81" t="s">
        <v>330</v>
      </c>
      <c r="C28" s="82" t="s">
        <v>337</v>
      </c>
      <c r="D28" s="83" t="s">
        <v>305</v>
      </c>
      <c r="E28" s="84">
        <v>83.78</v>
      </c>
      <c r="F28" s="85" t="s">
        <v>333</v>
      </c>
    </row>
    <row r="29" spans="1:6" x14ac:dyDescent="0.2">
      <c r="A29" s="81" t="s">
        <v>155</v>
      </c>
      <c r="B29" s="81" t="s">
        <v>330</v>
      </c>
      <c r="C29" s="82" t="s">
        <v>338</v>
      </c>
      <c r="D29" s="83" t="s">
        <v>305</v>
      </c>
      <c r="E29" s="84">
        <v>192.34</v>
      </c>
      <c r="F29" s="85" t="s">
        <v>333</v>
      </c>
    </row>
    <row r="30" spans="1:6" x14ac:dyDescent="0.2">
      <c r="A30" s="81" t="s">
        <v>155</v>
      </c>
      <c r="B30" s="81" t="s">
        <v>330</v>
      </c>
      <c r="C30" s="82" t="s">
        <v>339</v>
      </c>
      <c r="D30" s="83" t="s">
        <v>305</v>
      </c>
      <c r="E30" s="84">
        <v>421.26</v>
      </c>
      <c r="F30" s="85" t="s">
        <v>333</v>
      </c>
    </row>
    <row r="31" spans="1:6" x14ac:dyDescent="0.2">
      <c r="A31" s="86" t="s">
        <v>340</v>
      </c>
      <c r="B31" s="86" t="s">
        <v>341</v>
      </c>
      <c r="C31" s="87" t="s">
        <v>342</v>
      </c>
      <c r="D31" s="88" t="s">
        <v>305</v>
      </c>
      <c r="E31" s="89">
        <v>6500</v>
      </c>
      <c r="F31" s="90" t="s">
        <v>343</v>
      </c>
    </row>
    <row r="32" spans="1:6" x14ac:dyDescent="0.2">
      <c r="A32" s="86" t="s">
        <v>340</v>
      </c>
      <c r="B32" s="86" t="s">
        <v>341</v>
      </c>
      <c r="C32" s="87" t="s">
        <v>344</v>
      </c>
      <c r="D32" s="88" t="s">
        <v>305</v>
      </c>
      <c r="E32" s="89">
        <v>7265.26</v>
      </c>
      <c r="F32" s="90" t="s">
        <v>343</v>
      </c>
    </row>
    <row r="33" spans="1:6" x14ac:dyDescent="0.2">
      <c r="A33" s="86" t="s">
        <v>340</v>
      </c>
      <c r="B33" s="86" t="s">
        <v>341</v>
      </c>
      <c r="C33" s="87" t="s">
        <v>345</v>
      </c>
      <c r="D33" s="88" t="s">
        <v>305</v>
      </c>
      <c r="E33" s="89">
        <v>4675.2539999999999</v>
      </c>
      <c r="F33" s="90" t="s">
        <v>343</v>
      </c>
    </row>
    <row r="34" spans="1:6" x14ac:dyDescent="0.2">
      <c r="A34" s="86" t="s">
        <v>340</v>
      </c>
      <c r="B34" s="86" t="s">
        <v>341</v>
      </c>
      <c r="C34" s="87" t="s">
        <v>346</v>
      </c>
      <c r="D34" s="88" t="s">
        <v>305</v>
      </c>
      <c r="E34" s="89">
        <v>16785.5</v>
      </c>
      <c r="F34" s="90" t="s">
        <v>343</v>
      </c>
    </row>
    <row r="35" spans="1:6" x14ac:dyDescent="0.2">
      <c r="A35" s="86" t="s">
        <v>340</v>
      </c>
      <c r="B35" s="86" t="s">
        <v>341</v>
      </c>
      <c r="C35" s="87" t="s">
        <v>347</v>
      </c>
      <c r="D35" s="88" t="s">
        <v>305</v>
      </c>
      <c r="E35" s="89">
        <v>15163</v>
      </c>
      <c r="F35" s="90" t="s">
        <v>343</v>
      </c>
    </row>
    <row r="36" spans="1:6" x14ac:dyDescent="0.2">
      <c r="A36" s="91" t="s">
        <v>198</v>
      </c>
      <c r="B36" s="91" t="s">
        <v>348</v>
      </c>
      <c r="C36" s="92" t="s">
        <v>349</v>
      </c>
      <c r="D36" s="93" t="s">
        <v>305</v>
      </c>
      <c r="E36" s="94">
        <v>2330.5</v>
      </c>
      <c r="F36" s="95" t="s">
        <v>350</v>
      </c>
    </row>
    <row r="37" spans="1:6" x14ac:dyDescent="0.2">
      <c r="A37" s="91" t="s">
        <v>198</v>
      </c>
      <c r="B37" s="91" t="s">
        <v>348</v>
      </c>
      <c r="C37" s="92" t="s">
        <v>351</v>
      </c>
      <c r="D37" s="93"/>
      <c r="E37" s="94">
        <v>1150</v>
      </c>
      <c r="F37" s="95" t="s">
        <v>350</v>
      </c>
    </row>
    <row r="38" spans="1:6" ht="24" x14ac:dyDescent="0.2">
      <c r="A38" s="91" t="s">
        <v>198</v>
      </c>
      <c r="B38" s="91" t="s">
        <v>348</v>
      </c>
      <c r="C38" s="92" t="s">
        <v>352</v>
      </c>
      <c r="D38" s="93" t="s">
        <v>305</v>
      </c>
      <c r="E38" s="94">
        <v>2330.5</v>
      </c>
      <c r="F38" s="95" t="s">
        <v>350</v>
      </c>
    </row>
    <row r="39" spans="1:6" ht="36" x14ac:dyDescent="0.2">
      <c r="A39" s="91" t="s">
        <v>198</v>
      </c>
      <c r="B39" s="91" t="s">
        <v>348</v>
      </c>
      <c r="C39" s="92" t="s">
        <v>353</v>
      </c>
      <c r="D39" s="93" t="s">
        <v>305</v>
      </c>
      <c r="E39" s="94">
        <v>3009</v>
      </c>
      <c r="F39" s="95" t="s">
        <v>350</v>
      </c>
    </row>
    <row r="40" spans="1:6" ht="36" x14ac:dyDescent="0.2">
      <c r="A40" s="91" t="s">
        <v>198</v>
      </c>
      <c r="B40" s="91" t="s">
        <v>348</v>
      </c>
      <c r="C40" s="92" t="s">
        <v>354</v>
      </c>
      <c r="D40" s="93" t="s">
        <v>305</v>
      </c>
      <c r="E40" s="94">
        <v>1150.5</v>
      </c>
      <c r="F40" s="95" t="s">
        <v>350</v>
      </c>
    </row>
    <row r="41" spans="1:6" ht="36" x14ac:dyDescent="0.2">
      <c r="A41" s="91" t="s">
        <v>198</v>
      </c>
      <c r="B41" s="91" t="s">
        <v>348</v>
      </c>
      <c r="C41" s="92" t="s">
        <v>355</v>
      </c>
      <c r="D41" s="93" t="s">
        <v>305</v>
      </c>
      <c r="E41" s="94">
        <v>1150.5</v>
      </c>
      <c r="F41" s="95" t="s">
        <v>350</v>
      </c>
    </row>
    <row r="42" spans="1:6" ht="24" x14ac:dyDescent="0.2">
      <c r="A42" s="91" t="s">
        <v>198</v>
      </c>
      <c r="B42" s="91" t="s">
        <v>348</v>
      </c>
      <c r="C42" s="92" t="s">
        <v>356</v>
      </c>
      <c r="D42" s="93" t="s">
        <v>305</v>
      </c>
      <c r="E42" s="94">
        <v>1947</v>
      </c>
      <c r="F42" s="95" t="s">
        <v>350</v>
      </c>
    </row>
    <row r="43" spans="1:6" ht="22.5" customHeight="1" x14ac:dyDescent="0.2">
      <c r="A43" s="91" t="s">
        <v>198</v>
      </c>
      <c r="B43" s="91" t="s">
        <v>348</v>
      </c>
      <c r="C43" s="92" t="s">
        <v>357</v>
      </c>
      <c r="D43" s="93" t="s">
        <v>305</v>
      </c>
      <c r="E43" s="94">
        <v>2212.5</v>
      </c>
      <c r="F43" s="95" t="s">
        <v>350</v>
      </c>
    </row>
    <row r="44" spans="1:6" ht="18.95" customHeight="1" x14ac:dyDescent="0.2">
      <c r="A44" s="96" t="s">
        <v>358</v>
      </c>
      <c r="B44" s="96" t="s">
        <v>359</v>
      </c>
      <c r="C44" s="97" t="s">
        <v>360</v>
      </c>
      <c r="D44" s="98" t="s">
        <v>305</v>
      </c>
      <c r="E44" s="99">
        <v>11210</v>
      </c>
      <c r="F44" s="100" t="s">
        <v>361</v>
      </c>
    </row>
    <row r="45" spans="1:6" ht="17.100000000000001" customHeight="1" x14ac:dyDescent="0.2">
      <c r="A45" s="96" t="s">
        <v>358</v>
      </c>
      <c r="B45" s="96" t="s">
        <v>359</v>
      </c>
      <c r="C45" s="97" t="s">
        <v>362</v>
      </c>
      <c r="D45" s="98" t="s">
        <v>305</v>
      </c>
      <c r="E45" s="99">
        <v>15692.82</v>
      </c>
      <c r="F45" s="100" t="s">
        <v>361</v>
      </c>
    </row>
    <row r="46" spans="1:6" x14ac:dyDescent="0.2">
      <c r="A46" s="96" t="s">
        <v>358</v>
      </c>
      <c r="B46" s="96" t="s">
        <v>359</v>
      </c>
      <c r="C46" s="97" t="s">
        <v>363</v>
      </c>
      <c r="D46" s="98" t="s">
        <v>305</v>
      </c>
      <c r="E46" s="99">
        <v>342200</v>
      </c>
      <c r="F46" s="100" t="s">
        <v>361</v>
      </c>
    </row>
    <row r="47" spans="1:6" ht="21" customHeight="1" x14ac:dyDescent="0.2">
      <c r="A47" s="96" t="s">
        <v>358</v>
      </c>
      <c r="B47" s="96" t="s">
        <v>359</v>
      </c>
      <c r="C47" s="97" t="s">
        <v>364</v>
      </c>
      <c r="D47" s="98" t="s">
        <v>305</v>
      </c>
      <c r="E47" s="99">
        <v>6254</v>
      </c>
      <c r="F47" s="100" t="s">
        <v>361</v>
      </c>
    </row>
    <row r="48" spans="1:6" ht="14.1" customHeight="1" x14ac:dyDescent="0.2">
      <c r="A48" s="96" t="s">
        <v>358</v>
      </c>
      <c r="B48" s="96" t="s">
        <v>359</v>
      </c>
      <c r="C48" s="97" t="s">
        <v>365</v>
      </c>
      <c r="D48" s="98" t="s">
        <v>305</v>
      </c>
      <c r="E48" s="99">
        <v>531000</v>
      </c>
      <c r="F48" s="100" t="s">
        <v>361</v>
      </c>
    </row>
    <row r="49" spans="1:6" ht="24" x14ac:dyDescent="0.2">
      <c r="A49" s="96" t="s">
        <v>358</v>
      </c>
      <c r="B49" s="96" t="s">
        <v>359</v>
      </c>
      <c r="C49" s="97" t="s">
        <v>366</v>
      </c>
      <c r="D49" s="98" t="s">
        <v>305</v>
      </c>
      <c r="E49" s="99">
        <v>49794.525000000001</v>
      </c>
      <c r="F49" s="100" t="s">
        <v>361</v>
      </c>
    </row>
    <row r="50" spans="1:6" x14ac:dyDescent="0.2">
      <c r="A50" s="96" t="s">
        <v>358</v>
      </c>
      <c r="B50" s="96" t="s">
        <v>359</v>
      </c>
      <c r="C50" s="97" t="s">
        <v>367</v>
      </c>
      <c r="D50" s="98" t="s">
        <v>305</v>
      </c>
      <c r="E50" s="99">
        <v>275000</v>
      </c>
      <c r="F50" s="100" t="s">
        <v>361</v>
      </c>
    </row>
    <row r="51" spans="1:6" ht="24" x14ac:dyDescent="0.2">
      <c r="A51" s="96" t="s">
        <v>358</v>
      </c>
      <c r="B51" s="96" t="s">
        <v>359</v>
      </c>
      <c r="C51" s="97" t="s">
        <v>368</v>
      </c>
      <c r="D51" s="98" t="s">
        <v>305</v>
      </c>
      <c r="E51" s="99">
        <v>8407.5</v>
      </c>
      <c r="F51" s="100" t="s">
        <v>361</v>
      </c>
    </row>
    <row r="52" spans="1:6" ht="15.95" customHeight="1" x14ac:dyDescent="0.2">
      <c r="A52" s="96" t="s">
        <v>358</v>
      </c>
      <c r="B52" s="96" t="s">
        <v>359</v>
      </c>
      <c r="C52" s="97" t="s">
        <v>369</v>
      </c>
      <c r="D52" s="98" t="s">
        <v>305</v>
      </c>
      <c r="E52" s="99">
        <v>96885.151100000003</v>
      </c>
      <c r="F52" s="100" t="s">
        <v>361</v>
      </c>
    </row>
    <row r="53" spans="1:6" ht="15" customHeight="1" x14ac:dyDescent="0.2">
      <c r="A53" s="96" t="s">
        <v>358</v>
      </c>
      <c r="B53" s="96" t="s">
        <v>359</v>
      </c>
      <c r="C53" s="97" t="s">
        <v>370</v>
      </c>
      <c r="D53" s="98" t="s">
        <v>305</v>
      </c>
      <c r="E53" s="99">
        <v>250160</v>
      </c>
      <c r="F53" s="100" t="s">
        <v>361</v>
      </c>
    </row>
    <row r="54" spans="1:6" ht="24" x14ac:dyDescent="0.2">
      <c r="A54" s="96" t="s">
        <v>358</v>
      </c>
      <c r="B54" s="96" t="s">
        <v>359</v>
      </c>
      <c r="C54" s="97" t="s">
        <v>371</v>
      </c>
      <c r="D54" s="98" t="s">
        <v>305</v>
      </c>
      <c r="E54" s="99">
        <v>2950</v>
      </c>
      <c r="F54" s="100" t="s">
        <v>361</v>
      </c>
    </row>
    <row r="55" spans="1:6" ht="14.1" customHeight="1" x14ac:dyDescent="0.2">
      <c r="A55" s="96" t="s">
        <v>358</v>
      </c>
      <c r="B55" s="96" t="s">
        <v>359</v>
      </c>
      <c r="C55" s="97" t="s">
        <v>372</v>
      </c>
      <c r="D55" s="98" t="s">
        <v>305</v>
      </c>
      <c r="E55" s="99">
        <v>226560</v>
      </c>
      <c r="F55" s="100" t="s">
        <v>361</v>
      </c>
    </row>
    <row r="56" spans="1:6" ht="30.75" customHeight="1" x14ac:dyDescent="0.2">
      <c r="A56" s="96" t="s">
        <v>358</v>
      </c>
      <c r="B56" s="96" t="s">
        <v>359</v>
      </c>
      <c r="C56" s="97" t="s">
        <v>373</v>
      </c>
      <c r="D56" s="98" t="s">
        <v>305</v>
      </c>
      <c r="E56" s="99">
        <v>501500</v>
      </c>
      <c r="F56" s="100" t="s">
        <v>361</v>
      </c>
    </row>
    <row r="57" spans="1:6" ht="15" customHeight="1" x14ac:dyDescent="0.2">
      <c r="A57" s="96" t="s">
        <v>358</v>
      </c>
      <c r="B57" s="96" t="s">
        <v>359</v>
      </c>
      <c r="C57" s="97" t="s">
        <v>374</v>
      </c>
      <c r="D57" s="98" t="s">
        <v>305</v>
      </c>
      <c r="E57" s="99">
        <v>41300</v>
      </c>
      <c r="F57" s="100" t="s">
        <v>361</v>
      </c>
    </row>
    <row r="58" spans="1:6" ht="24" customHeight="1" x14ac:dyDescent="0.2">
      <c r="A58" s="96" t="s">
        <v>358</v>
      </c>
      <c r="B58" s="96" t="s">
        <v>359</v>
      </c>
      <c r="C58" s="97" t="s">
        <v>375</v>
      </c>
      <c r="D58" s="98" t="s">
        <v>305</v>
      </c>
      <c r="E58" s="99">
        <v>49560</v>
      </c>
      <c r="F58" s="100" t="s">
        <v>361</v>
      </c>
    </row>
    <row r="59" spans="1:6" ht="14.1" customHeight="1" x14ac:dyDescent="0.2">
      <c r="A59" s="96" t="s">
        <v>358</v>
      </c>
      <c r="B59" s="96" t="s">
        <v>359</v>
      </c>
      <c r="C59" s="97" t="s">
        <v>376</v>
      </c>
      <c r="D59" s="98" t="s">
        <v>305</v>
      </c>
      <c r="E59" s="99">
        <v>188800</v>
      </c>
      <c r="F59" s="100" t="s">
        <v>361</v>
      </c>
    </row>
    <row r="60" spans="1:6" ht="15" customHeight="1" x14ac:dyDescent="0.2">
      <c r="A60" s="96" t="s">
        <v>358</v>
      </c>
      <c r="B60" s="96" t="s">
        <v>359</v>
      </c>
      <c r="C60" s="97" t="s">
        <v>377</v>
      </c>
      <c r="D60" s="98" t="s">
        <v>305</v>
      </c>
      <c r="E60" s="99">
        <v>27140</v>
      </c>
      <c r="F60" s="100" t="s">
        <v>361</v>
      </c>
    </row>
    <row r="61" spans="1:6" ht="15.95" customHeight="1" x14ac:dyDescent="0.2">
      <c r="A61" s="96" t="s">
        <v>358</v>
      </c>
      <c r="B61" s="96" t="s">
        <v>359</v>
      </c>
      <c r="C61" s="97" t="s">
        <v>378</v>
      </c>
      <c r="D61" s="98" t="s">
        <v>305</v>
      </c>
      <c r="E61" s="99">
        <v>49219.1806</v>
      </c>
      <c r="F61" s="100" t="s">
        <v>361</v>
      </c>
    </row>
    <row r="62" spans="1:6" ht="18.95" customHeight="1" x14ac:dyDescent="0.2">
      <c r="A62" s="96" t="s">
        <v>358</v>
      </c>
      <c r="B62" s="96" t="s">
        <v>359</v>
      </c>
      <c r="C62" s="97" t="s">
        <v>379</v>
      </c>
      <c r="D62" s="98" t="s">
        <v>305</v>
      </c>
      <c r="E62" s="99">
        <v>26137.0707</v>
      </c>
      <c r="F62" s="100" t="s">
        <v>361</v>
      </c>
    </row>
    <row r="63" spans="1:6" ht="20.100000000000001" customHeight="1" x14ac:dyDescent="0.2">
      <c r="A63" s="96" t="s">
        <v>358</v>
      </c>
      <c r="B63" s="96" t="s">
        <v>359</v>
      </c>
      <c r="C63" s="97" t="s">
        <v>380</v>
      </c>
      <c r="D63" s="98" t="s">
        <v>305</v>
      </c>
      <c r="E63" s="99">
        <v>105563.74400000001</v>
      </c>
      <c r="F63" s="100" t="s">
        <v>361</v>
      </c>
    </row>
    <row r="64" spans="1:6" ht="18.95" customHeight="1" x14ac:dyDescent="0.2">
      <c r="A64" s="96" t="s">
        <v>358</v>
      </c>
      <c r="B64" s="96" t="s">
        <v>359</v>
      </c>
      <c r="C64" s="97" t="s">
        <v>381</v>
      </c>
      <c r="D64" s="98" t="s">
        <v>305</v>
      </c>
      <c r="E64" s="99">
        <v>6490</v>
      </c>
      <c r="F64" s="100" t="s">
        <v>361</v>
      </c>
    </row>
    <row r="65" spans="1:6" ht="15" customHeight="1" x14ac:dyDescent="0.2">
      <c r="A65" s="96" t="s">
        <v>358</v>
      </c>
      <c r="B65" s="96" t="s">
        <v>359</v>
      </c>
      <c r="C65" s="97" t="s">
        <v>382</v>
      </c>
      <c r="D65" s="98" t="s">
        <v>305</v>
      </c>
      <c r="E65" s="99">
        <v>30335.3338</v>
      </c>
      <c r="F65" s="100" t="s">
        <v>361</v>
      </c>
    </row>
    <row r="66" spans="1:6" ht="24" x14ac:dyDescent="0.2">
      <c r="A66" s="96" t="s">
        <v>358</v>
      </c>
      <c r="B66" s="96" t="s">
        <v>359</v>
      </c>
      <c r="C66" s="97" t="s">
        <v>383</v>
      </c>
      <c r="D66" s="98" t="s">
        <v>305</v>
      </c>
      <c r="E66" s="99">
        <v>72981.654699999999</v>
      </c>
      <c r="F66" s="100" t="s">
        <v>361</v>
      </c>
    </row>
    <row r="67" spans="1:6" x14ac:dyDescent="0.2">
      <c r="A67" s="96" t="s">
        <v>358</v>
      </c>
      <c r="B67" s="96" t="s">
        <v>359</v>
      </c>
      <c r="C67" s="97" t="s">
        <v>384</v>
      </c>
      <c r="D67" s="98" t="s">
        <v>305</v>
      </c>
      <c r="E67" s="99">
        <v>172048.60250000001</v>
      </c>
      <c r="F67" s="100" t="s">
        <v>361</v>
      </c>
    </row>
    <row r="68" spans="1:6" x14ac:dyDescent="0.2">
      <c r="A68" s="96" t="s">
        <v>358</v>
      </c>
      <c r="B68" s="96" t="s">
        <v>359</v>
      </c>
      <c r="C68" s="97" t="s">
        <v>385</v>
      </c>
      <c r="D68" s="98" t="s">
        <v>305</v>
      </c>
      <c r="E68" s="99">
        <v>104465.4</v>
      </c>
      <c r="F68" s="100" t="s">
        <v>361</v>
      </c>
    </row>
    <row r="69" spans="1:6" x14ac:dyDescent="0.2">
      <c r="A69" s="96" t="s">
        <v>358</v>
      </c>
      <c r="B69" s="96" t="s">
        <v>359</v>
      </c>
      <c r="C69" s="97" t="s">
        <v>386</v>
      </c>
      <c r="D69" s="98" t="s">
        <v>305</v>
      </c>
      <c r="E69" s="99">
        <v>8314.2916999999998</v>
      </c>
      <c r="F69" s="100" t="s">
        <v>361</v>
      </c>
    </row>
    <row r="70" spans="1:6" x14ac:dyDescent="0.2">
      <c r="A70" s="96" t="s">
        <v>358</v>
      </c>
      <c r="B70" s="96" t="s">
        <v>359</v>
      </c>
      <c r="C70" s="97" t="s">
        <v>387</v>
      </c>
      <c r="D70" s="98" t="s">
        <v>305</v>
      </c>
      <c r="E70" s="99">
        <v>198806.39999999999</v>
      </c>
      <c r="F70" s="100" t="s">
        <v>361</v>
      </c>
    </row>
    <row r="71" spans="1:6" x14ac:dyDescent="0.2">
      <c r="A71" s="96" t="s">
        <v>358</v>
      </c>
      <c r="B71" s="96" t="s">
        <v>359</v>
      </c>
      <c r="C71" s="97" t="s">
        <v>388</v>
      </c>
      <c r="D71" s="98" t="s">
        <v>305</v>
      </c>
      <c r="E71" s="99">
        <v>11313.84</v>
      </c>
      <c r="F71" s="100" t="s">
        <v>361</v>
      </c>
    </row>
    <row r="72" spans="1:6" x14ac:dyDescent="0.2">
      <c r="A72" s="96" t="s">
        <v>358</v>
      </c>
      <c r="B72" s="96" t="s">
        <v>359</v>
      </c>
      <c r="C72" s="97" t="s">
        <v>389</v>
      </c>
      <c r="D72" s="98" t="s">
        <v>305</v>
      </c>
      <c r="E72" s="99">
        <v>469017.40850000002</v>
      </c>
      <c r="F72" s="100" t="s">
        <v>361</v>
      </c>
    </row>
    <row r="73" spans="1:6" ht="24" x14ac:dyDescent="0.2">
      <c r="A73" s="96" t="s">
        <v>358</v>
      </c>
      <c r="B73" s="96" t="s">
        <v>359</v>
      </c>
      <c r="C73" s="97" t="s">
        <v>390</v>
      </c>
      <c r="D73" s="98" t="s">
        <v>305</v>
      </c>
      <c r="E73" s="99">
        <v>4501.7</v>
      </c>
      <c r="F73" s="100" t="s">
        <v>361</v>
      </c>
    </row>
    <row r="74" spans="1:6" x14ac:dyDescent="0.2">
      <c r="A74" s="96" t="s">
        <v>358</v>
      </c>
      <c r="B74" s="96" t="s">
        <v>359</v>
      </c>
      <c r="C74" s="97" t="s">
        <v>391</v>
      </c>
      <c r="D74" s="98" t="s">
        <v>305</v>
      </c>
      <c r="E74" s="99">
        <v>161582.93400000001</v>
      </c>
      <c r="F74" s="100" t="s">
        <v>361</v>
      </c>
    </row>
    <row r="75" spans="1:6" ht="24" x14ac:dyDescent="0.2">
      <c r="A75" s="96" t="s">
        <v>358</v>
      </c>
      <c r="B75" s="96" t="s">
        <v>359</v>
      </c>
      <c r="C75" s="97" t="s">
        <v>392</v>
      </c>
      <c r="D75" s="98" t="s">
        <v>305</v>
      </c>
      <c r="E75" s="99">
        <v>344224.6911</v>
      </c>
      <c r="F75" s="100" t="s">
        <v>361</v>
      </c>
    </row>
    <row r="76" spans="1:6" x14ac:dyDescent="0.2">
      <c r="A76" s="96" t="s">
        <v>358</v>
      </c>
      <c r="B76" s="96" t="s">
        <v>359</v>
      </c>
      <c r="C76" s="97" t="s">
        <v>393</v>
      </c>
      <c r="D76" s="98" t="s">
        <v>305</v>
      </c>
      <c r="E76" s="99">
        <v>24151.661800000002</v>
      </c>
      <c r="F76" s="100" t="s">
        <v>361</v>
      </c>
    </row>
    <row r="77" spans="1:6" x14ac:dyDescent="0.2">
      <c r="A77" s="96" t="s">
        <v>358</v>
      </c>
      <c r="B77" s="96" t="s">
        <v>359</v>
      </c>
      <c r="C77" s="97" t="s">
        <v>394</v>
      </c>
      <c r="D77" s="98" t="s">
        <v>305</v>
      </c>
      <c r="E77" s="99">
        <v>12836.04</v>
      </c>
      <c r="F77" s="100" t="s">
        <v>361</v>
      </c>
    </row>
    <row r="78" spans="1:6" ht="24" x14ac:dyDescent="0.2">
      <c r="A78" s="96" t="s">
        <v>358</v>
      </c>
      <c r="B78" s="96" t="s">
        <v>359</v>
      </c>
      <c r="C78" s="97" t="s">
        <v>395</v>
      </c>
      <c r="D78" s="98" t="s">
        <v>305</v>
      </c>
      <c r="E78" s="99">
        <v>45994.842499999999</v>
      </c>
      <c r="F78" s="100" t="s">
        <v>361</v>
      </c>
    </row>
    <row r="79" spans="1:6" x14ac:dyDescent="0.2">
      <c r="A79" s="96" t="s">
        <v>358</v>
      </c>
      <c r="B79" s="96" t="s">
        <v>359</v>
      </c>
      <c r="C79" s="97" t="s">
        <v>396</v>
      </c>
      <c r="D79" s="98" t="s">
        <v>305</v>
      </c>
      <c r="E79" s="99">
        <v>111029.4216</v>
      </c>
      <c r="F79" s="100" t="s">
        <v>361</v>
      </c>
    </row>
    <row r="80" spans="1:6" x14ac:dyDescent="0.2">
      <c r="A80" s="96" t="s">
        <v>358</v>
      </c>
      <c r="B80" s="96" t="s">
        <v>359</v>
      </c>
      <c r="C80" s="97" t="s">
        <v>397</v>
      </c>
      <c r="D80" s="98" t="s">
        <v>305</v>
      </c>
      <c r="E80" s="99">
        <v>1770</v>
      </c>
      <c r="F80" s="100" t="s">
        <v>361</v>
      </c>
    </row>
    <row r="81" spans="1:6" ht="24" x14ac:dyDescent="0.2">
      <c r="A81" s="96" t="s">
        <v>358</v>
      </c>
      <c r="B81" s="96" t="s">
        <v>359</v>
      </c>
      <c r="C81" s="97" t="s">
        <v>398</v>
      </c>
      <c r="D81" s="98" t="s">
        <v>305</v>
      </c>
      <c r="E81" s="99">
        <v>4524.9931999999999</v>
      </c>
      <c r="F81" s="100" t="s">
        <v>361</v>
      </c>
    </row>
    <row r="82" spans="1:6" ht="18.75" customHeight="1" x14ac:dyDescent="0.2">
      <c r="A82" s="96" t="s">
        <v>358</v>
      </c>
      <c r="B82" s="96" t="s">
        <v>359</v>
      </c>
      <c r="C82" s="97" t="s">
        <v>399</v>
      </c>
      <c r="D82" s="98" t="s">
        <v>305</v>
      </c>
      <c r="E82" s="99">
        <v>3299.87</v>
      </c>
      <c r="F82" s="100" t="s">
        <v>361</v>
      </c>
    </row>
    <row r="83" spans="1:6" ht="20.25" customHeight="1" x14ac:dyDescent="0.2">
      <c r="A83" s="96" t="s">
        <v>358</v>
      </c>
      <c r="B83" s="96" t="s">
        <v>359</v>
      </c>
      <c r="C83" s="97" t="s">
        <v>400</v>
      </c>
      <c r="D83" s="98" t="s">
        <v>305</v>
      </c>
      <c r="E83" s="99">
        <v>4242.6899999999996</v>
      </c>
      <c r="F83" s="100" t="s">
        <v>361</v>
      </c>
    </row>
    <row r="84" spans="1:6" ht="21.95" customHeight="1" x14ac:dyDescent="0.2">
      <c r="A84" s="96" t="s">
        <v>358</v>
      </c>
      <c r="B84" s="96" t="s">
        <v>359</v>
      </c>
      <c r="C84" s="97" t="s">
        <v>401</v>
      </c>
      <c r="D84" s="98" t="s">
        <v>305</v>
      </c>
      <c r="E84" s="99">
        <v>11859.991</v>
      </c>
      <c r="F84" s="100" t="s">
        <v>361</v>
      </c>
    </row>
    <row r="85" spans="1:6" ht="18" customHeight="1" x14ac:dyDescent="0.2">
      <c r="A85" s="96" t="s">
        <v>358</v>
      </c>
      <c r="B85" s="96" t="s">
        <v>359</v>
      </c>
      <c r="C85" s="97" t="s">
        <v>402</v>
      </c>
      <c r="D85" s="98" t="s">
        <v>305</v>
      </c>
      <c r="E85" s="99">
        <v>1479.9914000000001</v>
      </c>
      <c r="F85" s="100" t="s">
        <v>361</v>
      </c>
    </row>
    <row r="86" spans="1:6" ht="24" x14ac:dyDescent="0.2">
      <c r="A86" s="96" t="s">
        <v>358</v>
      </c>
      <c r="B86" s="96" t="s">
        <v>359</v>
      </c>
      <c r="C86" s="97" t="s">
        <v>403</v>
      </c>
      <c r="D86" s="98" t="s">
        <v>305</v>
      </c>
      <c r="E86" s="99">
        <v>1999.9938</v>
      </c>
      <c r="F86" s="100" t="s">
        <v>361</v>
      </c>
    </row>
    <row r="87" spans="1:6" ht="24" x14ac:dyDescent="0.2">
      <c r="A87" s="96" t="s">
        <v>358</v>
      </c>
      <c r="B87" s="96" t="s">
        <v>359</v>
      </c>
      <c r="C87" s="97" t="s">
        <v>404</v>
      </c>
      <c r="D87" s="98" t="s">
        <v>305</v>
      </c>
      <c r="E87" s="99">
        <v>6938.4</v>
      </c>
      <c r="F87" s="100" t="s">
        <v>361</v>
      </c>
    </row>
    <row r="88" spans="1:6" x14ac:dyDescent="0.2">
      <c r="A88" s="96" t="s">
        <v>358</v>
      </c>
      <c r="B88" s="96" t="s">
        <v>359</v>
      </c>
      <c r="C88" s="97" t="s">
        <v>405</v>
      </c>
      <c r="D88" s="98" t="s">
        <v>305</v>
      </c>
      <c r="E88" s="99">
        <v>938.18259999999998</v>
      </c>
      <c r="F88" s="100" t="s">
        <v>361</v>
      </c>
    </row>
    <row r="89" spans="1:6" x14ac:dyDescent="0.2">
      <c r="A89" s="96" t="s">
        <v>358</v>
      </c>
      <c r="B89" s="96" t="s">
        <v>359</v>
      </c>
      <c r="C89" s="97" t="s">
        <v>406</v>
      </c>
      <c r="D89" s="98" t="s">
        <v>305</v>
      </c>
      <c r="E89" s="99">
        <v>3519.94</v>
      </c>
      <c r="F89" s="100" t="s">
        <v>361</v>
      </c>
    </row>
    <row r="90" spans="1:6" ht="20.100000000000001" customHeight="1" x14ac:dyDescent="0.2">
      <c r="A90" s="96" t="s">
        <v>358</v>
      </c>
      <c r="B90" s="96" t="s">
        <v>359</v>
      </c>
      <c r="C90" s="97" t="s">
        <v>407</v>
      </c>
      <c r="D90" s="98" t="s">
        <v>305</v>
      </c>
      <c r="E90" s="99">
        <v>9</v>
      </c>
      <c r="F90" s="100" t="s">
        <v>361</v>
      </c>
    </row>
    <row r="91" spans="1:6" ht="20.100000000000001" customHeight="1" x14ac:dyDescent="0.2">
      <c r="A91" s="96" t="s">
        <v>358</v>
      </c>
      <c r="B91" s="96" t="s">
        <v>359</v>
      </c>
      <c r="C91" s="97" t="s">
        <v>408</v>
      </c>
      <c r="D91" s="98" t="s">
        <v>305</v>
      </c>
      <c r="E91" s="99">
        <v>63229.120000000003</v>
      </c>
      <c r="F91" s="100" t="s">
        <v>361</v>
      </c>
    </row>
    <row r="92" spans="1:6" ht="24.75" customHeight="1" x14ac:dyDescent="0.2">
      <c r="A92" s="96" t="s">
        <v>358</v>
      </c>
      <c r="B92" s="96" t="s">
        <v>359</v>
      </c>
      <c r="C92" s="97" t="s">
        <v>409</v>
      </c>
      <c r="D92" s="98" t="s">
        <v>305</v>
      </c>
      <c r="E92" s="99">
        <v>475540</v>
      </c>
      <c r="F92" s="100" t="s">
        <v>361</v>
      </c>
    </row>
    <row r="93" spans="1:6" x14ac:dyDescent="0.2">
      <c r="A93" s="96" t="s">
        <v>358</v>
      </c>
      <c r="B93" s="96" t="s">
        <v>359</v>
      </c>
      <c r="C93" s="97" t="s">
        <v>410</v>
      </c>
      <c r="D93" s="98" t="s">
        <v>305</v>
      </c>
      <c r="E93" s="99">
        <v>490481.16</v>
      </c>
      <c r="F93" s="100" t="s">
        <v>361</v>
      </c>
    </row>
    <row r="94" spans="1:6" ht="24" x14ac:dyDescent="0.2">
      <c r="A94" s="96" t="s">
        <v>358</v>
      </c>
      <c r="B94" s="96" t="s">
        <v>359</v>
      </c>
      <c r="C94" s="97" t="s">
        <v>411</v>
      </c>
      <c r="D94" s="98" t="s">
        <v>305</v>
      </c>
      <c r="E94" s="99">
        <v>74340</v>
      </c>
      <c r="F94" s="100" t="s">
        <v>361</v>
      </c>
    </row>
    <row r="95" spans="1:6" ht="15" customHeight="1" x14ac:dyDescent="0.2">
      <c r="A95" s="96" t="s">
        <v>358</v>
      </c>
      <c r="B95" s="96" t="s">
        <v>359</v>
      </c>
      <c r="C95" s="97" t="s">
        <v>412</v>
      </c>
      <c r="D95" s="98" t="s">
        <v>305</v>
      </c>
      <c r="E95" s="99">
        <v>40101.792600000001</v>
      </c>
      <c r="F95" s="100" t="s">
        <v>361</v>
      </c>
    </row>
    <row r="96" spans="1:6" ht="14.1" customHeight="1" x14ac:dyDescent="0.2">
      <c r="A96" s="96" t="s">
        <v>358</v>
      </c>
      <c r="B96" s="96" t="s">
        <v>359</v>
      </c>
      <c r="C96" s="97" t="s">
        <v>413</v>
      </c>
      <c r="D96" s="98" t="s">
        <v>305</v>
      </c>
      <c r="E96" s="99">
        <v>386697.033</v>
      </c>
      <c r="F96" s="100" t="s">
        <v>361</v>
      </c>
    </row>
    <row r="97" spans="1:6" x14ac:dyDescent="0.2">
      <c r="A97" s="96" t="s">
        <v>358</v>
      </c>
      <c r="B97" s="96" t="s">
        <v>359</v>
      </c>
      <c r="C97" s="97" t="s">
        <v>414</v>
      </c>
      <c r="D97" s="98" t="s">
        <v>305</v>
      </c>
      <c r="E97" s="99">
        <v>142177.25599999999</v>
      </c>
      <c r="F97" s="100" t="s">
        <v>361</v>
      </c>
    </row>
    <row r="98" spans="1:6" x14ac:dyDescent="0.2">
      <c r="A98" s="96" t="s">
        <v>358</v>
      </c>
      <c r="B98" s="96" t="s">
        <v>359</v>
      </c>
      <c r="C98" s="97" t="s">
        <v>415</v>
      </c>
      <c r="D98" s="98" t="s">
        <v>305</v>
      </c>
      <c r="E98" s="99">
        <v>26868.6</v>
      </c>
      <c r="F98" s="100" t="s">
        <v>361</v>
      </c>
    </row>
    <row r="99" spans="1:6" ht="24" x14ac:dyDescent="0.2">
      <c r="A99" s="96" t="s">
        <v>358</v>
      </c>
      <c r="B99" s="96" t="s">
        <v>359</v>
      </c>
      <c r="C99" s="97" t="s">
        <v>416</v>
      </c>
      <c r="D99" s="98" t="s">
        <v>305</v>
      </c>
      <c r="E99" s="99">
        <v>1897493.1</v>
      </c>
      <c r="F99" s="100" t="s">
        <v>361</v>
      </c>
    </row>
    <row r="100" spans="1:6" x14ac:dyDescent="0.2">
      <c r="A100" s="96" t="s">
        <v>358</v>
      </c>
      <c r="B100" s="96" t="s">
        <v>359</v>
      </c>
      <c r="C100" s="97" t="s">
        <v>417</v>
      </c>
      <c r="D100" s="98" t="s">
        <v>305</v>
      </c>
      <c r="E100" s="99">
        <v>232041.1</v>
      </c>
      <c r="F100" s="100" t="s">
        <v>361</v>
      </c>
    </row>
    <row r="101" spans="1:6" ht="24" x14ac:dyDescent="0.2">
      <c r="A101" s="96" t="s">
        <v>358</v>
      </c>
      <c r="B101" s="96" t="s">
        <v>359</v>
      </c>
      <c r="C101" s="97" t="s">
        <v>418</v>
      </c>
      <c r="D101" s="98" t="s">
        <v>305</v>
      </c>
      <c r="E101" s="99">
        <v>34703.800000000003</v>
      </c>
      <c r="F101" s="100" t="s">
        <v>361</v>
      </c>
    </row>
    <row r="102" spans="1:6" ht="24" x14ac:dyDescent="0.2">
      <c r="A102" s="96" t="s">
        <v>358</v>
      </c>
      <c r="B102" s="96" t="s">
        <v>359</v>
      </c>
      <c r="C102" s="97" t="s">
        <v>419</v>
      </c>
      <c r="D102" s="98" t="s">
        <v>305</v>
      </c>
      <c r="E102" s="99">
        <v>8903.1</v>
      </c>
      <c r="F102" s="100" t="s">
        <v>361</v>
      </c>
    </row>
    <row r="103" spans="1:6" ht="15.95" customHeight="1" x14ac:dyDescent="0.2">
      <c r="A103" s="96" t="s">
        <v>358</v>
      </c>
      <c r="B103" s="96" t="s">
        <v>359</v>
      </c>
      <c r="C103" s="97" t="s">
        <v>420</v>
      </c>
      <c r="D103" s="98" t="s">
        <v>305</v>
      </c>
      <c r="E103" s="99">
        <v>130316.25</v>
      </c>
      <c r="F103" s="97" t="s">
        <v>361</v>
      </c>
    </row>
    <row r="104" spans="1:6" x14ac:dyDescent="0.2">
      <c r="A104" s="96" t="s">
        <v>358</v>
      </c>
      <c r="B104" s="96" t="s">
        <v>359</v>
      </c>
      <c r="C104" s="97" t="s">
        <v>421</v>
      </c>
      <c r="D104" s="98" t="s">
        <v>305</v>
      </c>
      <c r="E104" s="99">
        <v>22139.75</v>
      </c>
      <c r="F104" s="100" t="s">
        <v>361</v>
      </c>
    </row>
    <row r="105" spans="1:6" ht="24" x14ac:dyDescent="0.2">
      <c r="A105" s="96" t="s">
        <v>358</v>
      </c>
      <c r="B105" s="96" t="s">
        <v>359</v>
      </c>
      <c r="C105" s="97" t="s">
        <v>422</v>
      </c>
      <c r="D105" s="98" t="s">
        <v>305</v>
      </c>
      <c r="E105" s="99">
        <v>62932.232000000004</v>
      </c>
      <c r="F105" s="100" t="s">
        <v>361</v>
      </c>
    </row>
    <row r="106" spans="1:6" ht="24" x14ac:dyDescent="0.2">
      <c r="A106" s="96" t="s">
        <v>358</v>
      </c>
      <c r="B106" s="96" t="s">
        <v>359</v>
      </c>
      <c r="C106" s="97" t="s">
        <v>423</v>
      </c>
      <c r="D106" s="98" t="s">
        <v>305</v>
      </c>
      <c r="E106" s="99">
        <v>62932.232199999999</v>
      </c>
      <c r="F106" s="100" t="s">
        <v>361</v>
      </c>
    </row>
    <row r="107" spans="1:6" ht="24" x14ac:dyDescent="0.2">
      <c r="A107" s="96" t="s">
        <v>358</v>
      </c>
      <c r="B107" s="96" t="s">
        <v>359</v>
      </c>
      <c r="C107" s="97" t="s">
        <v>424</v>
      </c>
      <c r="D107" s="98" t="s">
        <v>305</v>
      </c>
      <c r="E107" s="99">
        <v>57230</v>
      </c>
      <c r="F107" s="100" t="s">
        <v>361</v>
      </c>
    </row>
    <row r="108" spans="1:6" x14ac:dyDescent="0.2">
      <c r="A108" s="96" t="s">
        <v>358</v>
      </c>
      <c r="B108" s="96" t="s">
        <v>359</v>
      </c>
      <c r="C108" s="97" t="s">
        <v>425</v>
      </c>
      <c r="D108" s="98" t="s">
        <v>305</v>
      </c>
      <c r="E108" s="99">
        <v>2549.9917</v>
      </c>
      <c r="F108" s="100" t="s">
        <v>361</v>
      </c>
    </row>
    <row r="109" spans="1:6" x14ac:dyDescent="0.2">
      <c r="A109" s="96" t="s">
        <v>358</v>
      </c>
      <c r="B109" s="96" t="s">
        <v>359</v>
      </c>
      <c r="C109" s="97" t="s">
        <v>426</v>
      </c>
      <c r="D109" s="98" t="s">
        <v>305</v>
      </c>
      <c r="E109" s="99">
        <v>13999.992</v>
      </c>
      <c r="F109" s="100" t="s">
        <v>361</v>
      </c>
    </row>
    <row r="110" spans="1:6" x14ac:dyDescent="0.2">
      <c r="A110" s="96" t="s">
        <v>358</v>
      </c>
      <c r="B110" s="96" t="s">
        <v>359</v>
      </c>
      <c r="C110" s="97" t="s">
        <v>427</v>
      </c>
      <c r="D110" s="98" t="s">
        <v>305</v>
      </c>
      <c r="E110" s="99">
        <v>19383.86</v>
      </c>
      <c r="F110" s="100" t="s">
        <v>361</v>
      </c>
    </row>
    <row r="111" spans="1:6" x14ac:dyDescent="0.2">
      <c r="A111" s="96" t="s">
        <v>358</v>
      </c>
      <c r="B111" s="96" t="s">
        <v>359</v>
      </c>
      <c r="C111" s="97" t="s">
        <v>428</v>
      </c>
      <c r="D111" s="98" t="s">
        <v>305</v>
      </c>
      <c r="E111" s="99">
        <v>250971.84</v>
      </c>
      <c r="F111" s="100" t="s">
        <v>361</v>
      </c>
    </row>
    <row r="112" spans="1:6" x14ac:dyDescent="0.2">
      <c r="A112" s="96" t="s">
        <v>358</v>
      </c>
      <c r="B112" s="96" t="s">
        <v>359</v>
      </c>
      <c r="C112" s="97" t="s">
        <v>429</v>
      </c>
      <c r="D112" s="98" t="s">
        <v>305</v>
      </c>
      <c r="E112" s="99">
        <v>257712</v>
      </c>
      <c r="F112" s="100" t="s">
        <v>361</v>
      </c>
    </row>
    <row r="113" spans="1:6" x14ac:dyDescent="0.2">
      <c r="A113" s="96" t="s">
        <v>358</v>
      </c>
      <c r="B113" s="96" t="s">
        <v>359</v>
      </c>
      <c r="C113" s="97" t="s">
        <v>430</v>
      </c>
      <c r="D113" s="98" t="s">
        <v>305</v>
      </c>
      <c r="E113" s="99">
        <v>3613.16</v>
      </c>
      <c r="F113" s="100" t="s">
        <v>361</v>
      </c>
    </row>
    <row r="114" spans="1:6" x14ac:dyDescent="0.2">
      <c r="A114" s="96" t="s">
        <v>358</v>
      </c>
      <c r="B114" s="96" t="s">
        <v>359</v>
      </c>
      <c r="C114" s="97" t="s">
        <v>431</v>
      </c>
      <c r="D114" s="98" t="s">
        <v>305</v>
      </c>
      <c r="E114" s="99">
        <v>34202.300000000003</v>
      </c>
      <c r="F114" s="100" t="s">
        <v>361</v>
      </c>
    </row>
    <row r="115" spans="1:6" x14ac:dyDescent="0.2">
      <c r="A115" s="96" t="s">
        <v>358</v>
      </c>
      <c r="B115" s="96" t="s">
        <v>359</v>
      </c>
      <c r="C115" s="97" t="s">
        <v>432</v>
      </c>
      <c r="D115" s="98" t="s">
        <v>305</v>
      </c>
      <c r="E115" s="99">
        <v>30336.03</v>
      </c>
      <c r="F115" s="100" t="s">
        <v>361</v>
      </c>
    </row>
    <row r="116" spans="1:6" x14ac:dyDescent="0.2">
      <c r="A116" s="96" t="s">
        <v>358</v>
      </c>
      <c r="B116" s="96" t="s">
        <v>359</v>
      </c>
      <c r="C116" s="97" t="s">
        <v>433</v>
      </c>
      <c r="D116" s="98" t="s">
        <v>305</v>
      </c>
      <c r="E116" s="99">
        <v>1250.8</v>
      </c>
      <c r="F116" s="100" t="s">
        <v>361</v>
      </c>
    </row>
    <row r="117" spans="1:6" x14ac:dyDescent="0.2">
      <c r="A117" s="96" t="s">
        <v>358</v>
      </c>
      <c r="B117" s="96" t="s">
        <v>359</v>
      </c>
      <c r="C117" s="97" t="s">
        <v>434</v>
      </c>
      <c r="D117" s="98" t="s">
        <v>305</v>
      </c>
      <c r="E117" s="99">
        <v>1250.8</v>
      </c>
      <c r="F117" s="100" t="s">
        <v>361</v>
      </c>
    </row>
    <row r="118" spans="1:6" x14ac:dyDescent="0.2">
      <c r="A118" s="96" t="s">
        <v>358</v>
      </c>
      <c r="B118" s="96" t="s">
        <v>359</v>
      </c>
      <c r="C118" s="97" t="s">
        <v>435</v>
      </c>
      <c r="D118" s="98" t="s">
        <v>305</v>
      </c>
      <c r="E118" s="99">
        <v>1250.8</v>
      </c>
      <c r="F118" s="100" t="s">
        <v>361</v>
      </c>
    </row>
    <row r="119" spans="1:6" x14ac:dyDescent="0.2">
      <c r="A119" s="96" t="s">
        <v>358</v>
      </c>
      <c r="B119" s="96" t="s">
        <v>359</v>
      </c>
      <c r="C119" s="97" t="s">
        <v>436</v>
      </c>
      <c r="D119" s="98" t="s">
        <v>305</v>
      </c>
      <c r="E119" s="99">
        <v>21240</v>
      </c>
      <c r="F119" s="100" t="s">
        <v>361</v>
      </c>
    </row>
    <row r="120" spans="1:6" x14ac:dyDescent="0.2">
      <c r="A120" s="96" t="s">
        <v>358</v>
      </c>
      <c r="B120" s="96" t="s">
        <v>359</v>
      </c>
      <c r="C120" s="97" t="s">
        <v>437</v>
      </c>
      <c r="D120" s="98" t="s">
        <v>305</v>
      </c>
      <c r="E120" s="99">
        <v>43960.9</v>
      </c>
      <c r="F120" s="100" t="s">
        <v>361</v>
      </c>
    </row>
    <row r="121" spans="1:6" x14ac:dyDescent="0.2">
      <c r="A121" s="96" t="s">
        <v>358</v>
      </c>
      <c r="B121" s="96" t="s">
        <v>359</v>
      </c>
      <c r="C121" s="97" t="s">
        <v>438</v>
      </c>
      <c r="D121" s="98" t="s">
        <v>305</v>
      </c>
      <c r="E121" s="99">
        <v>13749.996999999999</v>
      </c>
      <c r="F121" s="100" t="s">
        <v>361</v>
      </c>
    </row>
    <row r="122" spans="1:6" x14ac:dyDescent="0.2">
      <c r="A122" s="96" t="s">
        <v>358</v>
      </c>
      <c r="B122" s="96" t="s">
        <v>359</v>
      </c>
      <c r="C122" s="97" t="s">
        <v>439</v>
      </c>
      <c r="D122" s="98" t="s">
        <v>305</v>
      </c>
      <c r="E122" s="99">
        <v>13570</v>
      </c>
      <c r="F122" s="100" t="s">
        <v>361</v>
      </c>
    </row>
    <row r="123" spans="1:6" x14ac:dyDescent="0.2">
      <c r="A123" s="96" t="s">
        <v>358</v>
      </c>
      <c r="B123" s="96" t="s">
        <v>359</v>
      </c>
      <c r="C123" s="97" t="s">
        <v>440</v>
      </c>
      <c r="D123" s="98" t="s">
        <v>305</v>
      </c>
      <c r="E123" s="99">
        <v>4284.71</v>
      </c>
      <c r="F123" s="100" t="s">
        <v>361</v>
      </c>
    </row>
    <row r="124" spans="1:6" x14ac:dyDescent="0.2">
      <c r="A124" s="96" t="s">
        <v>358</v>
      </c>
      <c r="B124" s="96" t="s">
        <v>359</v>
      </c>
      <c r="C124" s="97" t="s">
        <v>441</v>
      </c>
      <c r="D124" s="98" t="s">
        <v>305</v>
      </c>
      <c r="E124" s="99">
        <v>5726.64</v>
      </c>
      <c r="F124" s="100" t="s">
        <v>361</v>
      </c>
    </row>
    <row r="125" spans="1:6" x14ac:dyDescent="0.2">
      <c r="A125" s="96" t="s">
        <v>358</v>
      </c>
      <c r="B125" s="96" t="s">
        <v>359</v>
      </c>
      <c r="C125" s="97" t="s">
        <v>442</v>
      </c>
      <c r="D125" s="98" t="s">
        <v>305</v>
      </c>
      <c r="E125" s="99">
        <v>20650</v>
      </c>
      <c r="F125" s="100" t="s">
        <v>361</v>
      </c>
    </row>
    <row r="126" spans="1:6" ht="12.95" customHeight="1" x14ac:dyDescent="0.2">
      <c r="A126" s="96" t="s">
        <v>358</v>
      </c>
      <c r="B126" s="96" t="s">
        <v>359</v>
      </c>
      <c r="C126" s="97" t="s">
        <v>443</v>
      </c>
      <c r="D126" s="98" t="s">
        <v>305</v>
      </c>
      <c r="E126" s="99">
        <v>575000.01</v>
      </c>
      <c r="F126" s="100" t="s">
        <v>361</v>
      </c>
    </row>
    <row r="127" spans="1:6" ht="24" x14ac:dyDescent="0.2">
      <c r="A127" s="96" t="s">
        <v>358</v>
      </c>
      <c r="B127" s="96" t="s">
        <v>359</v>
      </c>
      <c r="C127" s="97" t="s">
        <v>444</v>
      </c>
      <c r="D127" s="98" t="s">
        <v>305</v>
      </c>
      <c r="E127" s="99">
        <v>2542900</v>
      </c>
      <c r="F127" s="100" t="s">
        <v>361</v>
      </c>
    </row>
    <row r="128" spans="1:6" x14ac:dyDescent="0.2">
      <c r="A128" s="96" t="s">
        <v>358</v>
      </c>
      <c r="B128" s="96" t="s">
        <v>359</v>
      </c>
      <c r="C128" s="97" t="s">
        <v>445</v>
      </c>
      <c r="D128" s="98" t="s">
        <v>305</v>
      </c>
      <c r="E128" s="99">
        <v>172556.12</v>
      </c>
      <c r="F128" s="100" t="s">
        <v>361</v>
      </c>
    </row>
    <row r="129" spans="1:6" ht="24" x14ac:dyDescent="0.2">
      <c r="A129" s="96" t="s">
        <v>358</v>
      </c>
      <c r="B129" s="96" t="s">
        <v>359</v>
      </c>
      <c r="C129" s="97" t="s">
        <v>446</v>
      </c>
      <c r="D129" s="98" t="s">
        <v>305</v>
      </c>
      <c r="E129" s="99">
        <v>44250</v>
      </c>
      <c r="F129" s="100" t="s">
        <v>361</v>
      </c>
    </row>
    <row r="130" spans="1:6" x14ac:dyDescent="0.2">
      <c r="A130" s="96" t="s">
        <v>358</v>
      </c>
      <c r="B130" s="96" t="s">
        <v>359</v>
      </c>
      <c r="C130" s="97" t="s">
        <v>447</v>
      </c>
      <c r="D130" s="98" t="s">
        <v>305</v>
      </c>
      <c r="E130" s="99">
        <v>719492.56279999996</v>
      </c>
      <c r="F130" s="100" t="s">
        <v>361</v>
      </c>
    </row>
    <row r="131" spans="1:6" x14ac:dyDescent="0.2">
      <c r="A131" s="96" t="s">
        <v>358</v>
      </c>
      <c r="B131" s="96" t="s">
        <v>359</v>
      </c>
      <c r="C131" s="97" t="s">
        <v>448</v>
      </c>
      <c r="D131" s="98" t="s">
        <v>305</v>
      </c>
      <c r="E131" s="99">
        <v>816192.43</v>
      </c>
      <c r="F131" s="100" t="s">
        <v>361</v>
      </c>
    </row>
    <row r="132" spans="1:6" x14ac:dyDescent="0.2">
      <c r="A132" s="101" t="s">
        <v>449</v>
      </c>
      <c r="B132" s="101" t="s">
        <v>450</v>
      </c>
      <c r="C132" s="102" t="s">
        <v>451</v>
      </c>
      <c r="D132" s="103" t="s">
        <v>305</v>
      </c>
      <c r="E132" s="104">
        <v>36954.32</v>
      </c>
      <c r="F132" s="105" t="s">
        <v>452</v>
      </c>
    </row>
    <row r="133" spans="1:6" ht="14.1" customHeight="1" x14ac:dyDescent="0.2">
      <c r="A133" s="101" t="s">
        <v>449</v>
      </c>
      <c r="B133" s="101" t="s">
        <v>450</v>
      </c>
      <c r="C133" s="102" t="s">
        <v>453</v>
      </c>
      <c r="D133" s="103" t="s">
        <v>305</v>
      </c>
      <c r="E133" s="104">
        <v>3776</v>
      </c>
      <c r="F133" s="105" t="s">
        <v>452</v>
      </c>
    </row>
    <row r="134" spans="1:6" ht="15.95" customHeight="1" x14ac:dyDescent="0.2">
      <c r="A134" s="101" t="s">
        <v>449</v>
      </c>
      <c r="B134" s="101" t="s">
        <v>450</v>
      </c>
      <c r="C134" s="102" t="s">
        <v>454</v>
      </c>
      <c r="D134" s="103" t="s">
        <v>305</v>
      </c>
      <c r="E134" s="104">
        <v>12390</v>
      </c>
      <c r="F134" s="105" t="s">
        <v>452</v>
      </c>
    </row>
    <row r="135" spans="1:6" ht="15" customHeight="1" x14ac:dyDescent="0.2">
      <c r="A135" s="101" t="s">
        <v>449</v>
      </c>
      <c r="B135" s="101" t="s">
        <v>450</v>
      </c>
      <c r="C135" s="102" t="s">
        <v>455</v>
      </c>
      <c r="D135" s="103" t="s">
        <v>305</v>
      </c>
      <c r="E135" s="104">
        <v>6293.7049999999999</v>
      </c>
      <c r="F135" s="105" t="s">
        <v>452</v>
      </c>
    </row>
    <row r="136" spans="1:6" ht="14.1" customHeight="1" x14ac:dyDescent="0.2">
      <c r="A136" s="101" t="s">
        <v>449</v>
      </c>
      <c r="B136" s="101" t="s">
        <v>450</v>
      </c>
      <c r="C136" s="102" t="s">
        <v>456</v>
      </c>
      <c r="D136" s="103" t="s">
        <v>305</v>
      </c>
      <c r="E136" s="104">
        <v>27200</v>
      </c>
      <c r="F136" s="105" t="s">
        <v>452</v>
      </c>
    </row>
    <row r="137" spans="1:6" ht="24" x14ac:dyDescent="0.2">
      <c r="A137" s="106" t="s">
        <v>277</v>
      </c>
      <c r="B137" s="106" t="s">
        <v>457</v>
      </c>
      <c r="C137" s="107" t="s">
        <v>458</v>
      </c>
      <c r="D137" s="108" t="s">
        <v>305</v>
      </c>
      <c r="E137" s="109">
        <v>109504</v>
      </c>
      <c r="F137" s="110" t="s">
        <v>459</v>
      </c>
    </row>
    <row r="138" spans="1:6" ht="24" x14ac:dyDescent="0.2">
      <c r="A138" s="106" t="s">
        <v>277</v>
      </c>
      <c r="B138" s="106" t="s">
        <v>457</v>
      </c>
      <c r="C138" s="107" t="s">
        <v>460</v>
      </c>
      <c r="D138" s="108" t="s">
        <v>305</v>
      </c>
      <c r="E138" s="109">
        <v>5723</v>
      </c>
      <c r="F138" s="110" t="s">
        <v>459</v>
      </c>
    </row>
    <row r="139" spans="1:6" ht="24" x14ac:dyDescent="0.2">
      <c r="A139" s="71" t="s">
        <v>461</v>
      </c>
      <c r="B139" s="71" t="s">
        <v>462</v>
      </c>
      <c r="C139" s="72" t="s">
        <v>463</v>
      </c>
      <c r="D139" s="73" t="s">
        <v>305</v>
      </c>
      <c r="E139" s="74">
        <v>6200</v>
      </c>
      <c r="F139" s="111" t="s">
        <v>464</v>
      </c>
    </row>
    <row r="140" spans="1:6" ht="36" x14ac:dyDescent="0.2">
      <c r="A140" s="71" t="s">
        <v>461</v>
      </c>
      <c r="B140" s="71" t="s">
        <v>462</v>
      </c>
      <c r="C140" s="72" t="s">
        <v>465</v>
      </c>
      <c r="D140" s="73" t="s">
        <v>305</v>
      </c>
      <c r="E140" s="74">
        <v>86568.53</v>
      </c>
      <c r="F140" s="111" t="s">
        <v>464</v>
      </c>
    </row>
    <row r="141" spans="1:6" ht="36" x14ac:dyDescent="0.2">
      <c r="A141" s="71" t="s">
        <v>461</v>
      </c>
      <c r="B141" s="71" t="s">
        <v>462</v>
      </c>
      <c r="C141" s="72" t="s">
        <v>466</v>
      </c>
      <c r="D141" s="73" t="s">
        <v>305</v>
      </c>
      <c r="E141" s="74">
        <v>100917.38</v>
      </c>
      <c r="F141" s="111" t="s">
        <v>464</v>
      </c>
    </row>
    <row r="142" spans="1:6" ht="15.95" customHeight="1" x14ac:dyDescent="0.2">
      <c r="A142" s="112" t="s">
        <v>171</v>
      </c>
      <c r="B142" s="112" t="s">
        <v>467</v>
      </c>
      <c r="C142" s="113" t="s">
        <v>468</v>
      </c>
      <c r="D142" s="114" t="s">
        <v>305</v>
      </c>
      <c r="E142" s="115">
        <v>1000</v>
      </c>
      <c r="F142" s="116" t="s">
        <v>469</v>
      </c>
    </row>
    <row r="143" spans="1:6" x14ac:dyDescent="0.2">
      <c r="A143" s="112" t="s">
        <v>171</v>
      </c>
      <c r="B143" s="112" t="s">
        <v>467</v>
      </c>
      <c r="C143" s="113" t="s">
        <v>470</v>
      </c>
      <c r="D143" s="114" t="s">
        <v>305</v>
      </c>
      <c r="E143" s="115">
        <v>200</v>
      </c>
      <c r="F143" s="116" t="s">
        <v>469</v>
      </c>
    </row>
    <row r="144" spans="1:6" ht="18" customHeight="1" x14ac:dyDescent="0.2">
      <c r="A144" s="112" t="s">
        <v>171</v>
      </c>
      <c r="B144" s="112" t="s">
        <v>467</v>
      </c>
      <c r="C144" s="113" t="s">
        <v>471</v>
      </c>
      <c r="D144" s="114" t="s">
        <v>305</v>
      </c>
      <c r="E144" s="115">
        <v>500</v>
      </c>
      <c r="F144" s="116" t="s">
        <v>469</v>
      </c>
    </row>
    <row r="145" spans="1:6" ht="17.25" customHeight="1" x14ac:dyDescent="0.2">
      <c r="A145" s="112" t="s">
        <v>171</v>
      </c>
      <c r="B145" s="112" t="s">
        <v>467</v>
      </c>
      <c r="C145" s="113" t="s">
        <v>472</v>
      </c>
      <c r="D145" s="114" t="s">
        <v>473</v>
      </c>
      <c r="E145" s="115">
        <v>197</v>
      </c>
      <c r="F145" s="117" t="s">
        <v>474</v>
      </c>
    </row>
    <row r="146" spans="1:6" x14ac:dyDescent="0.2">
      <c r="A146" s="112" t="s">
        <v>171</v>
      </c>
      <c r="B146" s="112" t="s">
        <v>467</v>
      </c>
      <c r="C146" s="113" t="s">
        <v>475</v>
      </c>
      <c r="D146" s="114" t="s">
        <v>473</v>
      </c>
      <c r="E146" s="115">
        <v>181</v>
      </c>
      <c r="F146" s="117" t="s">
        <v>474</v>
      </c>
    </row>
    <row r="147" spans="1:6" x14ac:dyDescent="0.2">
      <c r="A147" s="112" t="s">
        <v>171</v>
      </c>
      <c r="B147" s="112" t="s">
        <v>467</v>
      </c>
      <c r="C147" s="113" t="s">
        <v>476</v>
      </c>
      <c r="D147" s="114" t="s">
        <v>473</v>
      </c>
      <c r="E147" s="115">
        <v>251</v>
      </c>
      <c r="F147" s="116" t="s">
        <v>474</v>
      </c>
    </row>
    <row r="148" spans="1:6" x14ac:dyDescent="0.2">
      <c r="A148" s="112" t="s">
        <v>171</v>
      </c>
      <c r="B148" s="112" t="s">
        <v>467</v>
      </c>
      <c r="C148" s="113" t="s">
        <v>477</v>
      </c>
      <c r="D148" s="114" t="s">
        <v>473</v>
      </c>
      <c r="E148" s="115">
        <v>230</v>
      </c>
      <c r="F148" s="117" t="s">
        <v>474</v>
      </c>
    </row>
    <row r="149" spans="1:6" x14ac:dyDescent="0.2">
      <c r="A149" s="112" t="s">
        <v>171</v>
      </c>
      <c r="B149" s="112" t="s">
        <v>467</v>
      </c>
      <c r="C149" s="113" t="s">
        <v>478</v>
      </c>
      <c r="D149" s="114" t="s">
        <v>473</v>
      </c>
      <c r="E149" s="115">
        <v>110</v>
      </c>
      <c r="F149" s="116" t="s">
        <v>474</v>
      </c>
    </row>
    <row r="150" spans="1:6" x14ac:dyDescent="0.2">
      <c r="A150" s="71" t="s">
        <v>166</v>
      </c>
      <c r="B150" s="71" t="s">
        <v>479</v>
      </c>
      <c r="C150" s="72" t="s">
        <v>480</v>
      </c>
      <c r="D150" s="73" t="s">
        <v>481</v>
      </c>
      <c r="E150" s="74">
        <v>28.32</v>
      </c>
      <c r="F150" s="111" t="s">
        <v>482</v>
      </c>
    </row>
    <row r="151" spans="1:6" ht="24" x14ac:dyDescent="0.2">
      <c r="A151" s="71" t="s">
        <v>166</v>
      </c>
      <c r="B151" s="71" t="s">
        <v>479</v>
      </c>
      <c r="C151" s="72" t="s">
        <v>483</v>
      </c>
      <c r="D151" s="73" t="s">
        <v>305</v>
      </c>
      <c r="E151" s="74">
        <v>8500</v>
      </c>
      <c r="F151" s="111" t="s">
        <v>482</v>
      </c>
    </row>
    <row r="152" spans="1:6" x14ac:dyDescent="0.2">
      <c r="A152" s="71" t="s">
        <v>166</v>
      </c>
      <c r="B152" s="71" t="s">
        <v>479</v>
      </c>
      <c r="C152" s="72" t="s">
        <v>484</v>
      </c>
      <c r="D152" s="73" t="s">
        <v>305</v>
      </c>
      <c r="E152" s="74">
        <v>81.171999999999997</v>
      </c>
      <c r="F152" s="111" t="s">
        <v>482</v>
      </c>
    </row>
    <row r="153" spans="1:6" x14ac:dyDescent="0.2">
      <c r="A153" s="71" t="s">
        <v>166</v>
      </c>
      <c r="B153" s="71" t="s">
        <v>479</v>
      </c>
      <c r="C153" s="72" t="s">
        <v>485</v>
      </c>
      <c r="D153" s="73" t="s">
        <v>305</v>
      </c>
      <c r="E153" s="74">
        <v>103.3567</v>
      </c>
      <c r="F153" s="111" t="s">
        <v>482</v>
      </c>
    </row>
    <row r="154" spans="1:6" x14ac:dyDescent="0.2">
      <c r="A154" s="71" t="s">
        <v>166</v>
      </c>
      <c r="B154" s="71" t="s">
        <v>479</v>
      </c>
      <c r="C154" s="72" t="s">
        <v>486</v>
      </c>
      <c r="D154" s="73" t="s">
        <v>305</v>
      </c>
      <c r="E154" s="74">
        <v>20.059999999999999</v>
      </c>
      <c r="F154" s="111" t="s">
        <v>482</v>
      </c>
    </row>
    <row r="155" spans="1:6" ht="12.95" customHeight="1" x14ac:dyDescent="0.2">
      <c r="A155" s="71" t="s">
        <v>166</v>
      </c>
      <c r="B155" s="71" t="s">
        <v>479</v>
      </c>
      <c r="C155" s="72" t="s">
        <v>487</v>
      </c>
      <c r="D155" s="73" t="s">
        <v>305</v>
      </c>
      <c r="E155" s="74">
        <v>208.86</v>
      </c>
      <c r="F155" s="111" t="s">
        <v>482</v>
      </c>
    </row>
    <row r="156" spans="1:6" ht="15" customHeight="1" x14ac:dyDescent="0.2">
      <c r="A156" s="71" t="s">
        <v>166</v>
      </c>
      <c r="B156" s="71" t="s">
        <v>479</v>
      </c>
      <c r="C156" s="72" t="s">
        <v>488</v>
      </c>
      <c r="D156" s="73" t="s">
        <v>305</v>
      </c>
      <c r="E156" s="74">
        <v>206.73500000000001</v>
      </c>
      <c r="F156" s="111" t="s">
        <v>482</v>
      </c>
    </row>
    <row r="157" spans="1:6" ht="15" customHeight="1" x14ac:dyDescent="0.2">
      <c r="A157" s="71" t="s">
        <v>166</v>
      </c>
      <c r="B157" s="71" t="s">
        <v>479</v>
      </c>
      <c r="C157" s="72" t="s">
        <v>489</v>
      </c>
      <c r="D157" s="73" t="s">
        <v>305</v>
      </c>
      <c r="E157" s="74">
        <v>43.293999999999997</v>
      </c>
      <c r="F157" s="111" t="s">
        <v>482</v>
      </c>
    </row>
    <row r="158" spans="1:6" ht="15" customHeight="1" x14ac:dyDescent="0.2">
      <c r="A158" s="71" t="s">
        <v>166</v>
      </c>
      <c r="B158" s="71" t="s">
        <v>479</v>
      </c>
      <c r="C158" s="72" t="s">
        <v>490</v>
      </c>
      <c r="D158" s="73" t="s">
        <v>305</v>
      </c>
      <c r="E158" s="74">
        <v>5.9</v>
      </c>
      <c r="F158" s="111" t="s">
        <v>482</v>
      </c>
    </row>
    <row r="159" spans="1:6" ht="15" customHeight="1" x14ac:dyDescent="0.2">
      <c r="A159" s="71" t="s">
        <v>166</v>
      </c>
      <c r="B159" s="71" t="s">
        <v>479</v>
      </c>
      <c r="C159" s="72" t="s">
        <v>491</v>
      </c>
      <c r="D159" s="73" t="s">
        <v>305</v>
      </c>
      <c r="E159" s="74">
        <v>944</v>
      </c>
      <c r="F159" s="111" t="s">
        <v>482</v>
      </c>
    </row>
    <row r="160" spans="1:6" ht="15" customHeight="1" x14ac:dyDescent="0.2">
      <c r="A160" s="71" t="s">
        <v>166</v>
      </c>
      <c r="B160" s="71" t="s">
        <v>479</v>
      </c>
      <c r="C160" s="72" t="s">
        <v>492</v>
      </c>
      <c r="D160" s="73" t="s">
        <v>305</v>
      </c>
      <c r="E160" s="74">
        <v>571.12</v>
      </c>
      <c r="F160" s="111" t="s">
        <v>482</v>
      </c>
    </row>
    <row r="161" spans="1:6" ht="15" customHeight="1" x14ac:dyDescent="0.2">
      <c r="A161" s="71" t="s">
        <v>166</v>
      </c>
      <c r="B161" s="71" t="s">
        <v>479</v>
      </c>
      <c r="C161" s="72" t="s">
        <v>493</v>
      </c>
      <c r="D161" s="73" t="s">
        <v>305</v>
      </c>
      <c r="E161" s="74">
        <v>619.5</v>
      </c>
      <c r="F161" s="111" t="s">
        <v>482</v>
      </c>
    </row>
    <row r="162" spans="1:6" ht="15" customHeight="1" x14ac:dyDescent="0.2">
      <c r="A162" s="71" t="s">
        <v>166</v>
      </c>
      <c r="B162" s="71" t="s">
        <v>479</v>
      </c>
      <c r="C162" s="72" t="s">
        <v>494</v>
      </c>
      <c r="D162" s="73" t="s">
        <v>305</v>
      </c>
      <c r="E162" s="74">
        <v>100.3</v>
      </c>
      <c r="F162" s="111" t="s">
        <v>482</v>
      </c>
    </row>
    <row r="163" spans="1:6" ht="14.1" customHeight="1" x14ac:dyDescent="0.2">
      <c r="A163" s="71" t="s">
        <v>166</v>
      </c>
      <c r="B163" s="71" t="s">
        <v>479</v>
      </c>
      <c r="C163" s="72" t="s">
        <v>495</v>
      </c>
      <c r="D163" s="73" t="s">
        <v>305</v>
      </c>
      <c r="E163" s="74">
        <v>33.630000000000003</v>
      </c>
      <c r="F163" s="111" t="s">
        <v>482</v>
      </c>
    </row>
    <row r="164" spans="1:6" x14ac:dyDescent="0.2">
      <c r="A164" s="71" t="s">
        <v>166</v>
      </c>
      <c r="B164" s="71" t="s">
        <v>479</v>
      </c>
      <c r="C164" s="72" t="s">
        <v>496</v>
      </c>
      <c r="D164" s="73" t="s">
        <v>305</v>
      </c>
      <c r="E164" s="74">
        <v>44.25</v>
      </c>
      <c r="F164" s="111" t="s">
        <v>482</v>
      </c>
    </row>
    <row r="165" spans="1:6" x14ac:dyDescent="0.2">
      <c r="A165" s="71" t="s">
        <v>166</v>
      </c>
      <c r="B165" s="71" t="s">
        <v>479</v>
      </c>
      <c r="C165" s="72" t="s">
        <v>497</v>
      </c>
      <c r="D165" s="73" t="s">
        <v>305</v>
      </c>
      <c r="E165" s="74">
        <v>855.5</v>
      </c>
      <c r="F165" s="111" t="s">
        <v>482</v>
      </c>
    </row>
    <row r="166" spans="1:6" x14ac:dyDescent="0.2">
      <c r="A166" s="71" t="s">
        <v>166</v>
      </c>
      <c r="B166" s="71" t="s">
        <v>479</v>
      </c>
      <c r="C166" s="72" t="s">
        <v>498</v>
      </c>
      <c r="D166" s="73" t="s">
        <v>305</v>
      </c>
      <c r="E166" s="74">
        <v>60.2273</v>
      </c>
      <c r="F166" s="111" t="s">
        <v>482</v>
      </c>
    </row>
    <row r="167" spans="1:6" x14ac:dyDescent="0.2">
      <c r="A167" s="71" t="s">
        <v>166</v>
      </c>
      <c r="B167" s="71" t="s">
        <v>479</v>
      </c>
      <c r="C167" s="72" t="s">
        <v>499</v>
      </c>
      <c r="D167" s="73" t="s">
        <v>305</v>
      </c>
      <c r="E167" s="74">
        <v>102.8133</v>
      </c>
      <c r="F167" s="111" t="s">
        <v>482</v>
      </c>
    </row>
    <row r="168" spans="1:6" x14ac:dyDescent="0.2">
      <c r="A168" s="71" t="s">
        <v>166</v>
      </c>
      <c r="B168" s="71" t="s">
        <v>479</v>
      </c>
      <c r="C168" s="72" t="s">
        <v>500</v>
      </c>
      <c r="D168" s="73" t="s">
        <v>305</v>
      </c>
      <c r="E168" s="74">
        <v>3030.43</v>
      </c>
      <c r="F168" s="111" t="s">
        <v>482</v>
      </c>
    </row>
    <row r="169" spans="1:6" x14ac:dyDescent="0.2">
      <c r="A169" s="71" t="s">
        <v>166</v>
      </c>
      <c r="B169" s="71" t="s">
        <v>479</v>
      </c>
      <c r="C169" s="72" t="s">
        <v>501</v>
      </c>
      <c r="D169" s="73" t="s">
        <v>305</v>
      </c>
      <c r="E169" s="74">
        <v>858.45</v>
      </c>
      <c r="F169" s="111" t="s">
        <v>482</v>
      </c>
    </row>
    <row r="170" spans="1:6" x14ac:dyDescent="0.2">
      <c r="A170" s="71" t="s">
        <v>166</v>
      </c>
      <c r="B170" s="71" t="s">
        <v>479</v>
      </c>
      <c r="C170" s="72" t="s">
        <v>502</v>
      </c>
      <c r="D170" s="73" t="s">
        <v>305</v>
      </c>
      <c r="E170" s="74">
        <v>206.72329999999999</v>
      </c>
      <c r="F170" s="111" t="s">
        <v>482</v>
      </c>
    </row>
    <row r="171" spans="1:6" ht="15.95" customHeight="1" x14ac:dyDescent="0.2">
      <c r="A171" s="71" t="s">
        <v>166</v>
      </c>
      <c r="B171" s="71" t="s">
        <v>479</v>
      </c>
      <c r="C171" s="72" t="s">
        <v>503</v>
      </c>
      <c r="D171" s="73" t="s">
        <v>305</v>
      </c>
      <c r="E171" s="74">
        <v>4425</v>
      </c>
      <c r="F171" s="111" t="s">
        <v>482</v>
      </c>
    </row>
    <row r="172" spans="1:6" ht="24" x14ac:dyDescent="0.2">
      <c r="A172" s="71" t="s">
        <v>166</v>
      </c>
      <c r="B172" s="71" t="s">
        <v>479</v>
      </c>
      <c r="C172" s="72" t="s">
        <v>504</v>
      </c>
      <c r="D172" s="73" t="s">
        <v>305</v>
      </c>
      <c r="E172" s="74">
        <v>13500.0026</v>
      </c>
      <c r="F172" s="111" t="s">
        <v>482</v>
      </c>
    </row>
    <row r="173" spans="1:6" ht="20.25" customHeight="1" x14ac:dyDescent="0.2">
      <c r="A173" s="71" t="s">
        <v>166</v>
      </c>
      <c r="B173" s="71" t="s">
        <v>479</v>
      </c>
      <c r="C173" s="72" t="s">
        <v>505</v>
      </c>
      <c r="D173" s="73" t="s">
        <v>305</v>
      </c>
      <c r="E173" s="74">
        <v>1416</v>
      </c>
      <c r="F173" s="111" t="s">
        <v>482</v>
      </c>
    </row>
    <row r="174" spans="1:6" ht="21" customHeight="1" x14ac:dyDescent="0.2">
      <c r="A174" s="71" t="s">
        <v>166</v>
      </c>
      <c r="B174" s="71" t="s">
        <v>479</v>
      </c>
      <c r="C174" s="72" t="s">
        <v>506</v>
      </c>
      <c r="D174" s="73" t="s">
        <v>305</v>
      </c>
      <c r="E174" s="74">
        <v>3.54</v>
      </c>
      <c r="F174" s="118" t="s">
        <v>482</v>
      </c>
    </row>
    <row r="175" spans="1:6" ht="18" customHeight="1" x14ac:dyDescent="0.2">
      <c r="A175" s="71" t="s">
        <v>166</v>
      </c>
      <c r="B175" s="71" t="s">
        <v>479</v>
      </c>
      <c r="C175" s="72" t="s">
        <v>507</v>
      </c>
      <c r="D175" s="73" t="s">
        <v>305</v>
      </c>
      <c r="E175" s="74">
        <v>73.16</v>
      </c>
      <c r="F175" s="111" t="s">
        <v>482</v>
      </c>
    </row>
    <row r="176" spans="1:6" ht="20.25" customHeight="1" x14ac:dyDescent="0.2">
      <c r="A176" s="71" t="s">
        <v>166</v>
      </c>
      <c r="B176" s="71" t="s">
        <v>479</v>
      </c>
      <c r="C176" s="72" t="s">
        <v>508</v>
      </c>
      <c r="D176" s="73" t="s">
        <v>305</v>
      </c>
      <c r="E176" s="74">
        <v>548.26499999999999</v>
      </c>
      <c r="F176" s="111" t="s">
        <v>482</v>
      </c>
    </row>
    <row r="177" spans="1:6" ht="25.5" customHeight="1" x14ac:dyDescent="0.2">
      <c r="A177" s="71" t="s">
        <v>166</v>
      </c>
      <c r="B177" s="71" t="s">
        <v>479</v>
      </c>
      <c r="C177" s="72" t="s">
        <v>509</v>
      </c>
      <c r="D177" s="73" t="s">
        <v>305</v>
      </c>
      <c r="E177" s="74">
        <v>526.32500000000005</v>
      </c>
      <c r="F177" s="111" t="s">
        <v>482</v>
      </c>
    </row>
    <row r="178" spans="1:6" ht="19.5" customHeight="1" x14ac:dyDescent="0.2">
      <c r="A178" s="71" t="s">
        <v>166</v>
      </c>
      <c r="B178" s="71" t="s">
        <v>479</v>
      </c>
      <c r="C178" s="72" t="s">
        <v>510</v>
      </c>
      <c r="D178" s="73" t="s">
        <v>305</v>
      </c>
      <c r="E178" s="74">
        <v>3.54</v>
      </c>
      <c r="F178" s="118" t="s">
        <v>482</v>
      </c>
    </row>
    <row r="179" spans="1:6" ht="27.75" customHeight="1" x14ac:dyDescent="0.2">
      <c r="A179" s="71" t="s">
        <v>166</v>
      </c>
      <c r="B179" s="71" t="s">
        <v>479</v>
      </c>
      <c r="C179" s="72" t="s">
        <v>511</v>
      </c>
      <c r="D179" s="73" t="s">
        <v>305</v>
      </c>
      <c r="E179" s="74">
        <v>265.5</v>
      </c>
      <c r="F179" s="111" t="s">
        <v>482</v>
      </c>
    </row>
    <row r="180" spans="1:6" ht="21.75" customHeight="1" x14ac:dyDescent="0.2">
      <c r="A180" s="119" t="s">
        <v>104</v>
      </c>
      <c r="B180" s="119" t="s">
        <v>512</v>
      </c>
      <c r="C180" s="120" t="s">
        <v>513</v>
      </c>
      <c r="D180" s="121" t="s">
        <v>305</v>
      </c>
      <c r="E180" s="122">
        <v>1.9823999999999999</v>
      </c>
      <c r="F180" s="123" t="s">
        <v>514</v>
      </c>
    </row>
    <row r="181" spans="1:6" ht="22.5" customHeight="1" x14ac:dyDescent="0.2">
      <c r="A181" s="71" t="s">
        <v>153</v>
      </c>
      <c r="B181" s="71" t="s">
        <v>515</v>
      </c>
      <c r="C181" s="72" t="s">
        <v>516</v>
      </c>
      <c r="D181" s="73" t="s">
        <v>305</v>
      </c>
      <c r="E181" s="74">
        <v>7773.84</v>
      </c>
      <c r="F181" s="111" t="s">
        <v>517</v>
      </c>
    </row>
    <row r="182" spans="1:6" ht="24" x14ac:dyDescent="0.2">
      <c r="A182" s="71" t="s">
        <v>153</v>
      </c>
      <c r="B182" s="71" t="s">
        <v>515</v>
      </c>
      <c r="C182" s="72" t="s">
        <v>518</v>
      </c>
      <c r="D182" s="73" t="s">
        <v>305</v>
      </c>
      <c r="E182" s="74">
        <v>9343.24</v>
      </c>
      <c r="F182" s="111" t="s">
        <v>517</v>
      </c>
    </row>
    <row r="183" spans="1:6" ht="23.25" customHeight="1" x14ac:dyDescent="0.2">
      <c r="A183" s="71" t="s">
        <v>153</v>
      </c>
      <c r="B183" s="71" t="s">
        <v>515</v>
      </c>
      <c r="C183" s="72" t="s">
        <v>519</v>
      </c>
      <c r="D183" s="73" t="s">
        <v>305</v>
      </c>
      <c r="E183" s="74">
        <v>10915</v>
      </c>
      <c r="F183" s="111" t="s">
        <v>517</v>
      </c>
    </row>
    <row r="184" spans="1:6" ht="20.25" customHeight="1" x14ac:dyDescent="0.2">
      <c r="A184" s="71" t="s">
        <v>153</v>
      </c>
      <c r="B184" s="71" t="s">
        <v>515</v>
      </c>
      <c r="C184" s="72" t="s">
        <v>520</v>
      </c>
      <c r="D184" s="73" t="s">
        <v>305</v>
      </c>
      <c r="E184" s="74">
        <v>3923.5</v>
      </c>
      <c r="F184" s="111" t="s">
        <v>517</v>
      </c>
    </row>
    <row r="185" spans="1:6" ht="14.1" customHeight="1" x14ac:dyDescent="0.2">
      <c r="A185" s="71" t="s">
        <v>153</v>
      </c>
      <c r="B185" s="71" t="s">
        <v>515</v>
      </c>
      <c r="C185" s="72" t="s">
        <v>521</v>
      </c>
      <c r="D185" s="73" t="s">
        <v>305</v>
      </c>
      <c r="E185" s="74">
        <v>4543</v>
      </c>
      <c r="F185" s="111" t="s">
        <v>517</v>
      </c>
    </row>
    <row r="186" spans="1:6" ht="17.100000000000001" customHeight="1" x14ac:dyDescent="0.2">
      <c r="A186" s="71" t="s">
        <v>153</v>
      </c>
      <c r="B186" s="71" t="s">
        <v>515</v>
      </c>
      <c r="C186" s="72" t="s">
        <v>522</v>
      </c>
      <c r="D186" s="73" t="s">
        <v>305</v>
      </c>
      <c r="E186" s="74">
        <v>9204</v>
      </c>
      <c r="F186" s="111" t="s">
        <v>517</v>
      </c>
    </row>
    <row r="187" spans="1:6" ht="15.95" customHeight="1" x14ac:dyDescent="0.2">
      <c r="A187" s="71" t="s">
        <v>153</v>
      </c>
      <c r="B187" s="71" t="s">
        <v>515</v>
      </c>
      <c r="C187" s="72" t="s">
        <v>523</v>
      </c>
      <c r="D187" s="73" t="s">
        <v>305</v>
      </c>
      <c r="E187" s="74">
        <v>1239</v>
      </c>
      <c r="F187" s="111" t="s">
        <v>517</v>
      </c>
    </row>
    <row r="188" spans="1:6" ht="15.95" customHeight="1" x14ac:dyDescent="0.2">
      <c r="A188" s="71" t="s">
        <v>153</v>
      </c>
      <c r="B188" s="71" t="s">
        <v>515</v>
      </c>
      <c r="C188" s="72" t="s">
        <v>524</v>
      </c>
      <c r="D188" s="73" t="s">
        <v>305</v>
      </c>
      <c r="E188" s="74">
        <v>1239</v>
      </c>
      <c r="F188" s="111" t="s">
        <v>517</v>
      </c>
    </row>
    <row r="189" spans="1:6" ht="32.25" customHeight="1" x14ac:dyDescent="0.2">
      <c r="A189" s="124" t="s">
        <v>124</v>
      </c>
      <c r="B189" s="124" t="s">
        <v>525</v>
      </c>
      <c r="C189" s="124" t="s">
        <v>526</v>
      </c>
      <c r="D189" s="125" t="s">
        <v>305</v>
      </c>
      <c r="E189" s="126">
        <v>54999.99</v>
      </c>
      <c r="F189" s="127" t="s">
        <v>527</v>
      </c>
    </row>
    <row r="190" spans="1:6" ht="30.75" customHeight="1" x14ac:dyDescent="0.2">
      <c r="A190" s="124" t="s">
        <v>124</v>
      </c>
      <c r="B190" s="124" t="s">
        <v>525</v>
      </c>
      <c r="C190" s="124" t="s">
        <v>528</v>
      </c>
      <c r="D190" s="125" t="s">
        <v>305</v>
      </c>
      <c r="E190" s="126">
        <v>17023.8</v>
      </c>
      <c r="F190" s="127" t="s">
        <v>527</v>
      </c>
    </row>
    <row r="191" spans="1:6" ht="25.5" customHeight="1" x14ac:dyDescent="0.2">
      <c r="A191" s="128" t="s">
        <v>529</v>
      </c>
      <c r="B191" s="124" t="s">
        <v>525</v>
      </c>
      <c r="C191" s="129" t="s">
        <v>530</v>
      </c>
      <c r="D191" s="130" t="s">
        <v>305</v>
      </c>
      <c r="E191" s="131">
        <v>4130</v>
      </c>
      <c r="F191" s="132" t="s">
        <v>531</v>
      </c>
    </row>
    <row r="192" spans="1:6" ht="15.95" customHeight="1" x14ac:dyDescent="0.2">
      <c r="A192" s="128" t="s">
        <v>529</v>
      </c>
      <c r="B192" s="124" t="s">
        <v>525</v>
      </c>
      <c r="C192" s="129" t="s">
        <v>532</v>
      </c>
      <c r="D192" s="130" t="s">
        <v>305</v>
      </c>
      <c r="E192" s="131">
        <v>16048</v>
      </c>
      <c r="F192" s="132" t="s">
        <v>531</v>
      </c>
    </row>
    <row r="193" spans="1:6" ht="27.75" customHeight="1" x14ac:dyDescent="0.2">
      <c r="A193" s="128" t="s">
        <v>529</v>
      </c>
      <c r="B193" s="124" t="s">
        <v>525</v>
      </c>
      <c r="C193" s="129" t="s">
        <v>533</v>
      </c>
      <c r="D193" s="133" t="s">
        <v>305</v>
      </c>
      <c r="E193" s="131">
        <v>24502.7</v>
      </c>
      <c r="F193" s="132" t="s">
        <v>531</v>
      </c>
    </row>
    <row r="194" spans="1:6" ht="34.5" customHeight="1" x14ac:dyDescent="0.2">
      <c r="A194" s="124" t="s">
        <v>123</v>
      </c>
      <c r="B194" s="124" t="s">
        <v>525</v>
      </c>
      <c r="C194" s="124" t="s">
        <v>534</v>
      </c>
      <c r="D194" s="125" t="s">
        <v>305</v>
      </c>
      <c r="E194" s="126">
        <v>715000</v>
      </c>
      <c r="F194" s="127" t="s">
        <v>535</v>
      </c>
    </row>
    <row r="195" spans="1:6" ht="23.25" customHeight="1" x14ac:dyDescent="0.2">
      <c r="A195" s="124" t="s">
        <v>536</v>
      </c>
      <c r="B195" s="124" t="s">
        <v>525</v>
      </c>
      <c r="C195" s="124" t="s">
        <v>537</v>
      </c>
      <c r="D195" s="125" t="s">
        <v>305</v>
      </c>
      <c r="E195" s="126">
        <v>60742.81</v>
      </c>
      <c r="F195" s="127" t="s">
        <v>527</v>
      </c>
    </row>
    <row r="196" spans="1:6" ht="25.5" customHeight="1" x14ac:dyDescent="0.2">
      <c r="A196" s="96" t="s">
        <v>536</v>
      </c>
      <c r="B196" s="124" t="s">
        <v>525</v>
      </c>
      <c r="C196" s="124" t="s">
        <v>538</v>
      </c>
      <c r="D196" s="125" t="s">
        <v>305</v>
      </c>
      <c r="E196" s="126">
        <v>30385</v>
      </c>
      <c r="F196" s="127" t="s">
        <v>527</v>
      </c>
    </row>
    <row r="197" spans="1:6" ht="24" x14ac:dyDescent="0.2">
      <c r="A197" s="124" t="s">
        <v>536</v>
      </c>
      <c r="B197" s="124" t="s">
        <v>525</v>
      </c>
      <c r="C197" s="124" t="s">
        <v>539</v>
      </c>
      <c r="D197" s="125" t="s">
        <v>305</v>
      </c>
      <c r="E197" s="126">
        <v>79818.740000000005</v>
      </c>
      <c r="F197" s="127" t="s">
        <v>527</v>
      </c>
    </row>
    <row r="198" spans="1:6" ht="24" x14ac:dyDescent="0.2">
      <c r="A198" s="96" t="s">
        <v>536</v>
      </c>
      <c r="B198" s="124" t="s">
        <v>525</v>
      </c>
      <c r="C198" s="124" t="s">
        <v>540</v>
      </c>
      <c r="D198" s="125" t="s">
        <v>305</v>
      </c>
      <c r="E198" s="126">
        <v>4500</v>
      </c>
      <c r="F198" s="127" t="s">
        <v>541</v>
      </c>
    </row>
    <row r="199" spans="1:6" ht="24" x14ac:dyDescent="0.2">
      <c r="A199" s="96" t="s">
        <v>536</v>
      </c>
      <c r="B199" s="124" t="s">
        <v>525</v>
      </c>
      <c r="C199" s="97" t="s">
        <v>542</v>
      </c>
      <c r="D199" s="98" t="s">
        <v>305</v>
      </c>
      <c r="E199" s="99">
        <v>44840</v>
      </c>
      <c r="F199" s="100" t="s">
        <v>543</v>
      </c>
    </row>
    <row r="200" spans="1:6" ht="14.1" customHeight="1" x14ac:dyDescent="0.2">
      <c r="A200" s="124" t="s">
        <v>536</v>
      </c>
      <c r="B200" s="124" t="s">
        <v>525</v>
      </c>
      <c r="C200" s="124" t="s">
        <v>544</v>
      </c>
      <c r="D200" s="125" t="s">
        <v>305</v>
      </c>
      <c r="E200" s="126">
        <v>8850</v>
      </c>
      <c r="F200" s="127" t="s">
        <v>527</v>
      </c>
    </row>
    <row r="201" spans="1:6" ht="14.1" customHeight="1" x14ac:dyDescent="0.2">
      <c r="A201" s="96" t="s">
        <v>545</v>
      </c>
      <c r="B201" s="124" t="s">
        <v>525</v>
      </c>
      <c r="C201" s="134" t="s">
        <v>546</v>
      </c>
      <c r="D201" s="135" t="s">
        <v>305</v>
      </c>
      <c r="E201" s="136">
        <v>45459.5</v>
      </c>
      <c r="F201" s="137" t="s">
        <v>547</v>
      </c>
    </row>
    <row r="202" spans="1:6" ht="15.95" customHeight="1" x14ac:dyDescent="0.2">
      <c r="A202" s="96" t="s">
        <v>545</v>
      </c>
      <c r="B202" s="124" t="s">
        <v>525</v>
      </c>
      <c r="C202" s="134" t="s">
        <v>548</v>
      </c>
      <c r="D202" s="135" t="s">
        <v>305</v>
      </c>
      <c r="E202" s="136">
        <v>7500</v>
      </c>
      <c r="F202" s="137" t="s">
        <v>549</v>
      </c>
    </row>
    <row r="203" spans="1:6" ht="15" customHeight="1" x14ac:dyDescent="0.2">
      <c r="A203" s="138" t="s">
        <v>180</v>
      </c>
      <c r="B203" s="138" t="s">
        <v>550</v>
      </c>
      <c r="C203" s="139" t="s">
        <v>551</v>
      </c>
      <c r="D203" s="140" t="s">
        <v>305</v>
      </c>
      <c r="E203" s="141">
        <v>68.44</v>
      </c>
      <c r="F203" s="142" t="s">
        <v>552</v>
      </c>
    </row>
    <row r="204" spans="1:6" ht="15" customHeight="1" x14ac:dyDescent="0.2">
      <c r="A204" s="138" t="s">
        <v>180</v>
      </c>
      <c r="B204" s="138" t="s">
        <v>550</v>
      </c>
      <c r="C204" s="139" t="s">
        <v>553</v>
      </c>
      <c r="D204" s="140" t="s">
        <v>305</v>
      </c>
      <c r="E204" s="141">
        <v>3935.3</v>
      </c>
      <c r="F204" s="142" t="s">
        <v>552</v>
      </c>
    </row>
    <row r="205" spans="1:6" ht="14.1" customHeight="1" x14ac:dyDescent="0.2">
      <c r="A205" s="138" t="s">
        <v>180</v>
      </c>
      <c r="B205" s="138" t="s">
        <v>550</v>
      </c>
      <c r="C205" s="139" t="s">
        <v>554</v>
      </c>
      <c r="D205" s="140" t="s">
        <v>305</v>
      </c>
      <c r="E205" s="141">
        <v>1548</v>
      </c>
      <c r="F205" s="142" t="s">
        <v>552</v>
      </c>
    </row>
    <row r="206" spans="1:6" ht="12.95" customHeight="1" x14ac:dyDescent="0.2">
      <c r="A206" s="138" t="s">
        <v>180</v>
      </c>
      <c r="B206" s="138" t="s">
        <v>550</v>
      </c>
      <c r="C206" s="139" t="s">
        <v>555</v>
      </c>
      <c r="D206" s="140" t="s">
        <v>305</v>
      </c>
      <c r="E206" s="141">
        <v>130</v>
      </c>
      <c r="F206" s="142" t="s">
        <v>552</v>
      </c>
    </row>
    <row r="207" spans="1:6" x14ac:dyDescent="0.2">
      <c r="A207" s="138" t="s">
        <v>180</v>
      </c>
      <c r="B207" s="138" t="s">
        <v>550</v>
      </c>
      <c r="C207" s="139" t="s">
        <v>556</v>
      </c>
      <c r="D207" s="140" t="s">
        <v>305</v>
      </c>
      <c r="E207" s="141">
        <v>341.02</v>
      </c>
      <c r="F207" s="142" t="s">
        <v>552</v>
      </c>
    </row>
    <row r="208" spans="1:6" x14ac:dyDescent="0.2">
      <c r="A208" s="138" t="s">
        <v>180</v>
      </c>
      <c r="B208" s="138" t="s">
        <v>550</v>
      </c>
      <c r="C208" s="139" t="s">
        <v>557</v>
      </c>
      <c r="D208" s="140" t="s">
        <v>305</v>
      </c>
      <c r="E208" s="141">
        <v>120</v>
      </c>
      <c r="F208" s="142" t="s">
        <v>552</v>
      </c>
    </row>
    <row r="209" spans="1:6" x14ac:dyDescent="0.2">
      <c r="A209" s="138" t="s">
        <v>180</v>
      </c>
      <c r="B209" s="138" t="s">
        <v>550</v>
      </c>
      <c r="C209" s="139" t="s">
        <v>558</v>
      </c>
      <c r="D209" s="140" t="s">
        <v>473</v>
      </c>
      <c r="E209" s="141">
        <v>57.784999999999997</v>
      </c>
      <c r="F209" s="142" t="s">
        <v>552</v>
      </c>
    </row>
    <row r="210" spans="1:6" x14ac:dyDescent="0.2">
      <c r="A210" s="138" t="s">
        <v>180</v>
      </c>
      <c r="B210" s="138" t="s">
        <v>550</v>
      </c>
      <c r="C210" s="139" t="s">
        <v>559</v>
      </c>
      <c r="D210" s="140" t="s">
        <v>473</v>
      </c>
      <c r="E210" s="141">
        <v>118</v>
      </c>
      <c r="F210" s="142" t="s">
        <v>552</v>
      </c>
    </row>
    <row r="211" spans="1:6" x14ac:dyDescent="0.2">
      <c r="A211" s="138" t="s">
        <v>180</v>
      </c>
      <c r="B211" s="138" t="s">
        <v>550</v>
      </c>
      <c r="C211" s="139" t="s">
        <v>560</v>
      </c>
      <c r="D211" s="140" t="s">
        <v>473</v>
      </c>
      <c r="E211" s="141">
        <v>138.06</v>
      </c>
      <c r="F211" s="142" t="s">
        <v>552</v>
      </c>
    </row>
    <row r="212" spans="1:6" x14ac:dyDescent="0.2">
      <c r="A212" s="138" t="s">
        <v>180</v>
      </c>
      <c r="B212" s="138" t="s">
        <v>550</v>
      </c>
      <c r="C212" s="139" t="s">
        <v>561</v>
      </c>
      <c r="D212" s="140" t="s">
        <v>473</v>
      </c>
      <c r="E212" s="141">
        <v>136.88</v>
      </c>
      <c r="F212" s="142" t="s">
        <v>552</v>
      </c>
    </row>
    <row r="213" spans="1:6" ht="14.1" customHeight="1" x14ac:dyDescent="0.2">
      <c r="A213" s="138" t="s">
        <v>180</v>
      </c>
      <c r="B213" s="138" t="s">
        <v>550</v>
      </c>
      <c r="C213" s="139" t="s">
        <v>562</v>
      </c>
      <c r="D213" s="140" t="s">
        <v>305</v>
      </c>
      <c r="E213" s="141">
        <v>270</v>
      </c>
      <c r="F213" s="142" t="s">
        <v>552</v>
      </c>
    </row>
    <row r="214" spans="1:6" ht="15" customHeight="1" x14ac:dyDescent="0.2">
      <c r="A214" s="138" t="s">
        <v>180</v>
      </c>
      <c r="B214" s="138" t="s">
        <v>550</v>
      </c>
      <c r="C214" s="139" t="s">
        <v>563</v>
      </c>
      <c r="D214" s="140" t="s">
        <v>305</v>
      </c>
      <c r="E214" s="141">
        <v>300</v>
      </c>
      <c r="F214" s="142" t="s">
        <v>552</v>
      </c>
    </row>
    <row r="215" spans="1:6" x14ac:dyDescent="0.2">
      <c r="A215" s="138" t="s">
        <v>180</v>
      </c>
      <c r="B215" s="138" t="s">
        <v>550</v>
      </c>
      <c r="C215" s="139" t="s">
        <v>564</v>
      </c>
      <c r="D215" s="140" t="s">
        <v>305</v>
      </c>
      <c r="E215" s="141">
        <v>160</v>
      </c>
      <c r="F215" s="142" t="s">
        <v>552</v>
      </c>
    </row>
    <row r="216" spans="1:6" x14ac:dyDescent="0.2">
      <c r="A216" s="138" t="s">
        <v>180</v>
      </c>
      <c r="B216" s="138" t="s">
        <v>550</v>
      </c>
      <c r="C216" s="139" t="s">
        <v>565</v>
      </c>
      <c r="D216" s="140" t="s">
        <v>305</v>
      </c>
      <c r="E216" s="141">
        <v>728.06</v>
      </c>
      <c r="F216" s="142" t="s">
        <v>552</v>
      </c>
    </row>
    <row r="217" spans="1:6" x14ac:dyDescent="0.2">
      <c r="A217" s="138" t="s">
        <v>180</v>
      </c>
      <c r="B217" s="138" t="s">
        <v>550</v>
      </c>
      <c r="C217" s="139" t="s">
        <v>566</v>
      </c>
      <c r="D217" s="140" t="s">
        <v>305</v>
      </c>
      <c r="E217" s="141">
        <v>125</v>
      </c>
      <c r="F217" s="142" t="s">
        <v>552</v>
      </c>
    </row>
    <row r="218" spans="1:6" x14ac:dyDescent="0.2">
      <c r="A218" s="143" t="s">
        <v>567</v>
      </c>
      <c r="B218" s="143" t="s">
        <v>568</v>
      </c>
      <c r="C218" s="144" t="s">
        <v>569</v>
      </c>
      <c r="D218" s="145" t="s">
        <v>305</v>
      </c>
      <c r="E218" s="146">
        <v>7123.8959999999997</v>
      </c>
      <c r="F218" s="147" t="s">
        <v>570</v>
      </c>
    </row>
    <row r="219" spans="1:6" x14ac:dyDescent="0.2">
      <c r="A219" s="143" t="s">
        <v>567</v>
      </c>
      <c r="B219" s="143" t="s">
        <v>568</v>
      </c>
      <c r="C219" s="144" t="s">
        <v>571</v>
      </c>
      <c r="D219" s="148" t="s">
        <v>305</v>
      </c>
      <c r="E219" s="149">
        <v>13570</v>
      </c>
      <c r="F219" s="150" t="s">
        <v>570</v>
      </c>
    </row>
    <row r="220" spans="1:6" ht="19.5" customHeight="1" x14ac:dyDescent="0.2">
      <c r="A220" s="151" t="s">
        <v>186</v>
      </c>
      <c r="B220" s="151" t="s">
        <v>572</v>
      </c>
      <c r="C220" s="152" t="s">
        <v>573</v>
      </c>
      <c r="D220" s="153" t="s">
        <v>305</v>
      </c>
      <c r="E220" s="154">
        <v>6938.4</v>
      </c>
      <c r="F220" s="155" t="s">
        <v>574</v>
      </c>
    </row>
    <row r="221" spans="1:6" ht="15.95" customHeight="1" x14ac:dyDescent="0.2">
      <c r="A221" s="156" t="s">
        <v>186</v>
      </c>
      <c r="B221" s="151" t="s">
        <v>572</v>
      </c>
      <c r="C221" s="157" t="s">
        <v>575</v>
      </c>
      <c r="D221" s="158" t="s">
        <v>305</v>
      </c>
      <c r="E221" s="159">
        <v>11800</v>
      </c>
      <c r="F221" s="160" t="s">
        <v>576</v>
      </c>
    </row>
    <row r="222" spans="1:6" ht="15.95" customHeight="1" x14ac:dyDescent="0.2">
      <c r="A222" s="156" t="s">
        <v>186</v>
      </c>
      <c r="B222" s="151" t="s">
        <v>572</v>
      </c>
      <c r="C222" s="157" t="s">
        <v>577</v>
      </c>
      <c r="D222" s="158" t="s">
        <v>305</v>
      </c>
      <c r="E222" s="159">
        <v>10620</v>
      </c>
      <c r="F222" s="160" t="s">
        <v>576</v>
      </c>
    </row>
    <row r="223" spans="1:6" x14ac:dyDescent="0.2">
      <c r="A223" s="151" t="s">
        <v>186</v>
      </c>
      <c r="B223" s="151" t="s">
        <v>572</v>
      </c>
      <c r="C223" s="152" t="s">
        <v>578</v>
      </c>
      <c r="D223" s="153" t="s">
        <v>305</v>
      </c>
      <c r="E223" s="154">
        <v>8142</v>
      </c>
      <c r="F223" s="155" t="s">
        <v>574</v>
      </c>
    </row>
    <row r="224" spans="1:6" x14ac:dyDescent="0.2">
      <c r="A224" s="156" t="s">
        <v>186</v>
      </c>
      <c r="B224" s="151" t="s">
        <v>572</v>
      </c>
      <c r="C224" s="157" t="s">
        <v>579</v>
      </c>
      <c r="D224" s="158" t="s">
        <v>305</v>
      </c>
      <c r="E224" s="159">
        <v>11227.8771</v>
      </c>
      <c r="F224" s="161" t="s">
        <v>576</v>
      </c>
    </row>
    <row r="225" spans="1:6" ht="21.75" customHeight="1" x14ac:dyDescent="0.2">
      <c r="A225" s="151" t="s">
        <v>186</v>
      </c>
      <c r="B225" s="151" t="s">
        <v>572</v>
      </c>
      <c r="C225" s="152" t="s">
        <v>580</v>
      </c>
      <c r="D225" s="153" t="s">
        <v>305</v>
      </c>
      <c r="E225" s="154">
        <v>8496</v>
      </c>
      <c r="F225" s="155" t="s">
        <v>574</v>
      </c>
    </row>
    <row r="226" spans="1:6" ht="23.25" customHeight="1" x14ac:dyDescent="0.2">
      <c r="A226" s="151" t="s">
        <v>186</v>
      </c>
      <c r="B226" s="151" t="s">
        <v>572</v>
      </c>
      <c r="C226" s="152" t="s">
        <v>581</v>
      </c>
      <c r="D226" s="162" t="s">
        <v>305</v>
      </c>
      <c r="E226" s="163">
        <v>5605</v>
      </c>
      <c r="F226" s="164" t="s">
        <v>574</v>
      </c>
    </row>
    <row r="227" spans="1:6" ht="23.25" customHeight="1" x14ac:dyDescent="0.2">
      <c r="A227" s="156" t="s">
        <v>186</v>
      </c>
      <c r="B227" s="151" t="s">
        <v>572</v>
      </c>
      <c r="C227" s="157" t="s">
        <v>582</v>
      </c>
      <c r="D227" s="158" t="s">
        <v>305</v>
      </c>
      <c r="E227" s="159">
        <v>14160</v>
      </c>
      <c r="F227" s="161" t="s">
        <v>576</v>
      </c>
    </row>
    <row r="228" spans="1:6" ht="24" x14ac:dyDescent="0.2">
      <c r="A228" s="151" t="s">
        <v>186</v>
      </c>
      <c r="B228" s="151" t="s">
        <v>572</v>
      </c>
      <c r="C228" s="152" t="s">
        <v>583</v>
      </c>
      <c r="D228" s="153" t="s">
        <v>305</v>
      </c>
      <c r="E228" s="154">
        <v>1121</v>
      </c>
      <c r="F228" s="155" t="s">
        <v>574</v>
      </c>
    </row>
    <row r="229" spans="1:6" ht="24" x14ac:dyDescent="0.2">
      <c r="A229" s="156" t="s">
        <v>186</v>
      </c>
      <c r="B229" s="151" t="s">
        <v>572</v>
      </c>
      <c r="C229" s="157" t="s">
        <v>584</v>
      </c>
      <c r="D229" s="158" t="s">
        <v>305</v>
      </c>
      <c r="E229" s="159">
        <v>450</v>
      </c>
      <c r="F229" s="161" t="s">
        <v>576</v>
      </c>
    </row>
    <row r="230" spans="1:6" ht="24" x14ac:dyDescent="0.2">
      <c r="A230" s="151" t="s">
        <v>186</v>
      </c>
      <c r="B230" s="151" t="s">
        <v>572</v>
      </c>
      <c r="C230" s="152" t="s">
        <v>585</v>
      </c>
      <c r="D230" s="153" t="s">
        <v>305</v>
      </c>
      <c r="E230" s="154">
        <v>5900</v>
      </c>
      <c r="F230" s="155" t="s">
        <v>574</v>
      </c>
    </row>
    <row r="231" spans="1:6" ht="24" x14ac:dyDescent="0.2">
      <c r="A231" s="156" t="s">
        <v>186</v>
      </c>
      <c r="B231" s="151" t="s">
        <v>572</v>
      </c>
      <c r="C231" s="157" t="s">
        <v>586</v>
      </c>
      <c r="D231" s="158" t="s">
        <v>305</v>
      </c>
      <c r="E231" s="159">
        <v>14160</v>
      </c>
      <c r="F231" s="161" t="s">
        <v>576</v>
      </c>
    </row>
    <row r="232" spans="1:6" x14ac:dyDescent="0.2">
      <c r="A232" s="151" t="s">
        <v>186</v>
      </c>
      <c r="B232" s="151" t="s">
        <v>572</v>
      </c>
      <c r="C232" s="152" t="s">
        <v>587</v>
      </c>
      <c r="D232" s="153" t="s">
        <v>305</v>
      </c>
      <c r="E232" s="154">
        <v>18880</v>
      </c>
      <c r="F232" s="164" t="s">
        <v>574</v>
      </c>
    </row>
    <row r="233" spans="1:6" ht="24" x14ac:dyDescent="0.2">
      <c r="A233" s="151" t="s">
        <v>186</v>
      </c>
      <c r="B233" s="151" t="s">
        <v>572</v>
      </c>
      <c r="C233" s="152" t="s">
        <v>588</v>
      </c>
      <c r="D233" s="153" t="s">
        <v>305</v>
      </c>
      <c r="E233" s="154">
        <v>4130</v>
      </c>
      <c r="F233" s="164" t="s">
        <v>574</v>
      </c>
    </row>
    <row r="234" spans="1:6" x14ac:dyDescent="0.2">
      <c r="A234" s="151" t="s">
        <v>186</v>
      </c>
      <c r="B234" s="151" t="s">
        <v>572</v>
      </c>
      <c r="C234" s="152" t="s">
        <v>589</v>
      </c>
      <c r="D234" s="153" t="s">
        <v>305</v>
      </c>
      <c r="E234" s="154">
        <v>2950</v>
      </c>
      <c r="F234" s="164" t="s">
        <v>574</v>
      </c>
    </row>
    <row r="235" spans="1:6" ht="24" x14ac:dyDescent="0.2">
      <c r="A235" s="156" t="s">
        <v>186</v>
      </c>
      <c r="B235" s="151" t="s">
        <v>572</v>
      </c>
      <c r="C235" s="157" t="s">
        <v>590</v>
      </c>
      <c r="D235" s="158" t="s">
        <v>305</v>
      </c>
      <c r="E235" s="159">
        <v>7949.66</v>
      </c>
      <c r="F235" s="161" t="s">
        <v>576</v>
      </c>
    </row>
    <row r="236" spans="1:6" x14ac:dyDescent="0.2">
      <c r="A236" s="156" t="s">
        <v>186</v>
      </c>
      <c r="B236" s="151" t="s">
        <v>572</v>
      </c>
      <c r="C236" s="157" t="s">
        <v>591</v>
      </c>
      <c r="D236" s="158" t="s">
        <v>305</v>
      </c>
      <c r="E236" s="159">
        <v>1303.9000000000001</v>
      </c>
      <c r="F236" s="161" t="s">
        <v>576</v>
      </c>
    </row>
    <row r="237" spans="1:6" ht="24" x14ac:dyDescent="0.2">
      <c r="A237" s="156" t="s">
        <v>186</v>
      </c>
      <c r="B237" s="151" t="s">
        <v>572</v>
      </c>
      <c r="C237" s="157" t="s">
        <v>592</v>
      </c>
      <c r="D237" s="158" t="s">
        <v>305</v>
      </c>
      <c r="E237" s="159">
        <v>7949.66</v>
      </c>
      <c r="F237" s="161" t="s">
        <v>576</v>
      </c>
    </row>
    <row r="238" spans="1:6" ht="24" x14ac:dyDescent="0.2">
      <c r="A238" s="156" t="s">
        <v>186</v>
      </c>
      <c r="B238" s="151" t="s">
        <v>572</v>
      </c>
      <c r="C238" s="157" t="s">
        <v>593</v>
      </c>
      <c r="D238" s="158" t="s">
        <v>305</v>
      </c>
      <c r="E238" s="159">
        <v>9912</v>
      </c>
      <c r="F238" s="161" t="s">
        <v>576</v>
      </c>
    </row>
    <row r="239" spans="1:6" ht="19.5" customHeight="1" x14ac:dyDescent="0.2">
      <c r="A239" s="151" t="s">
        <v>186</v>
      </c>
      <c r="B239" s="151" t="s">
        <v>572</v>
      </c>
      <c r="C239" s="165" t="s">
        <v>594</v>
      </c>
      <c r="D239" s="162" t="s">
        <v>305</v>
      </c>
      <c r="E239" s="163">
        <v>14004.83</v>
      </c>
      <c r="F239" s="164" t="s">
        <v>574</v>
      </c>
    </row>
    <row r="240" spans="1:6" ht="20.25" customHeight="1" x14ac:dyDescent="0.2">
      <c r="A240" s="151" t="s">
        <v>186</v>
      </c>
      <c r="B240" s="151" t="s">
        <v>572</v>
      </c>
      <c r="C240" s="152" t="s">
        <v>595</v>
      </c>
      <c r="D240" s="153" t="s">
        <v>305</v>
      </c>
      <c r="E240" s="154">
        <v>12019.008</v>
      </c>
      <c r="F240" s="164" t="s">
        <v>574</v>
      </c>
    </row>
    <row r="241" spans="1:6" ht="24" x14ac:dyDescent="0.2">
      <c r="A241" s="151" t="s">
        <v>186</v>
      </c>
      <c r="B241" s="151" t="s">
        <v>572</v>
      </c>
      <c r="C241" s="152" t="s">
        <v>596</v>
      </c>
      <c r="D241" s="162" t="s">
        <v>305</v>
      </c>
      <c r="E241" s="163">
        <v>4378.9799999999996</v>
      </c>
      <c r="F241" s="164" t="s">
        <v>576</v>
      </c>
    </row>
    <row r="242" spans="1:6" ht="24" x14ac:dyDescent="0.2">
      <c r="A242" s="151" t="s">
        <v>186</v>
      </c>
      <c r="B242" s="151" t="s">
        <v>572</v>
      </c>
      <c r="C242" s="152" t="s">
        <v>597</v>
      </c>
      <c r="D242" s="153" t="s">
        <v>305</v>
      </c>
      <c r="E242" s="154">
        <v>3482.18</v>
      </c>
      <c r="F242" s="155" t="s">
        <v>574</v>
      </c>
    </row>
    <row r="243" spans="1:6" ht="24" x14ac:dyDescent="0.2">
      <c r="A243" s="151" t="s">
        <v>186</v>
      </c>
      <c r="B243" s="151" t="s">
        <v>572</v>
      </c>
      <c r="C243" s="152" t="s">
        <v>598</v>
      </c>
      <c r="D243" s="153" t="s">
        <v>305</v>
      </c>
      <c r="E243" s="154">
        <v>6755.7359999999999</v>
      </c>
      <c r="F243" s="164" t="s">
        <v>574</v>
      </c>
    </row>
    <row r="244" spans="1:6" ht="12.95" customHeight="1" x14ac:dyDescent="0.2">
      <c r="A244" s="166" t="s">
        <v>122</v>
      </c>
      <c r="B244" s="166" t="s">
        <v>599</v>
      </c>
      <c r="C244" s="167" t="s">
        <v>600</v>
      </c>
      <c r="D244" s="168" t="s">
        <v>305</v>
      </c>
      <c r="E244" s="169"/>
      <c r="F244" s="170" t="s">
        <v>601</v>
      </c>
    </row>
    <row r="245" spans="1:6" ht="24" x14ac:dyDescent="0.2">
      <c r="A245" s="171" t="s">
        <v>200</v>
      </c>
      <c r="B245" s="171" t="s">
        <v>602</v>
      </c>
      <c r="C245" s="172" t="s">
        <v>603</v>
      </c>
      <c r="D245" s="173" t="s">
        <v>305</v>
      </c>
      <c r="E245" s="174">
        <v>36028.94</v>
      </c>
      <c r="F245" s="175" t="s">
        <v>604</v>
      </c>
    </row>
    <row r="246" spans="1:6" x14ac:dyDescent="0.2">
      <c r="A246" s="171" t="s">
        <v>200</v>
      </c>
      <c r="B246" s="171" t="s">
        <v>602</v>
      </c>
      <c r="C246" s="172" t="s">
        <v>605</v>
      </c>
      <c r="D246" s="173" t="s">
        <v>305</v>
      </c>
      <c r="E246" s="174">
        <v>30591.5</v>
      </c>
      <c r="F246" s="175" t="s">
        <v>604</v>
      </c>
    </row>
    <row r="247" spans="1:6" x14ac:dyDescent="0.2">
      <c r="A247" s="171" t="s">
        <v>200</v>
      </c>
      <c r="B247" s="171" t="s">
        <v>602</v>
      </c>
      <c r="C247" s="172" t="s">
        <v>606</v>
      </c>
      <c r="D247" s="173" t="s">
        <v>305</v>
      </c>
      <c r="E247" s="174">
        <v>626.58000000000004</v>
      </c>
      <c r="F247" s="175" t="s">
        <v>604</v>
      </c>
    </row>
    <row r="248" spans="1:6" ht="24" x14ac:dyDescent="0.2">
      <c r="A248" s="171" t="s">
        <v>200</v>
      </c>
      <c r="B248" s="171" t="s">
        <v>602</v>
      </c>
      <c r="C248" s="172" t="s">
        <v>607</v>
      </c>
      <c r="D248" s="173" t="s">
        <v>305</v>
      </c>
      <c r="E248" s="174">
        <v>62031.42</v>
      </c>
      <c r="F248" s="175" t="s">
        <v>604</v>
      </c>
    </row>
    <row r="249" spans="1:6" x14ac:dyDescent="0.2">
      <c r="A249" s="71" t="s">
        <v>108</v>
      </c>
      <c r="B249" s="71" t="s">
        <v>608</v>
      </c>
      <c r="C249" s="72" t="s">
        <v>609</v>
      </c>
      <c r="D249" s="73" t="s">
        <v>305</v>
      </c>
      <c r="E249" s="74">
        <v>60</v>
      </c>
      <c r="F249" s="111" t="s">
        <v>610</v>
      </c>
    </row>
    <row r="250" spans="1:6" x14ac:dyDescent="0.2">
      <c r="A250" s="176" t="s">
        <v>611</v>
      </c>
      <c r="B250" s="176" t="s">
        <v>612</v>
      </c>
      <c r="C250" s="177" t="s">
        <v>613</v>
      </c>
      <c r="D250" s="178" t="s">
        <v>305</v>
      </c>
      <c r="E250" s="179">
        <v>487.34</v>
      </c>
      <c r="F250" s="180" t="s">
        <v>614</v>
      </c>
    </row>
    <row r="251" spans="1:6" x14ac:dyDescent="0.2">
      <c r="A251" s="176" t="s">
        <v>611</v>
      </c>
      <c r="B251" s="176" t="s">
        <v>612</v>
      </c>
      <c r="C251" s="177" t="s">
        <v>615</v>
      </c>
      <c r="D251" s="178" t="s">
        <v>305</v>
      </c>
      <c r="E251" s="179">
        <v>88.5</v>
      </c>
      <c r="F251" s="180" t="s">
        <v>614</v>
      </c>
    </row>
    <row r="252" spans="1:6" x14ac:dyDescent="0.2">
      <c r="A252" s="181" t="s">
        <v>150</v>
      </c>
      <c r="B252" s="181" t="s">
        <v>616</v>
      </c>
      <c r="C252" s="182" t="s">
        <v>617</v>
      </c>
      <c r="D252" s="183" t="s">
        <v>305</v>
      </c>
      <c r="E252" s="184">
        <v>177</v>
      </c>
      <c r="F252" s="185" t="s">
        <v>618</v>
      </c>
    </row>
    <row r="253" spans="1:6" ht="36" x14ac:dyDescent="0.2">
      <c r="A253" s="181" t="s">
        <v>150</v>
      </c>
      <c r="B253" s="181" t="s">
        <v>616</v>
      </c>
      <c r="C253" s="182" t="s">
        <v>619</v>
      </c>
      <c r="D253" s="183" t="s">
        <v>305</v>
      </c>
      <c r="E253" s="184">
        <v>5959</v>
      </c>
      <c r="F253" s="185" t="s">
        <v>618</v>
      </c>
    </row>
    <row r="254" spans="1:6" x14ac:dyDescent="0.2">
      <c r="A254" s="71" t="s">
        <v>158</v>
      </c>
      <c r="B254" s="71" t="s">
        <v>620</v>
      </c>
      <c r="C254" s="72" t="s">
        <v>621</v>
      </c>
      <c r="D254" s="73" t="s">
        <v>622</v>
      </c>
      <c r="E254" s="74">
        <v>18.88</v>
      </c>
      <c r="F254" s="75" t="s">
        <v>623</v>
      </c>
    </row>
    <row r="255" spans="1:6" x14ac:dyDescent="0.2">
      <c r="A255" s="71" t="s">
        <v>163</v>
      </c>
      <c r="B255" s="71" t="s">
        <v>624</v>
      </c>
      <c r="C255" s="72" t="s">
        <v>625</v>
      </c>
      <c r="D255" s="73" t="s">
        <v>305</v>
      </c>
      <c r="E255" s="74">
        <v>4124.1000000000004</v>
      </c>
      <c r="F255" s="75" t="s">
        <v>626</v>
      </c>
    </row>
    <row r="256" spans="1:6" ht="19.5" customHeight="1" x14ac:dyDescent="0.2">
      <c r="A256" s="71" t="s">
        <v>163</v>
      </c>
      <c r="B256" s="71" t="s">
        <v>624</v>
      </c>
      <c r="C256" s="72" t="s">
        <v>627</v>
      </c>
      <c r="D256" s="73" t="s">
        <v>305</v>
      </c>
      <c r="E256" s="74">
        <v>4737.7</v>
      </c>
      <c r="F256" s="75" t="s">
        <v>626</v>
      </c>
    </row>
    <row r="257" spans="1:6" x14ac:dyDescent="0.2">
      <c r="A257" s="71" t="s">
        <v>163</v>
      </c>
      <c r="B257" s="71" t="s">
        <v>624</v>
      </c>
      <c r="C257" s="72" t="s">
        <v>628</v>
      </c>
      <c r="D257" s="73" t="s">
        <v>305</v>
      </c>
      <c r="E257" s="74">
        <v>1239</v>
      </c>
      <c r="F257" s="75" t="s">
        <v>626</v>
      </c>
    </row>
    <row r="258" spans="1:6" ht="24" x14ac:dyDescent="0.2">
      <c r="A258" s="181" t="s">
        <v>258</v>
      </c>
      <c r="B258" s="181" t="s">
        <v>629</v>
      </c>
      <c r="C258" s="182" t="s">
        <v>630</v>
      </c>
      <c r="D258" s="183" t="s">
        <v>305</v>
      </c>
      <c r="E258" s="184">
        <v>711.54</v>
      </c>
      <c r="F258" s="185" t="s">
        <v>618</v>
      </c>
    </row>
    <row r="259" spans="1:6" ht="23.25" customHeight="1" x14ac:dyDescent="0.2">
      <c r="A259" s="181" t="s">
        <v>258</v>
      </c>
      <c r="B259" s="181" t="s">
        <v>629</v>
      </c>
      <c r="C259" s="182" t="s">
        <v>631</v>
      </c>
      <c r="D259" s="183" t="s">
        <v>305</v>
      </c>
      <c r="E259" s="184">
        <v>30.68</v>
      </c>
      <c r="F259" s="185" t="s">
        <v>618</v>
      </c>
    </row>
    <row r="260" spans="1:6" ht="17.25" customHeight="1" x14ac:dyDescent="0.2">
      <c r="A260" s="181" t="s">
        <v>258</v>
      </c>
      <c r="B260" s="181" t="s">
        <v>629</v>
      </c>
      <c r="C260" s="182" t="s">
        <v>632</v>
      </c>
      <c r="D260" s="183" t="s">
        <v>305</v>
      </c>
      <c r="E260" s="184">
        <v>93.22</v>
      </c>
      <c r="F260" s="185" t="s">
        <v>633</v>
      </c>
    </row>
    <row r="261" spans="1:6" ht="15" customHeight="1" x14ac:dyDescent="0.2">
      <c r="A261" s="181" t="s">
        <v>258</v>
      </c>
      <c r="B261" s="181" t="s">
        <v>629</v>
      </c>
      <c r="C261" s="182" t="s">
        <v>634</v>
      </c>
      <c r="D261" s="183" t="s">
        <v>305</v>
      </c>
      <c r="E261" s="184">
        <v>140.125</v>
      </c>
      <c r="F261" s="185" t="s">
        <v>633</v>
      </c>
    </row>
    <row r="262" spans="1:6" x14ac:dyDescent="0.2">
      <c r="A262" s="181" t="s">
        <v>258</v>
      </c>
      <c r="B262" s="181" t="s">
        <v>629</v>
      </c>
      <c r="C262" s="182" t="s">
        <v>635</v>
      </c>
      <c r="D262" s="183" t="s">
        <v>305</v>
      </c>
      <c r="E262" s="184">
        <v>194.7</v>
      </c>
      <c r="F262" s="185" t="s">
        <v>633</v>
      </c>
    </row>
    <row r="263" spans="1:6" x14ac:dyDescent="0.2">
      <c r="A263" s="181" t="s">
        <v>258</v>
      </c>
      <c r="B263" s="181" t="s">
        <v>629</v>
      </c>
      <c r="C263" s="182" t="s">
        <v>636</v>
      </c>
      <c r="D263" s="183" t="s">
        <v>305</v>
      </c>
      <c r="E263" s="184">
        <v>334.82499999999999</v>
      </c>
      <c r="F263" s="185" t="s">
        <v>633</v>
      </c>
    </row>
    <row r="264" spans="1:6" x14ac:dyDescent="0.2">
      <c r="A264" s="181" t="s">
        <v>258</v>
      </c>
      <c r="B264" s="181" t="s">
        <v>629</v>
      </c>
      <c r="C264" s="182" t="s">
        <v>637</v>
      </c>
      <c r="D264" s="183" t="s">
        <v>305</v>
      </c>
      <c r="E264" s="184">
        <v>474.36</v>
      </c>
      <c r="F264" s="185" t="s">
        <v>633</v>
      </c>
    </row>
    <row r="265" spans="1:6" x14ac:dyDescent="0.2">
      <c r="A265" s="181" t="s">
        <v>258</v>
      </c>
      <c r="B265" s="181" t="s">
        <v>629</v>
      </c>
      <c r="C265" s="182" t="s">
        <v>638</v>
      </c>
      <c r="D265" s="183" t="s">
        <v>305</v>
      </c>
      <c r="E265" s="184">
        <v>548.70000000000005</v>
      </c>
      <c r="F265" s="185" t="s">
        <v>633</v>
      </c>
    </row>
    <row r="266" spans="1:6" x14ac:dyDescent="0.2">
      <c r="A266" s="181" t="s">
        <v>258</v>
      </c>
      <c r="B266" s="181" t="s">
        <v>629</v>
      </c>
      <c r="C266" s="182" t="s">
        <v>639</v>
      </c>
      <c r="D266" s="183" t="s">
        <v>305</v>
      </c>
      <c r="E266" s="184">
        <v>628.94000000000005</v>
      </c>
      <c r="F266" s="185" t="s">
        <v>633</v>
      </c>
    </row>
    <row r="267" spans="1:6" x14ac:dyDescent="0.2">
      <c r="A267" s="181" t="s">
        <v>258</v>
      </c>
      <c r="B267" s="181" t="s">
        <v>629</v>
      </c>
      <c r="C267" s="182" t="s">
        <v>640</v>
      </c>
      <c r="D267" s="183" t="s">
        <v>305</v>
      </c>
      <c r="E267" s="184">
        <v>401.2</v>
      </c>
      <c r="F267" s="185" t="s">
        <v>633</v>
      </c>
    </row>
    <row r="268" spans="1:6" x14ac:dyDescent="0.2">
      <c r="A268" s="181" t="s">
        <v>258</v>
      </c>
      <c r="B268" s="181" t="s">
        <v>629</v>
      </c>
      <c r="C268" s="182" t="s">
        <v>641</v>
      </c>
      <c r="D268" s="183" t="s">
        <v>305</v>
      </c>
      <c r="E268" s="184">
        <v>526.57500000000005</v>
      </c>
      <c r="F268" s="185" t="s">
        <v>633</v>
      </c>
    </row>
    <row r="269" spans="1:6" x14ac:dyDescent="0.2">
      <c r="A269" s="181" t="s">
        <v>258</v>
      </c>
      <c r="B269" s="181" t="s">
        <v>629</v>
      </c>
      <c r="C269" s="182" t="s">
        <v>642</v>
      </c>
      <c r="D269" s="183" t="s">
        <v>332</v>
      </c>
      <c r="E269" s="184">
        <v>175.82</v>
      </c>
      <c r="F269" s="185" t="s">
        <v>633</v>
      </c>
    </row>
    <row r="270" spans="1:6" x14ac:dyDescent="0.2">
      <c r="A270" s="181" t="s">
        <v>258</v>
      </c>
      <c r="B270" s="181" t="s">
        <v>629</v>
      </c>
      <c r="C270" s="182" t="s">
        <v>643</v>
      </c>
      <c r="D270" s="183" t="s">
        <v>332</v>
      </c>
      <c r="E270" s="184">
        <v>531</v>
      </c>
      <c r="F270" s="185" t="s">
        <v>633</v>
      </c>
    </row>
    <row r="271" spans="1:6" x14ac:dyDescent="0.2">
      <c r="A271" s="181" t="s">
        <v>258</v>
      </c>
      <c r="B271" s="181" t="s">
        <v>629</v>
      </c>
      <c r="C271" s="182" t="s">
        <v>644</v>
      </c>
      <c r="D271" s="183" t="s">
        <v>332</v>
      </c>
      <c r="E271" s="184">
        <v>233.64</v>
      </c>
      <c r="F271" s="185" t="s">
        <v>633</v>
      </c>
    </row>
    <row r="272" spans="1:6" x14ac:dyDescent="0.2">
      <c r="A272" s="181" t="s">
        <v>258</v>
      </c>
      <c r="B272" s="181" t="s">
        <v>629</v>
      </c>
      <c r="C272" s="182" t="s">
        <v>645</v>
      </c>
      <c r="D272" s="183" t="s">
        <v>332</v>
      </c>
      <c r="E272" s="184">
        <v>260.00110000000001</v>
      </c>
      <c r="F272" s="185" t="s">
        <v>633</v>
      </c>
    </row>
    <row r="273" spans="1:6" ht="36" x14ac:dyDescent="0.2">
      <c r="A273" s="181" t="s">
        <v>258</v>
      </c>
      <c r="B273" s="181" t="s">
        <v>629</v>
      </c>
      <c r="C273" s="182" t="s">
        <v>646</v>
      </c>
      <c r="D273" s="183" t="s">
        <v>305</v>
      </c>
      <c r="E273" s="184">
        <v>283.2</v>
      </c>
      <c r="F273" s="185" t="s">
        <v>618</v>
      </c>
    </row>
    <row r="274" spans="1:6" x14ac:dyDescent="0.2">
      <c r="A274" s="181" t="s">
        <v>258</v>
      </c>
      <c r="B274" s="181" t="s">
        <v>629</v>
      </c>
      <c r="C274" s="182" t="s">
        <v>647</v>
      </c>
      <c r="D274" s="183" t="s">
        <v>305</v>
      </c>
      <c r="E274" s="184">
        <v>132.75</v>
      </c>
      <c r="F274" s="185" t="s">
        <v>633</v>
      </c>
    </row>
    <row r="275" spans="1:6" x14ac:dyDescent="0.2">
      <c r="A275" s="181" t="s">
        <v>258</v>
      </c>
      <c r="B275" s="181" t="s">
        <v>629</v>
      </c>
      <c r="C275" s="182" t="s">
        <v>648</v>
      </c>
      <c r="D275" s="183" t="s">
        <v>305</v>
      </c>
      <c r="E275" s="184">
        <v>368.75</v>
      </c>
      <c r="F275" s="185" t="s">
        <v>633</v>
      </c>
    </row>
    <row r="276" spans="1:6" x14ac:dyDescent="0.2">
      <c r="A276" s="181" t="s">
        <v>258</v>
      </c>
      <c r="B276" s="181" t="s">
        <v>629</v>
      </c>
      <c r="C276" s="182" t="s">
        <v>649</v>
      </c>
      <c r="D276" s="183" t="s">
        <v>305</v>
      </c>
      <c r="E276" s="184">
        <v>5546</v>
      </c>
      <c r="F276" s="185" t="s">
        <v>618</v>
      </c>
    </row>
    <row r="277" spans="1:6" ht="24" x14ac:dyDescent="0.2">
      <c r="A277" s="181" t="s">
        <v>258</v>
      </c>
      <c r="B277" s="181" t="s">
        <v>629</v>
      </c>
      <c r="C277" s="182" t="s">
        <v>650</v>
      </c>
      <c r="D277" s="183" t="s">
        <v>305</v>
      </c>
      <c r="E277" s="184">
        <v>1215.4000000000001</v>
      </c>
      <c r="F277" s="185" t="s">
        <v>618</v>
      </c>
    </row>
    <row r="278" spans="1:6" x14ac:dyDescent="0.2">
      <c r="A278" s="181" t="s">
        <v>258</v>
      </c>
      <c r="B278" s="181" t="s">
        <v>629</v>
      </c>
      <c r="C278" s="182" t="s">
        <v>651</v>
      </c>
      <c r="D278" s="183" t="s">
        <v>652</v>
      </c>
      <c r="E278" s="184">
        <v>139.24</v>
      </c>
      <c r="F278" s="185" t="s">
        <v>653</v>
      </c>
    </row>
    <row r="279" spans="1:6" x14ac:dyDescent="0.2">
      <c r="A279" s="181" t="s">
        <v>258</v>
      </c>
      <c r="B279" s="181" t="s">
        <v>629</v>
      </c>
      <c r="C279" s="182" t="s">
        <v>654</v>
      </c>
      <c r="D279" s="183" t="s">
        <v>652</v>
      </c>
      <c r="E279" s="184">
        <v>194.7</v>
      </c>
      <c r="F279" s="185" t="s">
        <v>653</v>
      </c>
    </row>
    <row r="280" spans="1:6" ht="24" x14ac:dyDescent="0.2">
      <c r="A280" s="181" t="s">
        <v>258</v>
      </c>
      <c r="B280" s="181" t="s">
        <v>629</v>
      </c>
      <c r="C280" s="182" t="s">
        <v>655</v>
      </c>
      <c r="D280" s="183" t="s">
        <v>305</v>
      </c>
      <c r="E280" s="184">
        <v>12.803000000000001</v>
      </c>
      <c r="F280" s="185" t="s">
        <v>633</v>
      </c>
    </row>
    <row r="281" spans="1:6" x14ac:dyDescent="0.2">
      <c r="A281" s="181" t="s">
        <v>258</v>
      </c>
      <c r="B281" s="181" t="s">
        <v>629</v>
      </c>
      <c r="C281" s="182" t="s">
        <v>656</v>
      </c>
      <c r="D281" s="183" t="s">
        <v>305</v>
      </c>
      <c r="E281" s="184">
        <v>663.75</v>
      </c>
      <c r="F281" s="185" t="s">
        <v>633</v>
      </c>
    </row>
    <row r="282" spans="1:6" x14ac:dyDescent="0.2">
      <c r="A282" s="181" t="s">
        <v>258</v>
      </c>
      <c r="B282" s="181" t="s">
        <v>629</v>
      </c>
      <c r="C282" s="182" t="s">
        <v>657</v>
      </c>
      <c r="D282" s="183" t="s">
        <v>305</v>
      </c>
      <c r="E282" s="184">
        <v>6149.9943000000003</v>
      </c>
      <c r="F282" s="185" t="s">
        <v>618</v>
      </c>
    </row>
    <row r="283" spans="1:6" x14ac:dyDescent="0.2">
      <c r="A283" s="71" t="s">
        <v>162</v>
      </c>
      <c r="B283" s="71" t="s">
        <v>658</v>
      </c>
      <c r="C283" s="72" t="s">
        <v>659</v>
      </c>
      <c r="D283" s="73" t="s">
        <v>305</v>
      </c>
      <c r="E283" s="74">
        <v>6490</v>
      </c>
      <c r="F283" s="111" t="s">
        <v>660</v>
      </c>
    </row>
    <row r="284" spans="1:6" x14ac:dyDescent="0.2">
      <c r="A284" s="71" t="s">
        <v>162</v>
      </c>
      <c r="B284" s="71" t="s">
        <v>658</v>
      </c>
      <c r="C284" s="72" t="s">
        <v>661</v>
      </c>
      <c r="D284" s="73" t="s">
        <v>305</v>
      </c>
      <c r="E284" s="74">
        <v>6490</v>
      </c>
      <c r="F284" s="111" t="s">
        <v>660</v>
      </c>
    </row>
    <row r="285" spans="1:6" x14ac:dyDescent="0.2">
      <c r="A285" s="71" t="s">
        <v>162</v>
      </c>
      <c r="B285" s="71" t="s">
        <v>658</v>
      </c>
      <c r="C285" s="72" t="s">
        <v>662</v>
      </c>
      <c r="D285" s="73" t="s">
        <v>305</v>
      </c>
      <c r="E285" s="74">
        <v>6490</v>
      </c>
      <c r="F285" s="111" t="s">
        <v>660</v>
      </c>
    </row>
    <row r="286" spans="1:6" ht="14.1" customHeight="1" x14ac:dyDescent="0.2">
      <c r="A286" s="71" t="s">
        <v>162</v>
      </c>
      <c r="B286" s="71" t="s">
        <v>658</v>
      </c>
      <c r="C286" s="72" t="s">
        <v>663</v>
      </c>
      <c r="D286" s="73" t="s">
        <v>305</v>
      </c>
      <c r="E286" s="74">
        <v>6490</v>
      </c>
      <c r="F286" s="111" t="s">
        <v>660</v>
      </c>
    </row>
    <row r="287" spans="1:6" ht="15" customHeight="1" x14ac:dyDescent="0.2">
      <c r="A287" s="71" t="s">
        <v>162</v>
      </c>
      <c r="B287" s="71" t="s">
        <v>658</v>
      </c>
      <c r="C287" s="72" t="s">
        <v>664</v>
      </c>
      <c r="D287" s="73" t="s">
        <v>305</v>
      </c>
      <c r="E287" s="74">
        <v>6490</v>
      </c>
      <c r="F287" s="111" t="s">
        <v>660</v>
      </c>
    </row>
    <row r="288" spans="1:6" ht="21.75" customHeight="1" x14ac:dyDescent="0.2">
      <c r="A288" s="186" t="s">
        <v>182</v>
      </c>
      <c r="B288" s="186" t="s">
        <v>665</v>
      </c>
      <c r="C288" s="187" t="s">
        <v>666</v>
      </c>
      <c r="D288" s="188" t="s">
        <v>305</v>
      </c>
      <c r="E288" s="189">
        <v>2205.7732999999998</v>
      </c>
      <c r="F288" s="190" t="s">
        <v>667</v>
      </c>
    </row>
    <row r="289" spans="1:6" ht="15.95" customHeight="1" x14ac:dyDescent="0.2">
      <c r="A289" s="186" t="s">
        <v>182</v>
      </c>
      <c r="B289" s="186" t="s">
        <v>665</v>
      </c>
      <c r="C289" s="187" t="s">
        <v>668</v>
      </c>
      <c r="D289" s="188" t="s">
        <v>305</v>
      </c>
      <c r="E289" s="189">
        <v>501.5</v>
      </c>
      <c r="F289" s="190" t="s">
        <v>667</v>
      </c>
    </row>
    <row r="290" spans="1:6" x14ac:dyDescent="0.2">
      <c r="A290" s="186" t="s">
        <v>182</v>
      </c>
      <c r="B290" s="186" t="s">
        <v>665</v>
      </c>
      <c r="C290" s="187" t="s">
        <v>669</v>
      </c>
      <c r="D290" s="188" t="s">
        <v>305</v>
      </c>
      <c r="E290" s="189">
        <v>442.5</v>
      </c>
      <c r="F290" s="190" t="s">
        <v>667</v>
      </c>
    </row>
    <row r="291" spans="1:6" ht="14.1" customHeight="1" x14ac:dyDescent="0.2">
      <c r="A291" s="186" t="s">
        <v>182</v>
      </c>
      <c r="B291" s="186" t="s">
        <v>665</v>
      </c>
      <c r="C291" s="187" t="s">
        <v>670</v>
      </c>
      <c r="D291" s="188" t="s">
        <v>305</v>
      </c>
      <c r="E291" s="189">
        <v>531</v>
      </c>
      <c r="F291" s="190" t="s">
        <v>667</v>
      </c>
    </row>
    <row r="292" spans="1:6" x14ac:dyDescent="0.2">
      <c r="A292" s="186" t="s">
        <v>182</v>
      </c>
      <c r="B292" s="186" t="s">
        <v>665</v>
      </c>
      <c r="C292" s="187" t="s">
        <v>671</v>
      </c>
      <c r="D292" s="188" t="s">
        <v>305</v>
      </c>
      <c r="E292" s="189">
        <v>796.5</v>
      </c>
      <c r="F292" s="190" t="s">
        <v>667</v>
      </c>
    </row>
    <row r="293" spans="1:6" ht="17.25" customHeight="1" x14ac:dyDescent="0.2">
      <c r="A293" s="186" t="s">
        <v>182</v>
      </c>
      <c r="B293" s="186" t="s">
        <v>665</v>
      </c>
      <c r="C293" s="187" t="s">
        <v>672</v>
      </c>
      <c r="D293" s="188" t="s">
        <v>305</v>
      </c>
      <c r="E293" s="189">
        <v>5640.4</v>
      </c>
      <c r="F293" s="190" t="s">
        <v>667</v>
      </c>
    </row>
    <row r="294" spans="1:6" ht="30.75" customHeight="1" x14ac:dyDescent="0.2">
      <c r="A294" s="186" t="s">
        <v>182</v>
      </c>
      <c r="B294" s="186" t="s">
        <v>665</v>
      </c>
      <c r="C294" s="187" t="s">
        <v>673</v>
      </c>
      <c r="D294" s="188" t="s">
        <v>305</v>
      </c>
      <c r="E294" s="189">
        <v>5640.4</v>
      </c>
      <c r="F294" s="190" t="s">
        <v>667</v>
      </c>
    </row>
    <row r="295" spans="1:6" ht="24" x14ac:dyDescent="0.2">
      <c r="A295" s="186" t="s">
        <v>182</v>
      </c>
      <c r="B295" s="186" t="s">
        <v>665</v>
      </c>
      <c r="C295" s="187" t="s">
        <v>674</v>
      </c>
      <c r="D295" s="188" t="s">
        <v>305</v>
      </c>
      <c r="E295" s="189">
        <v>5640.4</v>
      </c>
      <c r="F295" s="190" t="s">
        <v>667</v>
      </c>
    </row>
    <row r="296" spans="1:6" ht="29.25" customHeight="1" x14ac:dyDescent="0.2">
      <c r="A296" s="186" t="s">
        <v>182</v>
      </c>
      <c r="B296" s="186" t="s">
        <v>665</v>
      </c>
      <c r="C296" s="187" t="s">
        <v>675</v>
      </c>
      <c r="D296" s="188" t="s">
        <v>305</v>
      </c>
      <c r="E296" s="189">
        <v>4366</v>
      </c>
      <c r="F296" s="190" t="s">
        <v>667</v>
      </c>
    </row>
    <row r="297" spans="1:6" ht="28.5" customHeight="1" x14ac:dyDescent="0.2">
      <c r="A297" s="186" t="s">
        <v>182</v>
      </c>
      <c r="B297" s="186" t="s">
        <v>665</v>
      </c>
      <c r="C297" s="187" t="s">
        <v>676</v>
      </c>
      <c r="D297" s="188" t="s">
        <v>305</v>
      </c>
      <c r="E297" s="189">
        <v>15611.4</v>
      </c>
      <c r="F297" s="190" t="s">
        <v>667</v>
      </c>
    </row>
    <row r="298" spans="1:6" ht="28.5" customHeight="1" x14ac:dyDescent="0.2">
      <c r="A298" s="186" t="s">
        <v>182</v>
      </c>
      <c r="B298" s="186" t="s">
        <v>665</v>
      </c>
      <c r="C298" s="187" t="s">
        <v>677</v>
      </c>
      <c r="D298" s="188" t="s">
        <v>305</v>
      </c>
      <c r="E298" s="189">
        <v>179.15</v>
      </c>
      <c r="F298" s="190" t="s">
        <v>667</v>
      </c>
    </row>
    <row r="299" spans="1:6" ht="22.5" customHeight="1" x14ac:dyDescent="0.2">
      <c r="A299" s="186" t="s">
        <v>182</v>
      </c>
      <c r="B299" s="186" t="s">
        <v>665</v>
      </c>
      <c r="C299" s="187" t="s">
        <v>678</v>
      </c>
      <c r="D299" s="188" t="s">
        <v>305</v>
      </c>
      <c r="E299" s="189">
        <v>194.7</v>
      </c>
      <c r="F299" s="190" t="s">
        <v>667</v>
      </c>
    </row>
    <row r="300" spans="1:6" x14ac:dyDescent="0.2">
      <c r="A300" s="186" t="s">
        <v>182</v>
      </c>
      <c r="B300" s="186" t="s">
        <v>665</v>
      </c>
      <c r="C300" s="187" t="s">
        <v>679</v>
      </c>
      <c r="D300" s="188" t="s">
        <v>305</v>
      </c>
      <c r="E300" s="189">
        <v>672.6</v>
      </c>
      <c r="F300" s="190" t="s">
        <v>667</v>
      </c>
    </row>
    <row r="301" spans="1:6" x14ac:dyDescent="0.2">
      <c r="A301" s="186" t="s">
        <v>182</v>
      </c>
      <c r="B301" s="186" t="s">
        <v>665</v>
      </c>
      <c r="C301" s="187" t="s">
        <v>680</v>
      </c>
      <c r="D301" s="188" t="s">
        <v>305</v>
      </c>
      <c r="E301" s="189">
        <v>20650</v>
      </c>
      <c r="F301" s="190" t="s">
        <v>667</v>
      </c>
    </row>
    <row r="302" spans="1:6" x14ac:dyDescent="0.2">
      <c r="A302" s="186" t="s">
        <v>182</v>
      </c>
      <c r="B302" s="186" t="s">
        <v>665</v>
      </c>
      <c r="C302" s="187" t="s">
        <v>681</v>
      </c>
      <c r="D302" s="188" t="s">
        <v>305</v>
      </c>
      <c r="E302" s="189">
        <v>4661</v>
      </c>
      <c r="F302" s="190" t="s">
        <v>667</v>
      </c>
    </row>
    <row r="303" spans="1:6" x14ac:dyDescent="0.2">
      <c r="A303" s="186" t="s">
        <v>182</v>
      </c>
      <c r="B303" s="186" t="s">
        <v>665</v>
      </c>
      <c r="C303" s="187" t="s">
        <v>682</v>
      </c>
      <c r="D303" s="188" t="s">
        <v>305</v>
      </c>
      <c r="E303" s="189">
        <v>525.1</v>
      </c>
      <c r="F303" s="190" t="s">
        <v>667</v>
      </c>
    </row>
    <row r="304" spans="1:6" x14ac:dyDescent="0.2">
      <c r="A304" s="186" t="s">
        <v>182</v>
      </c>
      <c r="B304" s="186" t="s">
        <v>665</v>
      </c>
      <c r="C304" s="187" t="s">
        <v>683</v>
      </c>
      <c r="D304" s="188" t="s">
        <v>305</v>
      </c>
      <c r="E304" s="189">
        <v>6384.19</v>
      </c>
      <c r="F304" s="190" t="s">
        <v>667</v>
      </c>
    </row>
    <row r="305" spans="1:6" ht="21" customHeight="1" x14ac:dyDescent="0.2">
      <c r="A305" s="186" t="s">
        <v>182</v>
      </c>
      <c r="B305" s="186" t="s">
        <v>665</v>
      </c>
      <c r="C305" s="187" t="s">
        <v>684</v>
      </c>
      <c r="D305" s="188" t="s">
        <v>305</v>
      </c>
      <c r="E305" s="189">
        <v>899.04330000000004</v>
      </c>
      <c r="F305" s="190" t="s">
        <v>667</v>
      </c>
    </row>
    <row r="306" spans="1:6" ht="29.25" customHeight="1" x14ac:dyDescent="0.2">
      <c r="A306" s="186" t="s">
        <v>182</v>
      </c>
      <c r="B306" s="186" t="s">
        <v>665</v>
      </c>
      <c r="C306" s="187" t="s">
        <v>685</v>
      </c>
      <c r="D306" s="188" t="s">
        <v>305</v>
      </c>
      <c r="E306" s="189">
        <v>348.1</v>
      </c>
      <c r="F306" s="190" t="s">
        <v>667</v>
      </c>
    </row>
    <row r="307" spans="1:6" ht="28.5" customHeight="1" x14ac:dyDescent="0.2">
      <c r="A307" s="186" t="s">
        <v>182</v>
      </c>
      <c r="B307" s="186" t="s">
        <v>665</v>
      </c>
      <c r="C307" s="187" t="s">
        <v>686</v>
      </c>
      <c r="D307" s="188" t="s">
        <v>305</v>
      </c>
      <c r="E307" s="189">
        <v>147.5</v>
      </c>
      <c r="F307" s="190" t="s">
        <v>667</v>
      </c>
    </row>
    <row r="308" spans="1:6" ht="32.25" customHeight="1" x14ac:dyDescent="0.2">
      <c r="A308" s="186" t="s">
        <v>182</v>
      </c>
      <c r="B308" s="186" t="s">
        <v>665</v>
      </c>
      <c r="C308" s="187" t="s">
        <v>687</v>
      </c>
      <c r="D308" s="188" t="s">
        <v>305</v>
      </c>
      <c r="E308" s="189">
        <v>11210</v>
      </c>
      <c r="F308" s="190" t="s">
        <v>667</v>
      </c>
    </row>
    <row r="309" spans="1:6" ht="24" x14ac:dyDescent="0.2">
      <c r="A309" s="186" t="s">
        <v>182</v>
      </c>
      <c r="B309" s="186" t="s">
        <v>665</v>
      </c>
      <c r="C309" s="187" t="s">
        <v>688</v>
      </c>
      <c r="D309" s="188" t="s">
        <v>305</v>
      </c>
      <c r="E309" s="189">
        <v>1333.4</v>
      </c>
      <c r="F309" s="190" t="s">
        <v>667</v>
      </c>
    </row>
    <row r="310" spans="1:6" x14ac:dyDescent="0.2">
      <c r="A310" s="191" t="s">
        <v>152</v>
      </c>
      <c r="B310" s="191" t="s">
        <v>689</v>
      </c>
      <c r="C310" s="192" t="s">
        <v>690</v>
      </c>
      <c r="D310" s="193" t="s">
        <v>305</v>
      </c>
      <c r="E310" s="194">
        <v>939.75</v>
      </c>
      <c r="F310" s="195" t="s">
        <v>691</v>
      </c>
    </row>
    <row r="311" spans="1:6" ht="22.5" customHeight="1" x14ac:dyDescent="0.2">
      <c r="A311" s="191" t="s">
        <v>152</v>
      </c>
      <c r="B311" s="191" t="s">
        <v>689</v>
      </c>
      <c r="C311" s="192" t="s">
        <v>692</v>
      </c>
      <c r="D311" s="193" t="s">
        <v>305</v>
      </c>
      <c r="E311" s="194">
        <v>590</v>
      </c>
      <c r="F311" s="195" t="s">
        <v>691</v>
      </c>
    </row>
    <row r="312" spans="1:6" x14ac:dyDescent="0.2">
      <c r="A312" s="191" t="s">
        <v>152</v>
      </c>
      <c r="B312" s="191" t="s">
        <v>689</v>
      </c>
      <c r="C312" s="192" t="s">
        <v>693</v>
      </c>
      <c r="D312" s="193" t="s">
        <v>305</v>
      </c>
      <c r="E312" s="194">
        <v>761.25</v>
      </c>
      <c r="F312" s="195" t="s">
        <v>691</v>
      </c>
    </row>
    <row r="313" spans="1:6" x14ac:dyDescent="0.2">
      <c r="A313" s="191" t="s">
        <v>152</v>
      </c>
      <c r="B313" s="191" t="s">
        <v>689</v>
      </c>
      <c r="C313" s="196" t="s">
        <v>693</v>
      </c>
      <c r="D313" s="197" t="s">
        <v>305</v>
      </c>
      <c r="E313" s="198">
        <v>761.25</v>
      </c>
      <c r="F313" s="199" t="s">
        <v>694</v>
      </c>
    </row>
    <row r="314" spans="1:6" ht="26.25" customHeight="1" x14ac:dyDescent="0.2">
      <c r="A314" s="191" t="s">
        <v>152</v>
      </c>
      <c r="B314" s="191" t="s">
        <v>689</v>
      </c>
      <c r="C314" s="196" t="s">
        <v>695</v>
      </c>
      <c r="D314" s="197" t="s">
        <v>305</v>
      </c>
      <c r="E314" s="198">
        <v>309.75</v>
      </c>
      <c r="F314" s="199" t="s">
        <v>694</v>
      </c>
    </row>
    <row r="315" spans="1:6" ht="18" customHeight="1" x14ac:dyDescent="0.2">
      <c r="A315" s="191" t="s">
        <v>152</v>
      </c>
      <c r="B315" s="191" t="s">
        <v>689</v>
      </c>
      <c r="C315" s="192" t="s">
        <v>696</v>
      </c>
      <c r="D315" s="193" t="s">
        <v>305</v>
      </c>
      <c r="E315" s="194">
        <v>270.48</v>
      </c>
      <c r="F315" s="199" t="s">
        <v>694</v>
      </c>
    </row>
    <row r="316" spans="1:6" x14ac:dyDescent="0.2">
      <c r="A316" s="191" t="s">
        <v>152</v>
      </c>
      <c r="B316" s="191" t="s">
        <v>689</v>
      </c>
      <c r="C316" s="192" t="s">
        <v>697</v>
      </c>
      <c r="D316" s="193" t="s">
        <v>305</v>
      </c>
      <c r="E316" s="194">
        <v>229.21530000000001</v>
      </c>
      <c r="F316" s="195" t="s">
        <v>691</v>
      </c>
    </row>
    <row r="317" spans="1:6" x14ac:dyDescent="0.2">
      <c r="A317" s="191" t="s">
        <v>152</v>
      </c>
      <c r="B317" s="191" t="s">
        <v>689</v>
      </c>
      <c r="C317" s="192" t="s">
        <v>698</v>
      </c>
      <c r="D317" s="193" t="s">
        <v>305</v>
      </c>
      <c r="E317" s="194">
        <v>194.25</v>
      </c>
      <c r="F317" s="199" t="s">
        <v>694</v>
      </c>
    </row>
    <row r="318" spans="1:6" x14ac:dyDescent="0.2">
      <c r="A318" s="191" t="s">
        <v>152</v>
      </c>
      <c r="B318" s="191" t="s">
        <v>689</v>
      </c>
      <c r="C318" s="192" t="s">
        <v>699</v>
      </c>
      <c r="D318" s="193" t="s">
        <v>305</v>
      </c>
      <c r="E318" s="194">
        <v>414.75</v>
      </c>
      <c r="F318" s="195" t="s">
        <v>691</v>
      </c>
    </row>
    <row r="319" spans="1:6" x14ac:dyDescent="0.2">
      <c r="A319" s="191" t="s">
        <v>152</v>
      </c>
      <c r="B319" s="191" t="s">
        <v>689</v>
      </c>
      <c r="C319" s="192" t="s">
        <v>700</v>
      </c>
      <c r="D319" s="193" t="s">
        <v>305</v>
      </c>
      <c r="E319" s="194">
        <v>414.75</v>
      </c>
      <c r="F319" s="199" t="s">
        <v>694</v>
      </c>
    </row>
    <row r="320" spans="1:6" x14ac:dyDescent="0.2">
      <c r="A320" s="191" t="s">
        <v>152</v>
      </c>
      <c r="B320" s="191" t="s">
        <v>689</v>
      </c>
      <c r="C320" s="196" t="s">
        <v>701</v>
      </c>
      <c r="D320" s="197" t="s">
        <v>305</v>
      </c>
      <c r="E320" s="198">
        <v>3669.75</v>
      </c>
      <c r="F320" s="199" t="s">
        <v>694</v>
      </c>
    </row>
    <row r="321" spans="1:6" x14ac:dyDescent="0.2">
      <c r="A321" s="191" t="s">
        <v>152</v>
      </c>
      <c r="B321" s="191" t="s">
        <v>689</v>
      </c>
      <c r="C321" s="192" t="s">
        <v>702</v>
      </c>
      <c r="D321" s="193" t="s">
        <v>703</v>
      </c>
      <c r="E321" s="194">
        <v>866.25</v>
      </c>
      <c r="F321" s="199" t="s">
        <v>694</v>
      </c>
    </row>
    <row r="322" spans="1:6" ht="24" x14ac:dyDescent="0.2">
      <c r="A322" s="191" t="s">
        <v>152</v>
      </c>
      <c r="B322" s="191" t="s">
        <v>689</v>
      </c>
      <c r="C322" s="192" t="s">
        <v>704</v>
      </c>
      <c r="D322" s="193" t="s">
        <v>305</v>
      </c>
      <c r="E322" s="194">
        <v>8096</v>
      </c>
      <c r="F322" s="199" t="s">
        <v>694</v>
      </c>
    </row>
    <row r="323" spans="1:6" ht="24" x14ac:dyDescent="0.2">
      <c r="A323" s="191" t="s">
        <v>152</v>
      </c>
      <c r="B323" s="191" t="s">
        <v>689</v>
      </c>
      <c r="C323" s="192" t="s">
        <v>705</v>
      </c>
      <c r="D323" s="193" t="s">
        <v>305</v>
      </c>
      <c r="E323" s="194">
        <v>8000</v>
      </c>
      <c r="F323" s="199" t="s">
        <v>694</v>
      </c>
    </row>
    <row r="324" spans="1:6" x14ac:dyDescent="0.2">
      <c r="A324" s="191" t="s">
        <v>152</v>
      </c>
      <c r="B324" s="191" t="s">
        <v>689</v>
      </c>
      <c r="C324" s="196" t="s">
        <v>706</v>
      </c>
      <c r="D324" s="197" t="s">
        <v>305</v>
      </c>
      <c r="E324" s="198">
        <v>167.27</v>
      </c>
      <c r="F324" s="199" t="s">
        <v>694</v>
      </c>
    </row>
    <row r="325" spans="1:6" ht="30.75" customHeight="1" x14ac:dyDescent="0.2">
      <c r="A325" s="191" t="s">
        <v>152</v>
      </c>
      <c r="B325" s="191" t="s">
        <v>689</v>
      </c>
      <c r="C325" s="192" t="s">
        <v>707</v>
      </c>
      <c r="D325" s="193" t="s">
        <v>305</v>
      </c>
      <c r="E325" s="194">
        <v>402.67669999999998</v>
      </c>
      <c r="F325" s="195" t="s">
        <v>691</v>
      </c>
    </row>
    <row r="326" spans="1:6" x14ac:dyDescent="0.2">
      <c r="A326" s="191" t="s">
        <v>152</v>
      </c>
      <c r="B326" s="191" t="s">
        <v>689</v>
      </c>
      <c r="C326" s="192" t="s">
        <v>708</v>
      </c>
      <c r="D326" s="193" t="s">
        <v>305</v>
      </c>
      <c r="E326" s="194">
        <v>600.9153</v>
      </c>
      <c r="F326" s="195" t="s">
        <v>691</v>
      </c>
    </row>
    <row r="327" spans="1:6" x14ac:dyDescent="0.2">
      <c r="A327" s="191" t="s">
        <v>152</v>
      </c>
      <c r="B327" s="191" t="s">
        <v>689</v>
      </c>
      <c r="C327" s="192" t="s">
        <v>709</v>
      </c>
      <c r="D327" s="193" t="s">
        <v>703</v>
      </c>
      <c r="E327" s="194">
        <v>489.40600000000001</v>
      </c>
      <c r="F327" s="199" t="s">
        <v>694</v>
      </c>
    </row>
    <row r="328" spans="1:6" ht="24.75" customHeight="1" x14ac:dyDescent="0.2">
      <c r="A328" s="191" t="s">
        <v>152</v>
      </c>
      <c r="B328" s="191" t="s">
        <v>689</v>
      </c>
      <c r="C328" s="192" t="s">
        <v>710</v>
      </c>
      <c r="D328" s="193" t="s">
        <v>305</v>
      </c>
      <c r="E328" s="194">
        <v>455.48</v>
      </c>
      <c r="F328" s="195" t="s">
        <v>691</v>
      </c>
    </row>
    <row r="329" spans="1:6" ht="24" x14ac:dyDescent="0.2">
      <c r="A329" s="71" t="s">
        <v>165</v>
      </c>
      <c r="B329" s="71" t="s">
        <v>711</v>
      </c>
      <c r="C329" s="72" t="s">
        <v>712</v>
      </c>
      <c r="D329" s="73" t="s">
        <v>305</v>
      </c>
      <c r="E329" s="74">
        <v>6490</v>
      </c>
      <c r="F329" s="111" t="s">
        <v>713</v>
      </c>
    </row>
    <row r="330" spans="1:6" ht="24" x14ac:dyDescent="0.2">
      <c r="A330" s="71" t="s">
        <v>714</v>
      </c>
      <c r="B330" s="71" t="s">
        <v>715</v>
      </c>
      <c r="C330" s="72" t="s">
        <v>716</v>
      </c>
      <c r="D330" s="73" t="s">
        <v>473</v>
      </c>
      <c r="E330" s="74">
        <v>460.2</v>
      </c>
      <c r="F330" s="111" t="s">
        <v>717</v>
      </c>
    </row>
    <row r="331" spans="1:6" ht="36" x14ac:dyDescent="0.2">
      <c r="A331" s="71" t="s">
        <v>103</v>
      </c>
      <c r="B331" s="71" t="s">
        <v>718</v>
      </c>
      <c r="C331" s="72" t="s">
        <v>719</v>
      </c>
      <c r="D331" s="73" t="s">
        <v>720</v>
      </c>
      <c r="E331" s="74">
        <v>44877.760000000002</v>
      </c>
      <c r="F331" s="111" t="s">
        <v>721</v>
      </c>
    </row>
    <row r="332" spans="1:6" x14ac:dyDescent="0.2">
      <c r="A332" s="75" t="s">
        <v>722</v>
      </c>
      <c r="B332" s="75" t="s">
        <v>723</v>
      </c>
      <c r="C332" s="72" t="s">
        <v>724</v>
      </c>
      <c r="D332" s="73" t="s">
        <v>725</v>
      </c>
      <c r="E332" s="74">
        <v>3000</v>
      </c>
      <c r="F332" s="111" t="s">
        <v>726</v>
      </c>
    </row>
    <row r="333" spans="1:6" ht="24" x14ac:dyDescent="0.2">
      <c r="A333" s="200" t="s">
        <v>727</v>
      </c>
      <c r="B333" s="200" t="s">
        <v>728</v>
      </c>
      <c r="C333" s="201" t="s">
        <v>729</v>
      </c>
      <c r="D333" s="202" t="s">
        <v>305</v>
      </c>
      <c r="E333" s="203">
        <v>23562.5</v>
      </c>
      <c r="F333" s="204" t="s">
        <v>730</v>
      </c>
    </row>
    <row r="334" spans="1:6" ht="24" x14ac:dyDescent="0.2">
      <c r="A334" s="200" t="s">
        <v>727</v>
      </c>
      <c r="B334" s="200" t="s">
        <v>728</v>
      </c>
      <c r="C334" s="201" t="s">
        <v>731</v>
      </c>
      <c r="D334" s="202" t="s">
        <v>305</v>
      </c>
      <c r="E334" s="203">
        <v>102660</v>
      </c>
      <c r="F334" s="204" t="s">
        <v>730</v>
      </c>
    </row>
    <row r="335" spans="1:6" ht="20.25" customHeight="1" x14ac:dyDescent="0.2">
      <c r="A335" s="205" t="s">
        <v>732</v>
      </c>
      <c r="B335" s="205" t="s">
        <v>733</v>
      </c>
      <c r="C335" s="206" t="s">
        <v>734</v>
      </c>
      <c r="D335" s="207" t="s">
        <v>305</v>
      </c>
      <c r="E335" s="208">
        <v>590</v>
      </c>
      <c r="F335" s="209" t="s">
        <v>735</v>
      </c>
    </row>
    <row r="336" spans="1:6" ht="15" customHeight="1" x14ac:dyDescent="0.2">
      <c r="A336" s="205" t="s">
        <v>732</v>
      </c>
      <c r="B336" s="205" t="s">
        <v>733</v>
      </c>
      <c r="C336" s="206" t="s">
        <v>736</v>
      </c>
      <c r="D336" s="207" t="s">
        <v>305</v>
      </c>
      <c r="E336" s="208">
        <v>2124</v>
      </c>
      <c r="F336" s="209" t="s">
        <v>735</v>
      </c>
    </row>
    <row r="337" spans="1:6" ht="14.1" customHeight="1" x14ac:dyDescent="0.2">
      <c r="A337" s="205" t="s">
        <v>732</v>
      </c>
      <c r="B337" s="205" t="s">
        <v>733</v>
      </c>
      <c r="C337" s="206" t="s">
        <v>737</v>
      </c>
      <c r="D337" s="207" t="s">
        <v>738</v>
      </c>
      <c r="E337" s="208">
        <v>2832</v>
      </c>
      <c r="F337" s="209" t="s">
        <v>735</v>
      </c>
    </row>
    <row r="338" spans="1:6" x14ac:dyDescent="0.2">
      <c r="A338" s="205" t="s">
        <v>732</v>
      </c>
      <c r="B338" s="205" t="s">
        <v>733</v>
      </c>
      <c r="C338" s="206" t="s">
        <v>739</v>
      </c>
      <c r="D338" s="207" t="s">
        <v>738</v>
      </c>
      <c r="E338" s="208">
        <v>2548.8000000000002</v>
      </c>
      <c r="F338" s="209" t="s">
        <v>735</v>
      </c>
    </row>
    <row r="339" spans="1:6" ht="15" customHeight="1" x14ac:dyDescent="0.2">
      <c r="A339" s="205" t="s">
        <v>732</v>
      </c>
      <c r="B339" s="205" t="s">
        <v>733</v>
      </c>
      <c r="C339" s="206" t="s">
        <v>740</v>
      </c>
      <c r="D339" s="207" t="s">
        <v>738</v>
      </c>
      <c r="E339" s="208">
        <v>2360</v>
      </c>
      <c r="F339" s="209" t="s">
        <v>735</v>
      </c>
    </row>
    <row r="340" spans="1:6" ht="24" x14ac:dyDescent="0.2">
      <c r="A340" s="205" t="s">
        <v>732</v>
      </c>
      <c r="B340" s="205" t="s">
        <v>733</v>
      </c>
      <c r="C340" s="206" t="s">
        <v>741</v>
      </c>
      <c r="D340" s="207" t="s">
        <v>738</v>
      </c>
      <c r="E340" s="208">
        <v>2360</v>
      </c>
      <c r="F340" s="209" t="s">
        <v>735</v>
      </c>
    </row>
    <row r="341" spans="1:6" x14ac:dyDescent="0.2">
      <c r="A341" s="205" t="s">
        <v>732</v>
      </c>
      <c r="B341" s="205" t="s">
        <v>733</v>
      </c>
      <c r="C341" s="206" t="s">
        <v>742</v>
      </c>
      <c r="D341" s="207" t="s">
        <v>738</v>
      </c>
      <c r="E341" s="208">
        <v>708</v>
      </c>
      <c r="F341" s="209" t="s">
        <v>735</v>
      </c>
    </row>
    <row r="342" spans="1:6" x14ac:dyDescent="0.2">
      <c r="A342" s="205" t="s">
        <v>732</v>
      </c>
      <c r="B342" s="205" t="s">
        <v>733</v>
      </c>
      <c r="C342" s="206" t="s">
        <v>743</v>
      </c>
      <c r="D342" s="207" t="s">
        <v>305</v>
      </c>
      <c r="E342" s="208">
        <v>7670</v>
      </c>
      <c r="F342" s="209" t="s">
        <v>735</v>
      </c>
    </row>
    <row r="343" spans="1:6" ht="24" x14ac:dyDescent="0.2">
      <c r="A343" s="205" t="s">
        <v>732</v>
      </c>
      <c r="B343" s="205" t="s">
        <v>733</v>
      </c>
      <c r="C343" s="206" t="s">
        <v>744</v>
      </c>
      <c r="D343" s="207" t="s">
        <v>738</v>
      </c>
      <c r="E343" s="208">
        <v>2548.8000000000002</v>
      </c>
      <c r="F343" s="209" t="s">
        <v>735</v>
      </c>
    </row>
    <row r="344" spans="1:6" ht="24" x14ac:dyDescent="0.2">
      <c r="A344" s="205" t="s">
        <v>732</v>
      </c>
      <c r="B344" s="205" t="s">
        <v>733</v>
      </c>
      <c r="C344" s="206" t="s">
        <v>745</v>
      </c>
      <c r="D344" s="207" t="s">
        <v>305</v>
      </c>
      <c r="E344" s="208">
        <v>2360</v>
      </c>
      <c r="F344" s="209" t="s">
        <v>735</v>
      </c>
    </row>
    <row r="345" spans="1:6" ht="24" x14ac:dyDescent="0.2">
      <c r="A345" s="205" t="s">
        <v>732</v>
      </c>
      <c r="B345" s="205" t="s">
        <v>733</v>
      </c>
      <c r="C345" s="206" t="s">
        <v>746</v>
      </c>
      <c r="D345" s="207" t="s">
        <v>305</v>
      </c>
      <c r="E345" s="208">
        <v>1770</v>
      </c>
      <c r="F345" s="209" t="s">
        <v>735</v>
      </c>
    </row>
    <row r="346" spans="1:6" x14ac:dyDescent="0.2">
      <c r="A346" s="205" t="s">
        <v>732</v>
      </c>
      <c r="B346" s="205" t="s">
        <v>733</v>
      </c>
      <c r="C346" s="206" t="s">
        <v>747</v>
      </c>
      <c r="D346" s="207" t="s">
        <v>305</v>
      </c>
      <c r="E346" s="208">
        <v>1121</v>
      </c>
      <c r="F346" s="209" t="s">
        <v>735</v>
      </c>
    </row>
    <row r="347" spans="1:6" x14ac:dyDescent="0.2">
      <c r="A347" s="210" t="s">
        <v>748</v>
      </c>
      <c r="B347" s="210" t="s">
        <v>749</v>
      </c>
      <c r="C347" s="211" t="s">
        <v>750</v>
      </c>
      <c r="D347" s="212" t="s">
        <v>305</v>
      </c>
      <c r="E347" s="213">
        <v>1770</v>
      </c>
      <c r="F347" s="214" t="s">
        <v>751</v>
      </c>
    </row>
    <row r="348" spans="1:6" ht="24" x14ac:dyDescent="0.2">
      <c r="A348" s="210" t="s">
        <v>748</v>
      </c>
      <c r="B348" s="210" t="s">
        <v>749</v>
      </c>
      <c r="C348" s="211" t="s">
        <v>752</v>
      </c>
      <c r="D348" s="212" t="s">
        <v>305</v>
      </c>
      <c r="E348" s="213">
        <v>1062</v>
      </c>
      <c r="F348" s="214" t="s">
        <v>751</v>
      </c>
    </row>
    <row r="349" spans="1:6" x14ac:dyDescent="0.2">
      <c r="A349" s="210" t="s">
        <v>748</v>
      </c>
      <c r="B349" s="210" t="s">
        <v>749</v>
      </c>
      <c r="C349" s="211" t="s">
        <v>753</v>
      </c>
      <c r="D349" s="212" t="s">
        <v>305</v>
      </c>
      <c r="E349" s="213">
        <v>420.55200000000002</v>
      </c>
      <c r="F349" s="214" t="s">
        <v>751</v>
      </c>
    </row>
    <row r="350" spans="1:6" x14ac:dyDescent="0.2">
      <c r="A350" s="210" t="s">
        <v>748</v>
      </c>
      <c r="B350" s="210" t="s">
        <v>749</v>
      </c>
      <c r="C350" s="211" t="s">
        <v>754</v>
      </c>
      <c r="D350" s="212" t="s">
        <v>305</v>
      </c>
      <c r="E350" s="213">
        <v>420.73</v>
      </c>
      <c r="F350" s="214" t="s">
        <v>751</v>
      </c>
    </row>
    <row r="351" spans="1:6" ht="24" x14ac:dyDescent="0.2">
      <c r="A351" s="210" t="s">
        <v>748</v>
      </c>
      <c r="B351" s="210" t="s">
        <v>749</v>
      </c>
      <c r="C351" s="211" t="s">
        <v>755</v>
      </c>
      <c r="D351" s="212" t="s">
        <v>305</v>
      </c>
      <c r="E351" s="213">
        <v>1379.48</v>
      </c>
      <c r="F351" s="214" t="s">
        <v>751</v>
      </c>
    </row>
    <row r="352" spans="1:6" ht="24" x14ac:dyDescent="0.2">
      <c r="A352" s="210" t="s">
        <v>748</v>
      </c>
      <c r="B352" s="210" t="s">
        <v>749</v>
      </c>
      <c r="C352" s="211" t="s">
        <v>755</v>
      </c>
      <c r="D352" s="212" t="s">
        <v>305</v>
      </c>
      <c r="E352" s="213">
        <v>486.69200000000001</v>
      </c>
      <c r="F352" s="214" t="s">
        <v>751</v>
      </c>
    </row>
    <row r="353" spans="1:6" ht="24" x14ac:dyDescent="0.2">
      <c r="A353" s="210" t="s">
        <v>748</v>
      </c>
      <c r="B353" s="210" t="s">
        <v>749</v>
      </c>
      <c r="C353" s="211" t="s">
        <v>756</v>
      </c>
      <c r="D353" s="212" t="s">
        <v>305</v>
      </c>
      <c r="E353" s="213">
        <v>420.09199999999998</v>
      </c>
      <c r="F353" s="214" t="s">
        <v>751</v>
      </c>
    </row>
    <row r="354" spans="1:6" ht="24" x14ac:dyDescent="0.2">
      <c r="A354" s="210" t="s">
        <v>748</v>
      </c>
      <c r="B354" s="210" t="s">
        <v>749</v>
      </c>
      <c r="C354" s="211" t="s">
        <v>757</v>
      </c>
      <c r="D354" s="212" t="s">
        <v>305</v>
      </c>
      <c r="E354" s="213">
        <v>422.358</v>
      </c>
      <c r="F354" s="214" t="s">
        <v>751</v>
      </c>
    </row>
    <row r="355" spans="1:6" ht="15" customHeight="1" x14ac:dyDescent="0.2">
      <c r="A355" s="210" t="s">
        <v>748</v>
      </c>
      <c r="B355" s="210" t="s">
        <v>749</v>
      </c>
      <c r="C355" s="211" t="s">
        <v>758</v>
      </c>
      <c r="D355" s="212" t="s">
        <v>305</v>
      </c>
      <c r="E355" s="213">
        <v>422.44</v>
      </c>
      <c r="F355" s="214" t="s">
        <v>751</v>
      </c>
    </row>
    <row r="356" spans="1:6" ht="24" x14ac:dyDescent="0.2">
      <c r="A356" s="210" t="s">
        <v>748</v>
      </c>
      <c r="B356" s="210" t="s">
        <v>749</v>
      </c>
      <c r="C356" s="211" t="s">
        <v>759</v>
      </c>
      <c r="D356" s="212" t="s">
        <v>305</v>
      </c>
      <c r="E356" s="213">
        <v>422.62799999999999</v>
      </c>
      <c r="F356" s="214" t="s">
        <v>751</v>
      </c>
    </row>
    <row r="357" spans="1:6" ht="14.1" customHeight="1" x14ac:dyDescent="0.2">
      <c r="A357" s="210" t="s">
        <v>748</v>
      </c>
      <c r="B357" s="210" t="s">
        <v>749</v>
      </c>
      <c r="C357" s="211" t="s">
        <v>760</v>
      </c>
      <c r="D357" s="212" t="s">
        <v>305</v>
      </c>
      <c r="E357" s="213">
        <v>810.41200000000003</v>
      </c>
      <c r="F357" s="214" t="s">
        <v>751</v>
      </c>
    </row>
    <row r="358" spans="1:6" x14ac:dyDescent="0.2">
      <c r="A358" s="210" t="s">
        <v>748</v>
      </c>
      <c r="B358" s="210" t="s">
        <v>749</v>
      </c>
      <c r="C358" s="211" t="s">
        <v>761</v>
      </c>
      <c r="D358" s="212" t="s">
        <v>305</v>
      </c>
      <c r="E358" s="213">
        <v>1069.47</v>
      </c>
      <c r="F358" s="214" t="s">
        <v>751</v>
      </c>
    </row>
    <row r="359" spans="1:6" ht="18" customHeight="1" x14ac:dyDescent="0.2">
      <c r="A359" s="210" t="s">
        <v>748</v>
      </c>
      <c r="B359" s="210" t="s">
        <v>749</v>
      </c>
      <c r="C359" s="211" t="s">
        <v>762</v>
      </c>
      <c r="D359" s="212" t="s">
        <v>305</v>
      </c>
      <c r="E359" s="213">
        <v>3499.9967000000001</v>
      </c>
      <c r="F359" s="214" t="s">
        <v>751</v>
      </c>
    </row>
    <row r="360" spans="1:6" ht="18.95" customHeight="1" x14ac:dyDescent="0.2">
      <c r="A360" s="210" t="s">
        <v>748</v>
      </c>
      <c r="B360" s="210" t="s">
        <v>749</v>
      </c>
      <c r="C360" s="211" t="s">
        <v>763</v>
      </c>
      <c r="D360" s="212" t="s">
        <v>305</v>
      </c>
      <c r="E360" s="213">
        <v>200.6</v>
      </c>
      <c r="F360" s="214" t="s">
        <v>751</v>
      </c>
    </row>
    <row r="361" spans="1:6" ht="15.95" customHeight="1" x14ac:dyDescent="0.2">
      <c r="A361" s="210" t="s">
        <v>748</v>
      </c>
      <c r="B361" s="210" t="s">
        <v>749</v>
      </c>
      <c r="C361" s="211" t="s">
        <v>764</v>
      </c>
      <c r="D361" s="212" t="s">
        <v>305</v>
      </c>
      <c r="E361" s="213">
        <v>17.405000000000001</v>
      </c>
      <c r="F361" s="214" t="s">
        <v>751</v>
      </c>
    </row>
    <row r="362" spans="1:6" ht="21" customHeight="1" x14ac:dyDescent="0.2">
      <c r="A362" s="210" t="s">
        <v>748</v>
      </c>
      <c r="B362" s="210" t="s">
        <v>749</v>
      </c>
      <c r="C362" s="211" t="s">
        <v>765</v>
      </c>
      <c r="D362" s="212" t="s">
        <v>305</v>
      </c>
      <c r="E362" s="213">
        <v>101.48</v>
      </c>
      <c r="F362" s="214" t="s">
        <v>751</v>
      </c>
    </row>
    <row r="363" spans="1:6" x14ac:dyDescent="0.2">
      <c r="A363" s="210" t="s">
        <v>748</v>
      </c>
      <c r="B363" s="210" t="s">
        <v>749</v>
      </c>
      <c r="C363" s="211" t="s">
        <v>766</v>
      </c>
      <c r="D363" s="212" t="s">
        <v>305</v>
      </c>
      <c r="E363" s="213">
        <v>15.281000000000001</v>
      </c>
      <c r="F363" s="214" t="s">
        <v>751</v>
      </c>
    </row>
    <row r="364" spans="1:6" x14ac:dyDescent="0.2">
      <c r="A364" s="210" t="s">
        <v>748</v>
      </c>
      <c r="B364" s="210" t="s">
        <v>749</v>
      </c>
      <c r="C364" s="211" t="s">
        <v>767</v>
      </c>
      <c r="D364" s="212" t="s">
        <v>305</v>
      </c>
      <c r="E364" s="213">
        <v>34.81</v>
      </c>
      <c r="F364" s="214" t="s">
        <v>751</v>
      </c>
    </row>
    <row r="365" spans="1:6" x14ac:dyDescent="0.2">
      <c r="A365" s="210" t="s">
        <v>748</v>
      </c>
      <c r="B365" s="210" t="s">
        <v>749</v>
      </c>
      <c r="C365" s="211" t="s">
        <v>768</v>
      </c>
      <c r="D365" s="212" t="s">
        <v>305</v>
      </c>
      <c r="E365" s="213">
        <v>77.88</v>
      </c>
      <c r="F365" s="214" t="s">
        <v>751</v>
      </c>
    </row>
    <row r="366" spans="1:6" x14ac:dyDescent="0.2">
      <c r="A366" s="210" t="s">
        <v>748</v>
      </c>
      <c r="B366" s="210" t="s">
        <v>749</v>
      </c>
      <c r="C366" s="211" t="s">
        <v>769</v>
      </c>
      <c r="D366" s="212" t="s">
        <v>332</v>
      </c>
      <c r="E366" s="213">
        <v>403.79669999999999</v>
      </c>
      <c r="F366" s="214" t="s">
        <v>751</v>
      </c>
    </row>
    <row r="367" spans="1:6" x14ac:dyDescent="0.2">
      <c r="A367" s="210" t="s">
        <v>748</v>
      </c>
      <c r="B367" s="210" t="s">
        <v>749</v>
      </c>
      <c r="C367" s="211" t="s">
        <v>770</v>
      </c>
      <c r="D367" s="212" t="s">
        <v>332</v>
      </c>
      <c r="E367" s="213">
        <v>36</v>
      </c>
      <c r="F367" s="214" t="s">
        <v>751</v>
      </c>
    </row>
    <row r="368" spans="1:6" x14ac:dyDescent="0.2">
      <c r="A368" s="210" t="s">
        <v>748</v>
      </c>
      <c r="B368" s="210" t="s">
        <v>749</v>
      </c>
      <c r="C368" s="211" t="s">
        <v>771</v>
      </c>
      <c r="D368" s="212" t="s">
        <v>332</v>
      </c>
      <c r="E368" s="213">
        <v>154.875</v>
      </c>
      <c r="F368" s="214" t="s">
        <v>751</v>
      </c>
    </row>
    <row r="369" spans="1:6" x14ac:dyDescent="0.2">
      <c r="A369" s="210" t="s">
        <v>748</v>
      </c>
      <c r="B369" s="210" t="s">
        <v>749</v>
      </c>
      <c r="C369" s="210" t="s">
        <v>772</v>
      </c>
      <c r="D369" s="212" t="s">
        <v>305</v>
      </c>
      <c r="E369" s="215">
        <v>121.54</v>
      </c>
      <c r="F369" s="216" t="s">
        <v>751</v>
      </c>
    </row>
    <row r="370" spans="1:6" ht="18" customHeight="1" x14ac:dyDescent="0.2">
      <c r="A370" s="210" t="s">
        <v>748</v>
      </c>
      <c r="B370" s="210" t="s">
        <v>749</v>
      </c>
      <c r="C370" s="211" t="s">
        <v>773</v>
      </c>
      <c r="D370" s="212" t="s">
        <v>305</v>
      </c>
      <c r="E370" s="213">
        <v>510.04250000000002</v>
      </c>
      <c r="F370" s="214" t="s">
        <v>751</v>
      </c>
    </row>
    <row r="371" spans="1:6" ht="24" x14ac:dyDescent="0.2">
      <c r="A371" s="210" t="s">
        <v>748</v>
      </c>
      <c r="B371" s="210" t="s">
        <v>749</v>
      </c>
      <c r="C371" s="211" t="s">
        <v>774</v>
      </c>
      <c r="D371" s="212" t="s">
        <v>305</v>
      </c>
      <c r="E371" s="213">
        <v>510.04250000000002</v>
      </c>
      <c r="F371" s="214" t="s">
        <v>751</v>
      </c>
    </row>
    <row r="372" spans="1:6" ht="24" x14ac:dyDescent="0.2">
      <c r="A372" s="210" t="s">
        <v>748</v>
      </c>
      <c r="B372" s="210" t="s">
        <v>749</v>
      </c>
      <c r="C372" s="211" t="s">
        <v>775</v>
      </c>
      <c r="D372" s="212" t="s">
        <v>305</v>
      </c>
      <c r="E372" s="213">
        <v>445.214</v>
      </c>
      <c r="F372" s="214" t="s">
        <v>751</v>
      </c>
    </row>
    <row r="373" spans="1:6" ht="24" x14ac:dyDescent="0.2">
      <c r="A373" s="210" t="s">
        <v>748</v>
      </c>
      <c r="B373" s="210" t="s">
        <v>749</v>
      </c>
      <c r="C373" s="211" t="s">
        <v>776</v>
      </c>
      <c r="D373" s="212" t="s">
        <v>305</v>
      </c>
      <c r="E373" s="213">
        <v>445.21409999999997</v>
      </c>
      <c r="F373" s="214" t="s">
        <v>751</v>
      </c>
    </row>
    <row r="374" spans="1:6" ht="21.75" customHeight="1" x14ac:dyDescent="0.2">
      <c r="A374" s="210" t="s">
        <v>748</v>
      </c>
      <c r="B374" s="210" t="s">
        <v>749</v>
      </c>
      <c r="C374" s="211" t="s">
        <v>776</v>
      </c>
      <c r="D374" s="212" t="s">
        <v>305</v>
      </c>
      <c r="E374" s="213">
        <v>437.91</v>
      </c>
      <c r="F374" s="214" t="s">
        <v>751</v>
      </c>
    </row>
    <row r="375" spans="1:6" ht="24" x14ac:dyDescent="0.2">
      <c r="A375" s="210" t="s">
        <v>748</v>
      </c>
      <c r="B375" s="210" t="s">
        <v>749</v>
      </c>
      <c r="C375" s="211" t="s">
        <v>777</v>
      </c>
      <c r="D375" s="212" t="s">
        <v>305</v>
      </c>
      <c r="E375" s="213">
        <v>440.16329999999999</v>
      </c>
      <c r="F375" s="214" t="s">
        <v>751</v>
      </c>
    </row>
    <row r="376" spans="1:6" ht="24" x14ac:dyDescent="0.2">
      <c r="A376" s="210" t="s">
        <v>748</v>
      </c>
      <c r="B376" s="210" t="s">
        <v>749</v>
      </c>
      <c r="C376" s="211" t="s">
        <v>778</v>
      </c>
      <c r="D376" s="212" t="s">
        <v>305</v>
      </c>
      <c r="E376" s="213">
        <v>439.49</v>
      </c>
      <c r="F376" s="214" t="s">
        <v>751</v>
      </c>
    </row>
    <row r="377" spans="1:6" ht="24" x14ac:dyDescent="0.2">
      <c r="A377" s="210" t="s">
        <v>748</v>
      </c>
      <c r="B377" s="210" t="s">
        <v>749</v>
      </c>
      <c r="C377" s="211" t="s">
        <v>779</v>
      </c>
      <c r="D377" s="212" t="s">
        <v>305</v>
      </c>
      <c r="E377" s="213">
        <v>442.005</v>
      </c>
      <c r="F377" s="214" t="s">
        <v>751</v>
      </c>
    </row>
    <row r="378" spans="1:6" ht="24" x14ac:dyDescent="0.2">
      <c r="A378" s="210" t="s">
        <v>748</v>
      </c>
      <c r="B378" s="210" t="s">
        <v>749</v>
      </c>
      <c r="C378" s="211" t="s">
        <v>780</v>
      </c>
      <c r="D378" s="212" t="s">
        <v>305</v>
      </c>
      <c r="E378" s="213">
        <v>439.49</v>
      </c>
      <c r="F378" s="214" t="s">
        <v>751</v>
      </c>
    </row>
    <row r="379" spans="1:6" ht="24" x14ac:dyDescent="0.2">
      <c r="A379" s="210" t="s">
        <v>748</v>
      </c>
      <c r="B379" s="210" t="s">
        <v>749</v>
      </c>
      <c r="C379" s="211" t="s">
        <v>781</v>
      </c>
      <c r="D379" s="212" t="s">
        <v>305</v>
      </c>
      <c r="E379" s="213">
        <v>835.00300000000004</v>
      </c>
      <c r="F379" s="214" t="s">
        <v>751</v>
      </c>
    </row>
    <row r="380" spans="1:6" ht="24" x14ac:dyDescent="0.2">
      <c r="A380" s="210" t="s">
        <v>748</v>
      </c>
      <c r="B380" s="210" t="s">
        <v>749</v>
      </c>
      <c r="C380" s="211" t="s">
        <v>782</v>
      </c>
      <c r="D380" s="212" t="s">
        <v>305</v>
      </c>
      <c r="E380" s="213">
        <v>1110</v>
      </c>
      <c r="F380" s="214" t="s">
        <v>751</v>
      </c>
    </row>
    <row r="381" spans="1:6" ht="24" x14ac:dyDescent="0.2">
      <c r="A381" s="210" t="s">
        <v>748</v>
      </c>
      <c r="B381" s="210" t="s">
        <v>749</v>
      </c>
      <c r="C381" s="211" t="s">
        <v>783</v>
      </c>
      <c r="D381" s="212" t="s">
        <v>305</v>
      </c>
      <c r="E381" s="213">
        <v>932.61249999999995</v>
      </c>
      <c r="F381" s="214" t="s">
        <v>751</v>
      </c>
    </row>
    <row r="382" spans="1:6" ht="24" x14ac:dyDescent="0.2">
      <c r="A382" s="210" t="s">
        <v>748</v>
      </c>
      <c r="B382" s="210" t="s">
        <v>749</v>
      </c>
      <c r="C382" s="211" t="s">
        <v>784</v>
      </c>
      <c r="D382" s="212" t="s">
        <v>305</v>
      </c>
      <c r="E382" s="213">
        <v>932.39</v>
      </c>
      <c r="F382" s="214" t="s">
        <v>751</v>
      </c>
    </row>
    <row r="383" spans="1:6" ht="24" x14ac:dyDescent="0.2">
      <c r="A383" s="210" t="s">
        <v>748</v>
      </c>
      <c r="B383" s="210" t="s">
        <v>749</v>
      </c>
      <c r="C383" s="211" t="s">
        <v>785</v>
      </c>
      <c r="D383" s="212" t="s">
        <v>305</v>
      </c>
      <c r="E383" s="213">
        <v>932.39</v>
      </c>
      <c r="F383" s="214" t="s">
        <v>751</v>
      </c>
    </row>
    <row r="384" spans="1:6" ht="24" x14ac:dyDescent="0.2">
      <c r="A384" s="210" t="s">
        <v>748</v>
      </c>
      <c r="B384" s="210" t="s">
        <v>749</v>
      </c>
      <c r="C384" s="211" t="s">
        <v>786</v>
      </c>
      <c r="D384" s="212" t="s">
        <v>305</v>
      </c>
      <c r="E384" s="213">
        <v>1015</v>
      </c>
      <c r="F384" s="214" t="s">
        <v>751</v>
      </c>
    </row>
    <row r="385" spans="1:6" ht="24" x14ac:dyDescent="0.2">
      <c r="A385" s="210" t="s">
        <v>748</v>
      </c>
      <c r="B385" s="210" t="s">
        <v>749</v>
      </c>
      <c r="C385" s="211" t="s">
        <v>787</v>
      </c>
      <c r="D385" s="212" t="s">
        <v>305</v>
      </c>
      <c r="E385" s="213">
        <v>927.75</v>
      </c>
      <c r="F385" s="214" t="s">
        <v>751</v>
      </c>
    </row>
    <row r="386" spans="1:6" ht="24" x14ac:dyDescent="0.2">
      <c r="A386" s="210" t="s">
        <v>748</v>
      </c>
      <c r="B386" s="210" t="s">
        <v>749</v>
      </c>
      <c r="C386" s="211" t="s">
        <v>788</v>
      </c>
      <c r="D386" s="212" t="s">
        <v>305</v>
      </c>
      <c r="E386" s="213">
        <v>922.77329999999995</v>
      </c>
      <c r="F386" s="214" t="s">
        <v>751</v>
      </c>
    </row>
    <row r="387" spans="1:6" ht="24" x14ac:dyDescent="0.2">
      <c r="A387" s="210" t="s">
        <v>748</v>
      </c>
      <c r="B387" s="210" t="s">
        <v>749</v>
      </c>
      <c r="C387" s="211" t="s">
        <v>789</v>
      </c>
      <c r="D387" s="212" t="s">
        <v>305</v>
      </c>
      <c r="E387" s="213">
        <v>929.53330000000005</v>
      </c>
      <c r="F387" s="214" t="s">
        <v>751</v>
      </c>
    </row>
    <row r="388" spans="1:6" ht="24" x14ac:dyDescent="0.2">
      <c r="A388" s="210" t="s">
        <v>748</v>
      </c>
      <c r="B388" s="210" t="s">
        <v>749</v>
      </c>
      <c r="C388" s="211" t="s">
        <v>790</v>
      </c>
      <c r="D388" s="212" t="s">
        <v>305</v>
      </c>
      <c r="E388" s="213">
        <v>885</v>
      </c>
      <c r="F388" s="214" t="s">
        <v>751</v>
      </c>
    </row>
    <row r="389" spans="1:6" ht="24" x14ac:dyDescent="0.2">
      <c r="A389" s="210" t="s">
        <v>748</v>
      </c>
      <c r="B389" s="210" t="s">
        <v>749</v>
      </c>
      <c r="C389" s="211" t="s">
        <v>791</v>
      </c>
      <c r="D389" s="212" t="s">
        <v>305</v>
      </c>
      <c r="E389" s="213">
        <v>1017.5025000000001</v>
      </c>
      <c r="F389" s="214" t="s">
        <v>751</v>
      </c>
    </row>
    <row r="390" spans="1:6" ht="24" x14ac:dyDescent="0.2">
      <c r="A390" s="210" t="s">
        <v>748</v>
      </c>
      <c r="B390" s="210" t="s">
        <v>749</v>
      </c>
      <c r="C390" s="211" t="s">
        <v>792</v>
      </c>
      <c r="D390" s="212" t="s">
        <v>305</v>
      </c>
      <c r="E390" s="213">
        <v>2700.0052000000001</v>
      </c>
      <c r="F390" s="214" t="s">
        <v>751</v>
      </c>
    </row>
    <row r="391" spans="1:6" ht="24" x14ac:dyDescent="0.2">
      <c r="A391" s="210" t="s">
        <v>748</v>
      </c>
      <c r="B391" s="210" t="s">
        <v>749</v>
      </c>
      <c r="C391" s="211" t="s">
        <v>793</v>
      </c>
      <c r="D391" s="212" t="s">
        <v>305</v>
      </c>
      <c r="E391" s="213">
        <v>2799.9985000000001</v>
      </c>
      <c r="F391" s="214" t="s">
        <v>751</v>
      </c>
    </row>
    <row r="392" spans="1:6" ht="24" x14ac:dyDescent="0.2">
      <c r="A392" s="210" t="s">
        <v>748</v>
      </c>
      <c r="B392" s="210" t="s">
        <v>749</v>
      </c>
      <c r="C392" s="211" t="s">
        <v>794</v>
      </c>
      <c r="D392" s="212" t="s">
        <v>305</v>
      </c>
      <c r="E392" s="213">
        <v>2149.9960000000001</v>
      </c>
      <c r="F392" s="214" t="s">
        <v>751</v>
      </c>
    </row>
    <row r="393" spans="1:6" ht="24" x14ac:dyDescent="0.2">
      <c r="A393" s="210" t="s">
        <v>748</v>
      </c>
      <c r="B393" s="210" t="s">
        <v>749</v>
      </c>
      <c r="C393" s="211" t="s">
        <v>795</v>
      </c>
      <c r="D393" s="212" t="s">
        <v>305</v>
      </c>
      <c r="E393" s="213">
        <v>3650</v>
      </c>
      <c r="F393" s="214" t="s">
        <v>751</v>
      </c>
    </row>
    <row r="394" spans="1:6" ht="14.1" customHeight="1" x14ac:dyDescent="0.2">
      <c r="A394" s="210" t="s">
        <v>748</v>
      </c>
      <c r="B394" s="210" t="s">
        <v>749</v>
      </c>
      <c r="C394" s="211" t="s">
        <v>796</v>
      </c>
      <c r="D394" s="212" t="s">
        <v>305</v>
      </c>
      <c r="E394" s="213">
        <v>30.68</v>
      </c>
      <c r="F394" s="214" t="s">
        <v>751</v>
      </c>
    </row>
    <row r="395" spans="1:6" ht="24" x14ac:dyDescent="0.2">
      <c r="A395" s="210" t="s">
        <v>748</v>
      </c>
      <c r="B395" s="210" t="s">
        <v>749</v>
      </c>
      <c r="C395" s="211" t="s">
        <v>797</v>
      </c>
      <c r="D395" s="212" t="s">
        <v>305</v>
      </c>
      <c r="E395" s="213">
        <v>5039.8509999999997</v>
      </c>
      <c r="F395" s="214" t="s">
        <v>751</v>
      </c>
    </row>
    <row r="396" spans="1:6" ht="24" x14ac:dyDescent="0.2">
      <c r="A396" s="210" t="s">
        <v>748</v>
      </c>
      <c r="B396" s="210" t="s">
        <v>749</v>
      </c>
      <c r="C396" s="211" t="s">
        <v>798</v>
      </c>
      <c r="D396" s="212" t="s">
        <v>305</v>
      </c>
      <c r="E396" s="213">
        <v>2700.0050000000001</v>
      </c>
      <c r="F396" s="214" t="s">
        <v>751</v>
      </c>
    </row>
    <row r="397" spans="1:6" x14ac:dyDescent="0.2">
      <c r="A397" s="210" t="s">
        <v>748</v>
      </c>
      <c r="B397" s="210" t="s">
        <v>749</v>
      </c>
      <c r="C397" s="211" t="s">
        <v>799</v>
      </c>
      <c r="D397" s="212" t="s">
        <v>305</v>
      </c>
      <c r="E397" s="213">
        <v>9.9946000000000002</v>
      </c>
      <c r="F397" s="214" t="s">
        <v>751</v>
      </c>
    </row>
    <row r="398" spans="1:6" ht="24.75" customHeight="1" x14ac:dyDescent="0.2">
      <c r="A398" s="210" t="s">
        <v>748</v>
      </c>
      <c r="B398" s="210" t="s">
        <v>749</v>
      </c>
      <c r="C398" s="211" t="s">
        <v>800</v>
      </c>
      <c r="D398" s="212" t="s">
        <v>305</v>
      </c>
      <c r="E398" s="213">
        <v>35.4</v>
      </c>
      <c r="F398" s="214" t="s">
        <v>751</v>
      </c>
    </row>
    <row r="399" spans="1:6" ht="24" x14ac:dyDescent="0.2">
      <c r="A399" s="210" t="s">
        <v>748</v>
      </c>
      <c r="B399" s="210" t="s">
        <v>749</v>
      </c>
      <c r="C399" s="211" t="s">
        <v>801</v>
      </c>
      <c r="D399" s="212" t="s">
        <v>305</v>
      </c>
      <c r="E399" s="213">
        <v>1184.72</v>
      </c>
      <c r="F399" s="214" t="s">
        <v>751</v>
      </c>
    </row>
    <row r="400" spans="1:6" ht="24" x14ac:dyDescent="0.2">
      <c r="A400" s="210" t="s">
        <v>748</v>
      </c>
      <c r="B400" s="210" t="s">
        <v>749</v>
      </c>
      <c r="C400" s="211" t="s">
        <v>802</v>
      </c>
      <c r="D400" s="212" t="s">
        <v>305</v>
      </c>
      <c r="E400" s="213">
        <v>2265.6</v>
      </c>
      <c r="F400" s="214" t="s">
        <v>751</v>
      </c>
    </row>
    <row r="401" spans="1:6" x14ac:dyDescent="0.2">
      <c r="A401" s="210" t="s">
        <v>748</v>
      </c>
      <c r="B401" s="210" t="s">
        <v>749</v>
      </c>
      <c r="C401" s="211" t="s">
        <v>803</v>
      </c>
      <c r="D401" s="212" t="s">
        <v>305</v>
      </c>
      <c r="E401" s="213">
        <v>13.3222</v>
      </c>
      <c r="F401" s="214" t="s">
        <v>751</v>
      </c>
    </row>
    <row r="402" spans="1:6" x14ac:dyDescent="0.2">
      <c r="A402" s="210" t="s">
        <v>748</v>
      </c>
      <c r="B402" s="210" t="s">
        <v>749</v>
      </c>
      <c r="C402" s="211" t="s">
        <v>804</v>
      </c>
      <c r="D402" s="212" t="s">
        <v>305</v>
      </c>
      <c r="E402" s="213">
        <v>107.675</v>
      </c>
      <c r="F402" s="214" t="s">
        <v>751</v>
      </c>
    </row>
    <row r="403" spans="1:6" ht="21.75" customHeight="1" x14ac:dyDescent="0.2">
      <c r="A403" s="210" t="s">
        <v>748</v>
      </c>
      <c r="B403" s="210" t="s">
        <v>749</v>
      </c>
      <c r="C403" s="211" t="s">
        <v>805</v>
      </c>
      <c r="D403" s="212" t="s">
        <v>305</v>
      </c>
      <c r="E403" s="213">
        <v>21.771000000000001</v>
      </c>
      <c r="F403" s="214" t="s">
        <v>751</v>
      </c>
    </row>
    <row r="404" spans="1:6" x14ac:dyDescent="0.2">
      <c r="A404" s="210" t="s">
        <v>748</v>
      </c>
      <c r="B404" s="210" t="s">
        <v>749</v>
      </c>
      <c r="C404" s="211" t="s">
        <v>806</v>
      </c>
      <c r="D404" s="212" t="s">
        <v>305</v>
      </c>
      <c r="E404" s="213">
        <v>7.8470000000000004</v>
      </c>
      <c r="F404" s="214" t="s">
        <v>751</v>
      </c>
    </row>
    <row r="405" spans="1:6" ht="24" x14ac:dyDescent="0.2">
      <c r="A405" s="210" t="s">
        <v>748</v>
      </c>
      <c r="B405" s="210" t="s">
        <v>749</v>
      </c>
      <c r="C405" s="211" t="s">
        <v>807</v>
      </c>
      <c r="D405" s="212" t="s">
        <v>305</v>
      </c>
      <c r="E405" s="213">
        <v>885.4</v>
      </c>
      <c r="F405" s="214" t="s">
        <v>751</v>
      </c>
    </row>
    <row r="406" spans="1:6" ht="24" x14ac:dyDescent="0.2">
      <c r="A406" s="210" t="s">
        <v>748</v>
      </c>
      <c r="B406" s="210" t="s">
        <v>749</v>
      </c>
      <c r="C406" s="211" t="s">
        <v>808</v>
      </c>
      <c r="D406" s="212" t="s">
        <v>305</v>
      </c>
      <c r="E406" s="213">
        <v>880.95249999999999</v>
      </c>
      <c r="F406" s="214" t="s">
        <v>751</v>
      </c>
    </row>
    <row r="407" spans="1:6" ht="24" x14ac:dyDescent="0.2">
      <c r="A407" s="210" t="s">
        <v>748</v>
      </c>
      <c r="B407" s="210" t="s">
        <v>749</v>
      </c>
      <c r="C407" s="211" t="s">
        <v>809</v>
      </c>
      <c r="D407" s="212" t="s">
        <v>305</v>
      </c>
      <c r="E407" s="213">
        <v>889.42600000000004</v>
      </c>
      <c r="F407" s="214" t="s">
        <v>751</v>
      </c>
    </row>
    <row r="408" spans="1:6" x14ac:dyDescent="0.2">
      <c r="A408" s="210" t="s">
        <v>748</v>
      </c>
      <c r="B408" s="210" t="s">
        <v>749</v>
      </c>
      <c r="C408" s="211" t="s">
        <v>810</v>
      </c>
      <c r="D408" s="212" t="s">
        <v>305</v>
      </c>
      <c r="E408" s="213">
        <v>20.001000000000001</v>
      </c>
      <c r="F408" s="214" t="s">
        <v>751</v>
      </c>
    </row>
    <row r="409" spans="1:6" ht="15.95" customHeight="1" x14ac:dyDescent="0.2">
      <c r="A409" s="210" t="s">
        <v>748</v>
      </c>
      <c r="B409" s="210" t="s">
        <v>749</v>
      </c>
      <c r="C409" s="214" t="s">
        <v>811</v>
      </c>
      <c r="D409" s="212" t="s">
        <v>305</v>
      </c>
      <c r="E409" s="217">
        <v>5750.01</v>
      </c>
      <c r="F409" s="214" t="s">
        <v>751</v>
      </c>
    </row>
    <row r="410" spans="1:6" ht="24" x14ac:dyDescent="0.2">
      <c r="A410" s="210" t="s">
        <v>748</v>
      </c>
      <c r="B410" s="210" t="s">
        <v>749</v>
      </c>
      <c r="C410" s="211" t="s">
        <v>812</v>
      </c>
      <c r="D410" s="212" t="s">
        <v>305</v>
      </c>
      <c r="E410" s="213">
        <v>4500.0006000000003</v>
      </c>
      <c r="F410" s="214" t="s">
        <v>751</v>
      </c>
    </row>
    <row r="411" spans="1:6" x14ac:dyDescent="0.2">
      <c r="A411" s="210" t="s">
        <v>748</v>
      </c>
      <c r="B411" s="210" t="s">
        <v>749</v>
      </c>
      <c r="C411" s="211" t="s">
        <v>813</v>
      </c>
      <c r="D411" s="212" t="s">
        <v>703</v>
      </c>
      <c r="E411" s="213">
        <v>206.5</v>
      </c>
      <c r="F411" s="214" t="s">
        <v>751</v>
      </c>
    </row>
    <row r="412" spans="1:6" x14ac:dyDescent="0.2">
      <c r="A412" s="210" t="s">
        <v>748</v>
      </c>
      <c r="B412" s="210" t="s">
        <v>749</v>
      </c>
      <c r="C412" s="211" t="s">
        <v>814</v>
      </c>
      <c r="D412" s="212" t="s">
        <v>305</v>
      </c>
      <c r="E412" s="213">
        <v>144.9984</v>
      </c>
      <c r="F412" s="214" t="s">
        <v>751</v>
      </c>
    </row>
    <row r="413" spans="1:6" x14ac:dyDescent="0.2">
      <c r="A413" s="210" t="s">
        <v>748</v>
      </c>
      <c r="B413" s="210" t="s">
        <v>749</v>
      </c>
      <c r="C413" s="211" t="s">
        <v>815</v>
      </c>
      <c r="D413" s="212" t="s">
        <v>305</v>
      </c>
      <c r="E413" s="213">
        <v>1407.74</v>
      </c>
      <c r="F413" s="214" t="s">
        <v>751</v>
      </c>
    </row>
    <row r="414" spans="1:6" x14ac:dyDescent="0.2">
      <c r="A414" s="210" t="s">
        <v>748</v>
      </c>
      <c r="B414" s="210" t="s">
        <v>749</v>
      </c>
      <c r="C414" s="211" t="s">
        <v>816</v>
      </c>
      <c r="D414" s="212" t="s">
        <v>332</v>
      </c>
      <c r="E414" s="213">
        <v>71.98</v>
      </c>
      <c r="F414" s="214" t="s">
        <v>751</v>
      </c>
    </row>
    <row r="415" spans="1:6" x14ac:dyDescent="0.2">
      <c r="A415" s="210" t="s">
        <v>748</v>
      </c>
      <c r="B415" s="210" t="s">
        <v>749</v>
      </c>
      <c r="C415" s="211" t="s">
        <v>817</v>
      </c>
      <c r="D415" s="212" t="s">
        <v>305</v>
      </c>
      <c r="E415" s="213">
        <v>55</v>
      </c>
      <c r="F415" s="214" t="s">
        <v>751</v>
      </c>
    </row>
    <row r="416" spans="1:6" x14ac:dyDescent="0.2">
      <c r="A416" s="210" t="s">
        <v>748</v>
      </c>
      <c r="B416" s="210" t="s">
        <v>749</v>
      </c>
      <c r="C416" s="211" t="s">
        <v>818</v>
      </c>
      <c r="D416" s="212" t="s">
        <v>305</v>
      </c>
      <c r="E416" s="213">
        <v>55</v>
      </c>
      <c r="F416" s="214" t="s">
        <v>751</v>
      </c>
    </row>
    <row r="417" spans="1:6" x14ac:dyDescent="0.2">
      <c r="A417" s="210" t="s">
        <v>748</v>
      </c>
      <c r="B417" s="210" t="s">
        <v>749</v>
      </c>
      <c r="C417" s="211" t="s">
        <v>819</v>
      </c>
      <c r="D417" s="212" t="s">
        <v>703</v>
      </c>
      <c r="E417" s="213">
        <v>72.5</v>
      </c>
      <c r="F417" s="214" t="s">
        <v>751</v>
      </c>
    </row>
    <row r="418" spans="1:6" x14ac:dyDescent="0.2">
      <c r="A418" s="210" t="s">
        <v>748</v>
      </c>
      <c r="B418" s="210" t="s">
        <v>749</v>
      </c>
      <c r="C418" s="211" t="s">
        <v>820</v>
      </c>
      <c r="D418" s="212" t="s">
        <v>305</v>
      </c>
      <c r="E418" s="213">
        <v>50</v>
      </c>
      <c r="F418" s="214" t="s">
        <v>751</v>
      </c>
    </row>
    <row r="419" spans="1:6" x14ac:dyDescent="0.2">
      <c r="A419" s="210" t="s">
        <v>748</v>
      </c>
      <c r="B419" s="210" t="s">
        <v>749</v>
      </c>
      <c r="C419" s="211" t="s">
        <v>821</v>
      </c>
      <c r="D419" s="212" t="s">
        <v>305</v>
      </c>
      <c r="E419" s="213">
        <v>1121</v>
      </c>
      <c r="F419" s="214" t="s">
        <v>751</v>
      </c>
    </row>
    <row r="420" spans="1:6" x14ac:dyDescent="0.2">
      <c r="A420" s="210" t="s">
        <v>748</v>
      </c>
      <c r="B420" s="210" t="s">
        <v>749</v>
      </c>
      <c r="C420" s="211" t="s">
        <v>822</v>
      </c>
      <c r="D420" s="212" t="s">
        <v>305</v>
      </c>
      <c r="E420" s="213">
        <v>254.99799999999999</v>
      </c>
      <c r="F420" s="214" t="s">
        <v>751</v>
      </c>
    </row>
    <row r="421" spans="1:6" x14ac:dyDescent="0.2">
      <c r="A421" s="210" t="s">
        <v>748</v>
      </c>
      <c r="B421" s="210" t="s">
        <v>749</v>
      </c>
      <c r="C421" s="211" t="s">
        <v>822</v>
      </c>
      <c r="D421" s="212" t="s">
        <v>305</v>
      </c>
      <c r="E421" s="213">
        <v>365.8</v>
      </c>
      <c r="F421" s="214" t="s">
        <v>751</v>
      </c>
    </row>
    <row r="422" spans="1:6" x14ac:dyDescent="0.2">
      <c r="A422" s="210" t="s">
        <v>748</v>
      </c>
      <c r="B422" s="210" t="s">
        <v>749</v>
      </c>
      <c r="C422" s="214" t="s">
        <v>823</v>
      </c>
      <c r="D422" s="212" t="s">
        <v>305</v>
      </c>
      <c r="E422" s="217">
        <v>498.99799999999999</v>
      </c>
      <c r="F422" s="214" t="s">
        <v>751</v>
      </c>
    </row>
    <row r="423" spans="1:6" ht="24" x14ac:dyDescent="0.2">
      <c r="A423" s="210" t="s">
        <v>748</v>
      </c>
      <c r="B423" s="210" t="s">
        <v>749</v>
      </c>
      <c r="C423" s="211" t="s">
        <v>824</v>
      </c>
      <c r="D423" s="212" t="s">
        <v>305</v>
      </c>
      <c r="E423" s="213">
        <v>10.9976</v>
      </c>
      <c r="F423" s="214" t="s">
        <v>751</v>
      </c>
    </row>
    <row r="424" spans="1:6" ht="24" x14ac:dyDescent="0.2">
      <c r="A424" s="210" t="s">
        <v>748</v>
      </c>
      <c r="B424" s="210" t="s">
        <v>749</v>
      </c>
      <c r="C424" s="211" t="s">
        <v>825</v>
      </c>
      <c r="D424" s="212" t="s">
        <v>305</v>
      </c>
      <c r="E424" s="213">
        <v>53.1</v>
      </c>
      <c r="F424" s="214" t="s">
        <v>751</v>
      </c>
    </row>
    <row r="425" spans="1:6" ht="24" x14ac:dyDescent="0.2">
      <c r="A425" s="210" t="s">
        <v>748</v>
      </c>
      <c r="B425" s="210" t="s">
        <v>749</v>
      </c>
      <c r="C425" s="211" t="s">
        <v>826</v>
      </c>
      <c r="D425" s="212" t="s">
        <v>305</v>
      </c>
      <c r="E425" s="213">
        <v>916.505</v>
      </c>
      <c r="F425" s="214" t="s">
        <v>751</v>
      </c>
    </row>
    <row r="426" spans="1:6" ht="24" x14ac:dyDescent="0.2">
      <c r="A426" s="210" t="s">
        <v>748</v>
      </c>
      <c r="B426" s="210" t="s">
        <v>749</v>
      </c>
      <c r="C426" s="211" t="s">
        <v>827</v>
      </c>
      <c r="D426" s="212" t="s">
        <v>305</v>
      </c>
      <c r="E426" s="213">
        <v>5015</v>
      </c>
      <c r="F426" s="214" t="s">
        <v>751</v>
      </c>
    </row>
    <row r="427" spans="1:6" ht="24" x14ac:dyDescent="0.2">
      <c r="A427" s="210" t="s">
        <v>748</v>
      </c>
      <c r="B427" s="210" t="s">
        <v>749</v>
      </c>
      <c r="C427" s="211" t="s">
        <v>828</v>
      </c>
      <c r="D427" s="212" t="s">
        <v>305</v>
      </c>
      <c r="E427" s="213">
        <v>10584.6</v>
      </c>
      <c r="F427" s="214" t="s">
        <v>751</v>
      </c>
    </row>
    <row r="428" spans="1:6" x14ac:dyDescent="0.2">
      <c r="A428" s="210" t="s">
        <v>748</v>
      </c>
      <c r="B428" s="210" t="s">
        <v>749</v>
      </c>
      <c r="C428" s="211" t="s">
        <v>829</v>
      </c>
      <c r="D428" s="212" t="s">
        <v>305</v>
      </c>
      <c r="E428" s="213">
        <v>8.85</v>
      </c>
      <c r="F428" s="214" t="s">
        <v>751</v>
      </c>
    </row>
    <row r="429" spans="1:6" x14ac:dyDescent="0.2">
      <c r="A429" s="210" t="s">
        <v>748</v>
      </c>
      <c r="B429" s="210" t="s">
        <v>749</v>
      </c>
      <c r="C429" s="211" t="s">
        <v>830</v>
      </c>
      <c r="D429" s="212" t="s">
        <v>305</v>
      </c>
      <c r="E429" s="213">
        <v>26.55</v>
      </c>
      <c r="F429" s="214" t="s">
        <v>751</v>
      </c>
    </row>
    <row r="430" spans="1:6" x14ac:dyDescent="0.2">
      <c r="A430" s="210" t="s">
        <v>748</v>
      </c>
      <c r="B430" s="210" t="s">
        <v>749</v>
      </c>
      <c r="C430" s="211" t="s">
        <v>831</v>
      </c>
      <c r="D430" s="212" t="s">
        <v>305</v>
      </c>
      <c r="E430" s="213">
        <v>71.98</v>
      </c>
      <c r="F430" s="214" t="s">
        <v>751</v>
      </c>
    </row>
    <row r="431" spans="1:6" x14ac:dyDescent="0.2">
      <c r="A431" s="210" t="s">
        <v>748</v>
      </c>
      <c r="B431" s="210" t="s">
        <v>749</v>
      </c>
      <c r="C431" s="211" t="s">
        <v>832</v>
      </c>
      <c r="D431" s="212" t="s">
        <v>305</v>
      </c>
      <c r="E431" s="213">
        <v>278.77499999999998</v>
      </c>
      <c r="F431" s="214" t="s">
        <v>751</v>
      </c>
    </row>
    <row r="432" spans="1:6" x14ac:dyDescent="0.2">
      <c r="A432" s="210" t="s">
        <v>748</v>
      </c>
      <c r="B432" s="210" t="s">
        <v>749</v>
      </c>
      <c r="C432" s="211" t="s">
        <v>833</v>
      </c>
      <c r="D432" s="212" t="s">
        <v>305</v>
      </c>
      <c r="E432" s="213">
        <v>32.001600000000003</v>
      </c>
      <c r="F432" s="214" t="s">
        <v>751</v>
      </c>
    </row>
    <row r="433" spans="1:6" x14ac:dyDescent="0.2">
      <c r="A433" s="210" t="s">
        <v>748</v>
      </c>
      <c r="B433" s="210" t="s">
        <v>749</v>
      </c>
      <c r="C433" s="211" t="s">
        <v>834</v>
      </c>
      <c r="D433" s="212" t="s">
        <v>305</v>
      </c>
      <c r="E433" s="213">
        <v>33.04</v>
      </c>
      <c r="F433" s="214" t="s">
        <v>751</v>
      </c>
    </row>
    <row r="434" spans="1:6" x14ac:dyDescent="0.2">
      <c r="A434" s="210" t="s">
        <v>748</v>
      </c>
      <c r="B434" s="210" t="s">
        <v>749</v>
      </c>
      <c r="C434" s="211" t="s">
        <v>835</v>
      </c>
      <c r="D434" s="212" t="s">
        <v>305</v>
      </c>
      <c r="E434" s="213">
        <v>24.78</v>
      </c>
      <c r="F434" s="214" t="s">
        <v>751</v>
      </c>
    </row>
    <row r="435" spans="1:6" x14ac:dyDescent="0.2">
      <c r="A435" s="210" t="s">
        <v>748</v>
      </c>
      <c r="B435" s="210" t="s">
        <v>749</v>
      </c>
      <c r="C435" s="211" t="s">
        <v>836</v>
      </c>
      <c r="D435" s="212" t="s">
        <v>305</v>
      </c>
      <c r="E435" s="213">
        <v>21.24</v>
      </c>
      <c r="F435" s="214" t="s">
        <v>751</v>
      </c>
    </row>
    <row r="436" spans="1:6" ht="24" x14ac:dyDescent="0.2">
      <c r="A436" s="210" t="s">
        <v>748</v>
      </c>
      <c r="B436" s="210" t="s">
        <v>749</v>
      </c>
      <c r="C436" s="211" t="s">
        <v>837</v>
      </c>
      <c r="D436" s="212" t="s">
        <v>305</v>
      </c>
      <c r="E436" s="213">
        <v>8379.4282999999996</v>
      </c>
      <c r="F436" s="214" t="s">
        <v>751</v>
      </c>
    </row>
    <row r="437" spans="1:6" ht="24" x14ac:dyDescent="0.2">
      <c r="A437" s="210" t="s">
        <v>748</v>
      </c>
      <c r="B437" s="210" t="s">
        <v>749</v>
      </c>
      <c r="C437" s="211" t="s">
        <v>838</v>
      </c>
      <c r="D437" s="212" t="s">
        <v>305</v>
      </c>
      <c r="E437" s="213">
        <v>3100.0016999999998</v>
      </c>
      <c r="F437" s="214" t="s">
        <v>751</v>
      </c>
    </row>
    <row r="438" spans="1:6" ht="24" x14ac:dyDescent="0.2">
      <c r="A438" s="210" t="s">
        <v>748</v>
      </c>
      <c r="B438" s="210" t="s">
        <v>749</v>
      </c>
      <c r="C438" s="211" t="s">
        <v>839</v>
      </c>
      <c r="D438" s="212" t="s">
        <v>305</v>
      </c>
      <c r="E438" s="213">
        <v>7601.18</v>
      </c>
      <c r="F438" s="214" t="s">
        <v>751</v>
      </c>
    </row>
    <row r="439" spans="1:6" x14ac:dyDescent="0.2">
      <c r="A439" s="210" t="s">
        <v>748</v>
      </c>
      <c r="B439" s="210" t="s">
        <v>749</v>
      </c>
      <c r="C439" s="211" t="s">
        <v>840</v>
      </c>
      <c r="D439" s="212" t="s">
        <v>305</v>
      </c>
      <c r="E439" s="213">
        <v>5.31</v>
      </c>
      <c r="F439" s="214" t="s">
        <v>751</v>
      </c>
    </row>
    <row r="440" spans="1:6" x14ac:dyDescent="0.2">
      <c r="A440" s="210" t="s">
        <v>748</v>
      </c>
      <c r="B440" s="210" t="s">
        <v>749</v>
      </c>
      <c r="C440" s="211" t="s">
        <v>841</v>
      </c>
      <c r="D440" s="212" t="s">
        <v>305</v>
      </c>
      <c r="E440" s="213">
        <v>9.6760000000000002</v>
      </c>
      <c r="F440" s="214" t="s">
        <v>751</v>
      </c>
    </row>
    <row r="441" spans="1:6" x14ac:dyDescent="0.2">
      <c r="A441" s="210" t="s">
        <v>748</v>
      </c>
      <c r="B441" s="210" t="s">
        <v>749</v>
      </c>
      <c r="C441" s="211" t="s">
        <v>842</v>
      </c>
      <c r="D441" s="212" t="s">
        <v>305</v>
      </c>
      <c r="E441" s="213">
        <v>25.924600000000002</v>
      </c>
      <c r="F441" s="214" t="s">
        <v>751</v>
      </c>
    </row>
    <row r="442" spans="1:6" x14ac:dyDescent="0.2">
      <c r="A442" s="210" t="s">
        <v>748</v>
      </c>
      <c r="B442" s="210" t="s">
        <v>749</v>
      </c>
      <c r="C442" s="211" t="s">
        <v>843</v>
      </c>
      <c r="D442" s="212" t="s">
        <v>305</v>
      </c>
      <c r="E442" s="213">
        <v>4163.9250000000002</v>
      </c>
      <c r="F442" s="214" t="s">
        <v>751</v>
      </c>
    </row>
    <row r="443" spans="1:6" x14ac:dyDescent="0.2">
      <c r="A443" s="210" t="s">
        <v>748</v>
      </c>
      <c r="B443" s="210" t="s">
        <v>749</v>
      </c>
      <c r="C443" s="211" t="s">
        <v>844</v>
      </c>
      <c r="D443" s="212" t="s">
        <v>305</v>
      </c>
      <c r="E443" s="213">
        <v>15.34</v>
      </c>
      <c r="F443" s="214" t="s">
        <v>751</v>
      </c>
    </row>
    <row r="444" spans="1:6" x14ac:dyDescent="0.2">
      <c r="A444" s="210" t="s">
        <v>748</v>
      </c>
      <c r="B444" s="210" t="s">
        <v>749</v>
      </c>
      <c r="C444" s="211" t="s">
        <v>845</v>
      </c>
      <c r="D444" s="212" t="s">
        <v>305</v>
      </c>
      <c r="E444" s="213">
        <v>788.24</v>
      </c>
      <c r="F444" s="214" t="s">
        <v>751</v>
      </c>
    </row>
    <row r="445" spans="1:6" x14ac:dyDescent="0.2">
      <c r="A445" s="210" t="s">
        <v>748</v>
      </c>
      <c r="B445" s="210" t="s">
        <v>749</v>
      </c>
      <c r="C445" s="210" t="s">
        <v>846</v>
      </c>
      <c r="D445" s="212" t="s">
        <v>305</v>
      </c>
      <c r="E445" s="215">
        <v>1888</v>
      </c>
      <c r="F445" s="216" t="s">
        <v>751</v>
      </c>
    </row>
    <row r="446" spans="1:6" x14ac:dyDescent="0.2">
      <c r="A446" s="210" t="s">
        <v>748</v>
      </c>
      <c r="B446" s="210" t="s">
        <v>749</v>
      </c>
      <c r="C446" s="210" t="s">
        <v>847</v>
      </c>
      <c r="D446" s="212" t="s">
        <v>305</v>
      </c>
      <c r="E446" s="215">
        <v>1888</v>
      </c>
      <c r="F446" s="216" t="s">
        <v>751</v>
      </c>
    </row>
    <row r="447" spans="1:6" x14ac:dyDescent="0.2">
      <c r="A447" s="210" t="s">
        <v>748</v>
      </c>
      <c r="B447" s="210" t="s">
        <v>749</v>
      </c>
      <c r="C447" s="210" t="s">
        <v>848</v>
      </c>
      <c r="D447" s="212" t="s">
        <v>305</v>
      </c>
      <c r="E447" s="215">
        <v>1858.5</v>
      </c>
      <c r="F447" s="216" t="s">
        <v>751</v>
      </c>
    </row>
    <row r="448" spans="1:6" x14ac:dyDescent="0.2">
      <c r="A448" s="210" t="s">
        <v>748</v>
      </c>
      <c r="B448" s="210" t="s">
        <v>749</v>
      </c>
      <c r="C448" s="211" t="s">
        <v>849</v>
      </c>
      <c r="D448" s="212" t="s">
        <v>332</v>
      </c>
      <c r="E448" s="213">
        <v>27.14</v>
      </c>
      <c r="F448" s="214" t="s">
        <v>751</v>
      </c>
    </row>
    <row r="449" spans="1:6" x14ac:dyDescent="0.2">
      <c r="A449" s="210" t="s">
        <v>748</v>
      </c>
      <c r="B449" s="210" t="s">
        <v>749</v>
      </c>
      <c r="C449" s="211" t="s">
        <v>850</v>
      </c>
      <c r="D449" s="212" t="s">
        <v>305</v>
      </c>
      <c r="E449" s="213">
        <v>33.4176</v>
      </c>
      <c r="F449" s="214" t="s">
        <v>751</v>
      </c>
    </row>
    <row r="450" spans="1:6" x14ac:dyDescent="0.2">
      <c r="A450" s="210" t="s">
        <v>748</v>
      </c>
      <c r="B450" s="210" t="s">
        <v>749</v>
      </c>
      <c r="C450" s="211" t="s">
        <v>851</v>
      </c>
      <c r="D450" s="212" t="s">
        <v>305</v>
      </c>
      <c r="E450" s="213">
        <v>46.999499999999998</v>
      </c>
      <c r="F450" s="214" t="s">
        <v>751</v>
      </c>
    </row>
    <row r="451" spans="1:6" x14ac:dyDescent="0.2">
      <c r="A451" s="210" t="s">
        <v>748</v>
      </c>
      <c r="B451" s="210" t="s">
        <v>749</v>
      </c>
      <c r="C451" s="211" t="s">
        <v>852</v>
      </c>
      <c r="D451" s="212" t="s">
        <v>305</v>
      </c>
      <c r="E451" s="213">
        <v>49.206000000000003</v>
      </c>
      <c r="F451" s="214" t="s">
        <v>751</v>
      </c>
    </row>
    <row r="452" spans="1:6" x14ac:dyDescent="0.2">
      <c r="A452" s="210" t="s">
        <v>748</v>
      </c>
      <c r="B452" s="210" t="s">
        <v>749</v>
      </c>
      <c r="C452" s="211" t="s">
        <v>853</v>
      </c>
      <c r="D452" s="212" t="s">
        <v>305</v>
      </c>
      <c r="E452" s="213">
        <v>619.5</v>
      </c>
      <c r="F452" s="214" t="s">
        <v>751</v>
      </c>
    </row>
    <row r="453" spans="1:6" ht="18" customHeight="1" x14ac:dyDescent="0.2">
      <c r="A453" s="210" t="s">
        <v>748</v>
      </c>
      <c r="B453" s="210" t="s">
        <v>749</v>
      </c>
      <c r="C453" s="211" t="s">
        <v>854</v>
      </c>
      <c r="D453" s="212" t="s">
        <v>305</v>
      </c>
      <c r="E453" s="213">
        <v>49.607300000000002</v>
      </c>
      <c r="F453" s="214" t="s">
        <v>751</v>
      </c>
    </row>
    <row r="454" spans="1:6" x14ac:dyDescent="0.2">
      <c r="A454" s="210" t="s">
        <v>748</v>
      </c>
      <c r="B454" s="210" t="s">
        <v>749</v>
      </c>
      <c r="C454" s="211" t="s">
        <v>855</v>
      </c>
      <c r="D454" s="212" t="s">
        <v>305</v>
      </c>
      <c r="E454" s="213">
        <v>1362.9</v>
      </c>
      <c r="F454" s="214" t="s">
        <v>751</v>
      </c>
    </row>
    <row r="455" spans="1:6" x14ac:dyDescent="0.2">
      <c r="A455" s="210" t="s">
        <v>748</v>
      </c>
      <c r="B455" s="210" t="s">
        <v>749</v>
      </c>
      <c r="C455" s="211" t="s">
        <v>856</v>
      </c>
      <c r="D455" s="212" t="s">
        <v>305</v>
      </c>
      <c r="E455" s="213">
        <v>114.46</v>
      </c>
      <c r="F455" s="214" t="s">
        <v>751</v>
      </c>
    </row>
    <row r="456" spans="1:6" ht="18.95" customHeight="1" x14ac:dyDescent="0.2">
      <c r="A456" s="210" t="s">
        <v>748</v>
      </c>
      <c r="B456" s="210" t="s">
        <v>749</v>
      </c>
      <c r="C456" s="211" t="s">
        <v>857</v>
      </c>
      <c r="D456" s="212" t="s">
        <v>305</v>
      </c>
      <c r="E456" s="213">
        <v>4399.9949999999999</v>
      </c>
      <c r="F456" s="214" t="s">
        <v>751</v>
      </c>
    </row>
    <row r="457" spans="1:6" ht="18.95" customHeight="1" x14ac:dyDescent="0.2">
      <c r="A457" s="210" t="s">
        <v>748</v>
      </c>
      <c r="B457" s="210" t="s">
        <v>749</v>
      </c>
      <c r="C457" s="211" t="s">
        <v>858</v>
      </c>
      <c r="D457" s="212" t="s">
        <v>305</v>
      </c>
      <c r="E457" s="213">
        <v>2242</v>
      </c>
      <c r="F457" s="214" t="s">
        <v>751</v>
      </c>
    </row>
    <row r="458" spans="1:6" ht="18.95" customHeight="1" x14ac:dyDescent="0.2">
      <c r="A458" s="210" t="s">
        <v>748</v>
      </c>
      <c r="B458" s="210" t="s">
        <v>749</v>
      </c>
      <c r="C458" s="211" t="s">
        <v>859</v>
      </c>
      <c r="D458" s="212" t="s">
        <v>305</v>
      </c>
      <c r="E458" s="213">
        <v>1982.4</v>
      </c>
      <c r="F458" s="214" t="s">
        <v>751</v>
      </c>
    </row>
    <row r="459" spans="1:6" ht="24" x14ac:dyDescent="0.2">
      <c r="A459" s="210" t="s">
        <v>748</v>
      </c>
      <c r="B459" s="210" t="s">
        <v>749</v>
      </c>
      <c r="C459" s="211" t="s">
        <v>860</v>
      </c>
      <c r="D459" s="212" t="s">
        <v>305</v>
      </c>
      <c r="E459" s="213">
        <v>2006</v>
      </c>
      <c r="F459" s="214" t="s">
        <v>751</v>
      </c>
    </row>
    <row r="460" spans="1:6" ht="15" customHeight="1" x14ac:dyDescent="0.2">
      <c r="A460" s="210" t="s">
        <v>748</v>
      </c>
      <c r="B460" s="210" t="s">
        <v>749</v>
      </c>
      <c r="C460" s="211" t="s">
        <v>861</v>
      </c>
      <c r="D460" s="212" t="s">
        <v>305</v>
      </c>
      <c r="E460" s="213">
        <v>3186</v>
      </c>
      <c r="F460" s="214" t="s">
        <v>751</v>
      </c>
    </row>
    <row r="461" spans="1:6" ht="24" x14ac:dyDescent="0.2">
      <c r="A461" s="210" t="s">
        <v>748</v>
      </c>
      <c r="B461" s="210" t="s">
        <v>749</v>
      </c>
      <c r="C461" s="211" t="s">
        <v>862</v>
      </c>
      <c r="D461" s="212" t="s">
        <v>305</v>
      </c>
      <c r="E461" s="213">
        <v>2908.2525000000001</v>
      </c>
      <c r="F461" s="214" t="s">
        <v>751</v>
      </c>
    </row>
    <row r="462" spans="1:6" ht="20.25" customHeight="1" x14ac:dyDescent="0.2">
      <c r="A462" s="210" t="s">
        <v>748</v>
      </c>
      <c r="B462" s="210" t="s">
        <v>749</v>
      </c>
      <c r="C462" s="211" t="s">
        <v>863</v>
      </c>
      <c r="D462" s="212" t="s">
        <v>305</v>
      </c>
      <c r="E462" s="213">
        <v>4979.6000000000004</v>
      </c>
      <c r="F462" s="214" t="s">
        <v>751</v>
      </c>
    </row>
    <row r="463" spans="1:6" ht="21.75" customHeight="1" x14ac:dyDescent="0.2">
      <c r="A463" s="210" t="s">
        <v>748</v>
      </c>
      <c r="B463" s="210" t="s">
        <v>749</v>
      </c>
      <c r="C463" s="211" t="s">
        <v>864</v>
      </c>
      <c r="D463" s="212" t="s">
        <v>305</v>
      </c>
      <c r="E463" s="213">
        <v>4248</v>
      </c>
      <c r="F463" s="214" t="s">
        <v>751</v>
      </c>
    </row>
    <row r="464" spans="1:6" ht="21.75" customHeight="1" x14ac:dyDescent="0.2">
      <c r="A464" s="210" t="s">
        <v>748</v>
      </c>
      <c r="B464" s="210" t="s">
        <v>749</v>
      </c>
      <c r="C464" s="211" t="s">
        <v>865</v>
      </c>
      <c r="D464" s="212" t="s">
        <v>305</v>
      </c>
      <c r="E464" s="213">
        <v>2419</v>
      </c>
      <c r="F464" s="214" t="s">
        <v>751</v>
      </c>
    </row>
    <row r="465" spans="1:6" ht="15" customHeight="1" x14ac:dyDescent="0.2">
      <c r="A465" s="210" t="s">
        <v>748</v>
      </c>
      <c r="B465" s="210" t="s">
        <v>749</v>
      </c>
      <c r="C465" s="211" t="s">
        <v>866</v>
      </c>
      <c r="D465" s="212" t="s">
        <v>305</v>
      </c>
      <c r="E465" s="213">
        <v>5015</v>
      </c>
      <c r="F465" s="214" t="s">
        <v>751</v>
      </c>
    </row>
    <row r="466" spans="1:6" ht="17.100000000000001" customHeight="1" x14ac:dyDescent="0.2">
      <c r="A466" s="210" t="s">
        <v>748</v>
      </c>
      <c r="B466" s="210" t="s">
        <v>749</v>
      </c>
      <c r="C466" s="211" t="s">
        <v>867</v>
      </c>
      <c r="D466" s="212" t="s">
        <v>305</v>
      </c>
      <c r="E466" s="213">
        <v>4398.45</v>
      </c>
      <c r="F466" s="214" t="s">
        <v>751</v>
      </c>
    </row>
    <row r="467" spans="1:6" ht="14.1" customHeight="1" x14ac:dyDescent="0.2">
      <c r="A467" s="210" t="s">
        <v>748</v>
      </c>
      <c r="B467" s="210" t="s">
        <v>749</v>
      </c>
      <c r="C467" s="211" t="s">
        <v>868</v>
      </c>
      <c r="D467" s="212" t="s">
        <v>305</v>
      </c>
      <c r="E467" s="213">
        <v>8142</v>
      </c>
      <c r="F467" s="214" t="s">
        <v>751</v>
      </c>
    </row>
    <row r="468" spans="1:6" ht="14.1" customHeight="1" x14ac:dyDescent="0.2">
      <c r="A468" s="210" t="s">
        <v>748</v>
      </c>
      <c r="B468" s="210" t="s">
        <v>749</v>
      </c>
      <c r="C468" s="211" t="s">
        <v>869</v>
      </c>
      <c r="D468" s="212" t="s">
        <v>305</v>
      </c>
      <c r="E468" s="213">
        <v>6608</v>
      </c>
      <c r="F468" s="214" t="s">
        <v>751</v>
      </c>
    </row>
    <row r="469" spans="1:6" ht="15" customHeight="1" x14ac:dyDescent="0.2">
      <c r="A469" s="210" t="s">
        <v>748</v>
      </c>
      <c r="B469" s="210" t="s">
        <v>749</v>
      </c>
      <c r="C469" s="211" t="s">
        <v>870</v>
      </c>
      <c r="D469" s="212" t="s">
        <v>305</v>
      </c>
      <c r="E469" s="213">
        <v>1899.8</v>
      </c>
      <c r="F469" s="214" t="s">
        <v>751</v>
      </c>
    </row>
    <row r="470" spans="1:6" ht="24" x14ac:dyDescent="0.2">
      <c r="A470" s="210" t="s">
        <v>748</v>
      </c>
      <c r="B470" s="210" t="s">
        <v>749</v>
      </c>
      <c r="C470" s="211" t="s">
        <v>871</v>
      </c>
      <c r="D470" s="212" t="s">
        <v>305</v>
      </c>
      <c r="E470" s="213">
        <v>7788</v>
      </c>
      <c r="F470" s="214" t="s">
        <v>751</v>
      </c>
    </row>
    <row r="471" spans="1:6" ht="24" x14ac:dyDescent="0.2">
      <c r="A471" s="210" t="s">
        <v>748</v>
      </c>
      <c r="B471" s="210" t="s">
        <v>749</v>
      </c>
      <c r="C471" s="211" t="s">
        <v>872</v>
      </c>
      <c r="D471" s="212" t="s">
        <v>305</v>
      </c>
      <c r="E471" s="213">
        <v>8732</v>
      </c>
      <c r="F471" s="214" t="s">
        <v>751</v>
      </c>
    </row>
    <row r="472" spans="1:6" ht="14.1" customHeight="1" x14ac:dyDescent="0.2">
      <c r="A472" s="210" t="s">
        <v>748</v>
      </c>
      <c r="B472" s="210" t="s">
        <v>749</v>
      </c>
      <c r="C472" s="211" t="s">
        <v>873</v>
      </c>
      <c r="D472" s="212" t="s">
        <v>305</v>
      </c>
      <c r="E472" s="213">
        <v>1911.01</v>
      </c>
      <c r="F472" s="214" t="s">
        <v>751</v>
      </c>
    </row>
    <row r="473" spans="1:6" ht="14.1" customHeight="1" x14ac:dyDescent="0.2">
      <c r="A473" s="210" t="s">
        <v>748</v>
      </c>
      <c r="B473" s="210" t="s">
        <v>749</v>
      </c>
      <c r="C473" s="211" t="s">
        <v>874</v>
      </c>
      <c r="D473" s="212" t="s">
        <v>305</v>
      </c>
      <c r="E473" s="213">
        <v>7670</v>
      </c>
      <c r="F473" s="214" t="s">
        <v>751</v>
      </c>
    </row>
    <row r="474" spans="1:6" ht="15.95" customHeight="1" x14ac:dyDescent="0.2">
      <c r="A474" s="210" t="s">
        <v>748</v>
      </c>
      <c r="B474" s="210" t="s">
        <v>749</v>
      </c>
      <c r="C474" s="211" t="s">
        <v>875</v>
      </c>
      <c r="D474" s="212" t="s">
        <v>305</v>
      </c>
      <c r="E474" s="213">
        <v>14.75</v>
      </c>
      <c r="F474" s="214" t="s">
        <v>751</v>
      </c>
    </row>
    <row r="475" spans="1:6" ht="15.95" customHeight="1" x14ac:dyDescent="0.2">
      <c r="A475" s="210" t="s">
        <v>748</v>
      </c>
      <c r="B475" s="210" t="s">
        <v>749</v>
      </c>
      <c r="C475" s="211" t="s">
        <v>876</v>
      </c>
      <c r="D475" s="212" t="s">
        <v>305</v>
      </c>
      <c r="E475" s="213">
        <v>233.64</v>
      </c>
      <c r="F475" s="214" t="s">
        <v>751</v>
      </c>
    </row>
    <row r="476" spans="1:6" ht="15" customHeight="1" x14ac:dyDescent="0.2">
      <c r="A476" s="218" t="s">
        <v>877</v>
      </c>
      <c r="B476" s="218" t="s">
        <v>878</v>
      </c>
      <c r="C476" s="219" t="s">
        <v>879</v>
      </c>
      <c r="D476" s="220" t="s">
        <v>703</v>
      </c>
      <c r="E476" s="221">
        <v>250</v>
      </c>
      <c r="F476" s="222" t="s">
        <v>880</v>
      </c>
    </row>
    <row r="477" spans="1:6" x14ac:dyDescent="0.2">
      <c r="A477" s="218" t="s">
        <v>877</v>
      </c>
      <c r="B477" s="218" t="s">
        <v>878</v>
      </c>
      <c r="C477" s="219" t="s">
        <v>881</v>
      </c>
      <c r="D477" s="220" t="s">
        <v>305</v>
      </c>
      <c r="E477" s="221">
        <v>362.25</v>
      </c>
      <c r="F477" s="222" t="s">
        <v>882</v>
      </c>
    </row>
    <row r="478" spans="1:6" ht="15" customHeight="1" x14ac:dyDescent="0.2">
      <c r="A478" s="218" t="s">
        <v>877</v>
      </c>
      <c r="B478" s="218" t="s">
        <v>878</v>
      </c>
      <c r="C478" s="219" t="s">
        <v>883</v>
      </c>
      <c r="D478" s="220" t="s">
        <v>305</v>
      </c>
      <c r="E478" s="221">
        <v>402.67669999999998</v>
      </c>
      <c r="F478" s="222" t="s">
        <v>880</v>
      </c>
    </row>
    <row r="479" spans="1:6" x14ac:dyDescent="0.2">
      <c r="A479" s="218" t="s">
        <v>877</v>
      </c>
      <c r="B479" s="218" t="s">
        <v>878</v>
      </c>
      <c r="C479" s="223" t="s">
        <v>884</v>
      </c>
      <c r="D479" s="224" t="s">
        <v>305</v>
      </c>
      <c r="E479" s="225">
        <v>475.16</v>
      </c>
      <c r="F479" s="222" t="s">
        <v>882</v>
      </c>
    </row>
    <row r="480" spans="1:6" ht="15.95" customHeight="1" x14ac:dyDescent="0.2">
      <c r="A480" s="218" t="s">
        <v>877</v>
      </c>
      <c r="B480" s="218" t="s">
        <v>878</v>
      </c>
      <c r="C480" s="219" t="s">
        <v>885</v>
      </c>
      <c r="D480" s="220" t="s">
        <v>305</v>
      </c>
      <c r="E480" s="221">
        <v>466.1</v>
      </c>
      <c r="F480" s="222" t="s">
        <v>880</v>
      </c>
    </row>
    <row r="481" spans="1:6" x14ac:dyDescent="0.2">
      <c r="A481" s="218" t="s">
        <v>877</v>
      </c>
      <c r="B481" s="218" t="s">
        <v>878</v>
      </c>
      <c r="C481" s="219" t="s">
        <v>886</v>
      </c>
      <c r="D481" s="220" t="s">
        <v>305</v>
      </c>
      <c r="E481" s="221">
        <v>475.16</v>
      </c>
      <c r="F481" s="222" t="s">
        <v>882</v>
      </c>
    </row>
    <row r="482" spans="1:6" ht="17.100000000000001" customHeight="1" x14ac:dyDescent="0.2">
      <c r="A482" s="218" t="s">
        <v>877</v>
      </c>
      <c r="B482" s="218" t="s">
        <v>878</v>
      </c>
      <c r="C482" s="219" t="s">
        <v>887</v>
      </c>
      <c r="D482" s="220" t="s">
        <v>622</v>
      </c>
      <c r="E482" s="221">
        <v>148</v>
      </c>
      <c r="F482" s="222" t="s">
        <v>880</v>
      </c>
    </row>
    <row r="483" spans="1:6" x14ac:dyDescent="0.2">
      <c r="A483" s="218" t="s">
        <v>877</v>
      </c>
      <c r="B483" s="218" t="s">
        <v>878</v>
      </c>
      <c r="C483" s="219" t="s">
        <v>888</v>
      </c>
      <c r="D483" s="220" t="s">
        <v>622</v>
      </c>
      <c r="E483" s="221">
        <v>393.75</v>
      </c>
      <c r="F483" s="222" t="s">
        <v>882</v>
      </c>
    </row>
    <row r="484" spans="1:6" x14ac:dyDescent="0.2">
      <c r="A484" s="218" t="s">
        <v>877</v>
      </c>
      <c r="B484" s="218" t="s">
        <v>878</v>
      </c>
      <c r="C484" s="219" t="s">
        <v>889</v>
      </c>
      <c r="D484" s="220" t="s">
        <v>305</v>
      </c>
      <c r="E484" s="221">
        <v>1535.12</v>
      </c>
      <c r="F484" s="222" t="s">
        <v>882</v>
      </c>
    </row>
    <row r="485" spans="1:6" x14ac:dyDescent="0.2">
      <c r="A485" s="218" t="s">
        <v>877</v>
      </c>
      <c r="B485" s="218" t="s">
        <v>878</v>
      </c>
      <c r="C485" s="219" t="s">
        <v>890</v>
      </c>
      <c r="D485" s="220" t="s">
        <v>305</v>
      </c>
      <c r="E485" s="221">
        <v>1300.95</v>
      </c>
      <c r="F485" s="222" t="s">
        <v>880</v>
      </c>
    </row>
    <row r="486" spans="1:6" x14ac:dyDescent="0.2">
      <c r="A486" s="218" t="s">
        <v>877</v>
      </c>
      <c r="B486" s="218" t="s">
        <v>878</v>
      </c>
      <c r="C486" s="219" t="s">
        <v>891</v>
      </c>
      <c r="D486" s="220" t="s">
        <v>305</v>
      </c>
      <c r="E486" s="221">
        <v>299.72000000000003</v>
      </c>
      <c r="F486" s="222" t="s">
        <v>882</v>
      </c>
    </row>
    <row r="487" spans="1:6" x14ac:dyDescent="0.2">
      <c r="A487" s="218" t="s">
        <v>877</v>
      </c>
      <c r="B487" s="218" t="s">
        <v>878</v>
      </c>
      <c r="C487" s="219" t="s">
        <v>892</v>
      </c>
      <c r="D487" s="220" t="s">
        <v>305</v>
      </c>
      <c r="E487" s="221">
        <v>236</v>
      </c>
      <c r="F487" s="222" t="s">
        <v>880</v>
      </c>
    </row>
    <row r="488" spans="1:6" x14ac:dyDescent="0.2">
      <c r="A488" s="218" t="s">
        <v>877</v>
      </c>
      <c r="B488" s="218" t="s">
        <v>878</v>
      </c>
      <c r="C488" s="219" t="s">
        <v>893</v>
      </c>
      <c r="D488" s="220" t="s">
        <v>305</v>
      </c>
      <c r="E488" s="221">
        <v>131.58000000000001</v>
      </c>
      <c r="F488" s="222" t="s">
        <v>882</v>
      </c>
    </row>
    <row r="489" spans="1:6" ht="21.95" customHeight="1" x14ac:dyDescent="0.2">
      <c r="A489" s="218" t="s">
        <v>877</v>
      </c>
      <c r="B489" s="218" t="s">
        <v>878</v>
      </c>
      <c r="C489" s="219" t="s">
        <v>894</v>
      </c>
      <c r="D489" s="220" t="s">
        <v>305</v>
      </c>
      <c r="E489" s="221">
        <v>136.29</v>
      </c>
      <c r="F489" s="222" t="s">
        <v>880</v>
      </c>
    </row>
    <row r="490" spans="1:6" ht="24.75" customHeight="1" x14ac:dyDescent="0.2">
      <c r="A490" s="218" t="s">
        <v>877</v>
      </c>
      <c r="B490" s="218" t="s">
        <v>878</v>
      </c>
      <c r="C490" s="219" t="s">
        <v>895</v>
      </c>
      <c r="D490" s="220" t="s">
        <v>305</v>
      </c>
      <c r="E490" s="221">
        <v>74.34</v>
      </c>
      <c r="F490" s="222" t="s">
        <v>880</v>
      </c>
    </row>
    <row r="491" spans="1:6" ht="27.75" customHeight="1" x14ac:dyDescent="0.2">
      <c r="A491" s="218" t="s">
        <v>877</v>
      </c>
      <c r="B491" s="218" t="s">
        <v>878</v>
      </c>
      <c r="C491" s="219" t="s">
        <v>896</v>
      </c>
      <c r="D491" s="220" t="s">
        <v>305</v>
      </c>
      <c r="E491" s="221">
        <v>52.4983</v>
      </c>
      <c r="F491" s="222" t="s">
        <v>880</v>
      </c>
    </row>
    <row r="492" spans="1:6" ht="24.95" customHeight="1" x14ac:dyDescent="0.2">
      <c r="A492" s="218" t="s">
        <v>877</v>
      </c>
      <c r="B492" s="218" t="s">
        <v>878</v>
      </c>
      <c r="C492" s="219" t="s">
        <v>897</v>
      </c>
      <c r="D492" s="220" t="s">
        <v>305</v>
      </c>
      <c r="E492" s="221">
        <v>61.95</v>
      </c>
      <c r="F492" s="222" t="s">
        <v>882</v>
      </c>
    </row>
    <row r="493" spans="1:6" ht="20.100000000000001" customHeight="1" x14ac:dyDescent="0.2">
      <c r="A493" s="218" t="s">
        <v>877</v>
      </c>
      <c r="B493" s="218" t="s">
        <v>878</v>
      </c>
      <c r="C493" s="219" t="s">
        <v>898</v>
      </c>
      <c r="D493" s="220" t="s">
        <v>305</v>
      </c>
      <c r="E493" s="221">
        <v>94.352699999999999</v>
      </c>
      <c r="F493" s="222" t="s">
        <v>880</v>
      </c>
    </row>
    <row r="494" spans="1:6" ht="21" customHeight="1" x14ac:dyDescent="0.2">
      <c r="A494" s="218" t="s">
        <v>877</v>
      </c>
      <c r="B494" s="218" t="s">
        <v>878</v>
      </c>
      <c r="C494" s="219" t="s">
        <v>899</v>
      </c>
      <c r="D494" s="220" t="s">
        <v>305</v>
      </c>
      <c r="E494" s="221">
        <v>131.58199999999999</v>
      </c>
      <c r="F494" s="222" t="s">
        <v>882</v>
      </c>
    </row>
    <row r="495" spans="1:6" ht="22.5" customHeight="1" x14ac:dyDescent="0.2">
      <c r="A495" s="218" t="s">
        <v>877</v>
      </c>
      <c r="B495" s="218" t="s">
        <v>878</v>
      </c>
      <c r="C495" s="219" t="s">
        <v>900</v>
      </c>
      <c r="D495" s="220" t="s">
        <v>305</v>
      </c>
      <c r="E495" s="221">
        <v>94.352699999999999</v>
      </c>
      <c r="F495" s="222" t="s">
        <v>880</v>
      </c>
    </row>
    <row r="496" spans="1:6" ht="21" customHeight="1" x14ac:dyDescent="0.2">
      <c r="A496" s="218" t="s">
        <v>877</v>
      </c>
      <c r="B496" s="218" t="s">
        <v>878</v>
      </c>
      <c r="C496" s="219" t="s">
        <v>901</v>
      </c>
      <c r="D496" s="220" t="s">
        <v>305</v>
      </c>
      <c r="E496" s="221">
        <v>131.58199999999999</v>
      </c>
      <c r="F496" s="222" t="s">
        <v>882</v>
      </c>
    </row>
    <row r="497" spans="1:6" ht="21" customHeight="1" x14ac:dyDescent="0.2">
      <c r="A497" s="218" t="s">
        <v>877</v>
      </c>
      <c r="B497" s="218" t="s">
        <v>878</v>
      </c>
      <c r="C497" s="219" t="s">
        <v>902</v>
      </c>
      <c r="D497" s="220" t="s">
        <v>305</v>
      </c>
      <c r="E497" s="221">
        <v>43.365299999999998</v>
      </c>
      <c r="F497" s="222" t="s">
        <v>880</v>
      </c>
    </row>
    <row r="498" spans="1:6" ht="23.25" customHeight="1" x14ac:dyDescent="0.2">
      <c r="A498" s="218" t="s">
        <v>877</v>
      </c>
      <c r="B498" s="218" t="s">
        <v>878</v>
      </c>
      <c r="C498" s="219" t="s">
        <v>903</v>
      </c>
      <c r="D498" s="220" t="s">
        <v>305</v>
      </c>
      <c r="E498" s="221">
        <v>78.75</v>
      </c>
      <c r="F498" s="222" t="s">
        <v>882</v>
      </c>
    </row>
    <row r="499" spans="1:6" ht="23.25" customHeight="1" x14ac:dyDescent="0.2">
      <c r="A499" s="218" t="s">
        <v>877</v>
      </c>
      <c r="B499" s="218" t="s">
        <v>878</v>
      </c>
      <c r="C499" s="219" t="s">
        <v>904</v>
      </c>
      <c r="D499" s="220" t="s">
        <v>305</v>
      </c>
      <c r="E499" s="221">
        <v>73</v>
      </c>
      <c r="F499" s="222" t="s">
        <v>880</v>
      </c>
    </row>
    <row r="500" spans="1:6" ht="15" customHeight="1" x14ac:dyDescent="0.2">
      <c r="A500" s="218" t="s">
        <v>877</v>
      </c>
      <c r="B500" s="218" t="s">
        <v>878</v>
      </c>
      <c r="C500" s="219" t="s">
        <v>905</v>
      </c>
      <c r="D500" s="220" t="s">
        <v>305</v>
      </c>
      <c r="E500" s="221">
        <v>723.70500000000004</v>
      </c>
      <c r="F500" s="222" t="s">
        <v>882</v>
      </c>
    </row>
    <row r="501" spans="1:6" ht="22.5" customHeight="1" x14ac:dyDescent="0.2">
      <c r="A501" s="218" t="s">
        <v>877</v>
      </c>
      <c r="B501" s="218" t="s">
        <v>878</v>
      </c>
      <c r="C501" s="219" t="s">
        <v>906</v>
      </c>
      <c r="D501" s="220" t="s">
        <v>305</v>
      </c>
      <c r="E501" s="221">
        <v>224.2</v>
      </c>
      <c r="F501" s="222" t="s">
        <v>880</v>
      </c>
    </row>
    <row r="502" spans="1:6" ht="26.25" customHeight="1" x14ac:dyDescent="0.2">
      <c r="A502" s="218" t="s">
        <v>877</v>
      </c>
      <c r="B502" s="218" t="s">
        <v>878</v>
      </c>
      <c r="C502" s="219" t="s">
        <v>907</v>
      </c>
      <c r="D502" s="220" t="s">
        <v>305</v>
      </c>
      <c r="E502" s="221">
        <v>433.65</v>
      </c>
      <c r="F502" s="222" t="s">
        <v>882</v>
      </c>
    </row>
    <row r="503" spans="1:6" ht="18.95" customHeight="1" x14ac:dyDescent="0.2">
      <c r="A503" s="218" t="s">
        <v>877</v>
      </c>
      <c r="B503" s="218" t="s">
        <v>878</v>
      </c>
      <c r="C503" s="219" t="s">
        <v>908</v>
      </c>
      <c r="D503" s="220" t="s">
        <v>305</v>
      </c>
      <c r="E503" s="221">
        <v>224.2</v>
      </c>
      <c r="F503" s="222" t="s">
        <v>880</v>
      </c>
    </row>
    <row r="504" spans="1:6" ht="17.100000000000001" customHeight="1" x14ac:dyDescent="0.2">
      <c r="A504" s="218" t="s">
        <v>877</v>
      </c>
      <c r="B504" s="218" t="s">
        <v>878</v>
      </c>
      <c r="C504" s="219" t="s">
        <v>909</v>
      </c>
      <c r="D504" s="220" t="s">
        <v>305</v>
      </c>
      <c r="E504" s="221">
        <v>433.65</v>
      </c>
      <c r="F504" s="222" t="s">
        <v>882</v>
      </c>
    </row>
    <row r="505" spans="1:6" ht="29.25" customHeight="1" x14ac:dyDescent="0.2">
      <c r="A505" s="218" t="s">
        <v>877</v>
      </c>
      <c r="B505" s="218" t="s">
        <v>878</v>
      </c>
      <c r="C505" s="219" t="s">
        <v>910</v>
      </c>
      <c r="D505" s="220" t="s">
        <v>305</v>
      </c>
      <c r="E505" s="221">
        <v>224.2</v>
      </c>
      <c r="F505" s="222" t="s">
        <v>880</v>
      </c>
    </row>
    <row r="506" spans="1:6" ht="31.5" customHeight="1" x14ac:dyDescent="0.2">
      <c r="A506" s="218" t="s">
        <v>877</v>
      </c>
      <c r="B506" s="218" t="s">
        <v>878</v>
      </c>
      <c r="C506" s="219" t="s">
        <v>911</v>
      </c>
      <c r="D506" s="220" t="s">
        <v>305</v>
      </c>
      <c r="E506" s="221">
        <v>433.65</v>
      </c>
      <c r="F506" s="222" t="s">
        <v>882</v>
      </c>
    </row>
    <row r="507" spans="1:6" ht="24.75" customHeight="1" x14ac:dyDescent="0.2">
      <c r="A507" s="218" t="s">
        <v>877</v>
      </c>
      <c r="B507" s="218" t="s">
        <v>878</v>
      </c>
      <c r="C507" s="219" t="s">
        <v>912</v>
      </c>
      <c r="D507" s="220" t="s">
        <v>305</v>
      </c>
      <c r="E507" s="221">
        <v>99.12</v>
      </c>
      <c r="F507" s="222" t="s">
        <v>880</v>
      </c>
    </row>
    <row r="508" spans="1:6" x14ac:dyDescent="0.2">
      <c r="A508" s="218" t="s">
        <v>877</v>
      </c>
      <c r="B508" s="218" t="s">
        <v>878</v>
      </c>
      <c r="C508" s="219" t="s">
        <v>913</v>
      </c>
      <c r="D508" s="220" t="s">
        <v>305</v>
      </c>
      <c r="E508" s="221">
        <v>384.09</v>
      </c>
      <c r="F508" s="222" t="s">
        <v>880</v>
      </c>
    </row>
    <row r="509" spans="1:6" ht="36.75" customHeight="1" x14ac:dyDescent="0.2">
      <c r="A509" s="218" t="s">
        <v>877</v>
      </c>
      <c r="B509" s="218" t="s">
        <v>878</v>
      </c>
      <c r="C509" s="219" t="s">
        <v>914</v>
      </c>
      <c r="D509" s="220" t="s">
        <v>305</v>
      </c>
      <c r="E509" s="221">
        <v>3669.75</v>
      </c>
      <c r="F509" s="222" t="s">
        <v>880</v>
      </c>
    </row>
    <row r="510" spans="1:6" ht="37.5" customHeight="1" x14ac:dyDescent="0.2">
      <c r="A510" s="218" t="s">
        <v>877</v>
      </c>
      <c r="B510" s="218" t="s">
        <v>878</v>
      </c>
      <c r="C510" s="219" t="s">
        <v>915</v>
      </c>
      <c r="D510" s="220" t="s">
        <v>703</v>
      </c>
      <c r="E510" s="221">
        <v>183.75</v>
      </c>
      <c r="F510" s="222" t="s">
        <v>880</v>
      </c>
    </row>
    <row r="511" spans="1:6" ht="34.5" customHeight="1" x14ac:dyDescent="0.2">
      <c r="A511" s="218" t="s">
        <v>877</v>
      </c>
      <c r="B511" s="218" t="s">
        <v>878</v>
      </c>
      <c r="C511" s="219" t="s">
        <v>916</v>
      </c>
      <c r="D511" s="220" t="s">
        <v>305</v>
      </c>
      <c r="E511" s="221">
        <v>255.86</v>
      </c>
      <c r="F511" s="222" t="s">
        <v>882</v>
      </c>
    </row>
    <row r="512" spans="1:6" ht="30.75" customHeight="1" x14ac:dyDescent="0.2">
      <c r="A512" s="218" t="s">
        <v>877</v>
      </c>
      <c r="B512" s="218" t="s">
        <v>878</v>
      </c>
      <c r="C512" s="219" t="s">
        <v>917</v>
      </c>
      <c r="D512" s="220" t="s">
        <v>305</v>
      </c>
      <c r="E512" s="221">
        <v>548.26</v>
      </c>
      <c r="F512" s="222" t="s">
        <v>882</v>
      </c>
    </row>
    <row r="513" spans="1:6" ht="35.25" customHeight="1" x14ac:dyDescent="0.2">
      <c r="A513" s="218" t="s">
        <v>877</v>
      </c>
      <c r="B513" s="218" t="s">
        <v>878</v>
      </c>
      <c r="C513" s="219" t="s">
        <v>918</v>
      </c>
      <c r="D513" s="220" t="s">
        <v>305</v>
      </c>
      <c r="E513" s="221">
        <v>3422</v>
      </c>
      <c r="F513" s="222" t="s">
        <v>880</v>
      </c>
    </row>
    <row r="514" spans="1:6" ht="24.75" customHeight="1" x14ac:dyDescent="0.2">
      <c r="A514" s="71" t="s">
        <v>105</v>
      </c>
      <c r="B514" s="71" t="s">
        <v>919</v>
      </c>
      <c r="C514" s="72" t="s">
        <v>920</v>
      </c>
      <c r="D514" s="73" t="s">
        <v>725</v>
      </c>
      <c r="E514" s="74">
        <v>1500</v>
      </c>
      <c r="F514" s="111" t="s">
        <v>921</v>
      </c>
    </row>
    <row r="515" spans="1:6" ht="27" customHeight="1" x14ac:dyDescent="0.2">
      <c r="A515" s="71" t="s">
        <v>105</v>
      </c>
      <c r="B515" s="71" t="s">
        <v>919</v>
      </c>
      <c r="C515" s="72" t="s">
        <v>920</v>
      </c>
      <c r="D515" s="73" t="s">
        <v>725</v>
      </c>
      <c r="E515" s="74">
        <v>2050</v>
      </c>
      <c r="F515" s="111" t="s">
        <v>921</v>
      </c>
    </row>
    <row r="516" spans="1:6" ht="27.75" customHeight="1" x14ac:dyDescent="0.2">
      <c r="A516" s="71" t="s">
        <v>105</v>
      </c>
      <c r="B516" s="71" t="s">
        <v>919</v>
      </c>
      <c r="C516" s="72" t="s">
        <v>922</v>
      </c>
      <c r="D516" s="73" t="s">
        <v>725</v>
      </c>
      <c r="E516" s="74">
        <v>3500</v>
      </c>
      <c r="F516" s="111" t="s">
        <v>921</v>
      </c>
    </row>
    <row r="517" spans="1:6" ht="32.25" customHeight="1" x14ac:dyDescent="0.2">
      <c r="A517" s="71" t="s">
        <v>105</v>
      </c>
      <c r="B517" s="71" t="s">
        <v>919</v>
      </c>
      <c r="C517" s="72" t="s">
        <v>923</v>
      </c>
      <c r="D517" s="73" t="s">
        <v>725</v>
      </c>
      <c r="E517" s="74">
        <v>2100</v>
      </c>
      <c r="F517" s="111" t="s">
        <v>921</v>
      </c>
    </row>
    <row r="518" spans="1:6" x14ac:dyDescent="0.2">
      <c r="A518" s="71" t="s">
        <v>193</v>
      </c>
      <c r="B518" s="71" t="s">
        <v>924</v>
      </c>
      <c r="C518" s="72" t="s">
        <v>193</v>
      </c>
      <c r="D518" s="73" t="s">
        <v>925</v>
      </c>
      <c r="E518" s="74">
        <v>0</v>
      </c>
      <c r="F518" s="111" t="s">
        <v>926</v>
      </c>
    </row>
    <row r="519" spans="1:6" x14ac:dyDescent="0.2">
      <c r="A519" s="71" t="s">
        <v>194</v>
      </c>
      <c r="B519" s="71" t="s">
        <v>924</v>
      </c>
      <c r="C519" s="72" t="s">
        <v>194</v>
      </c>
      <c r="D519" s="73" t="s">
        <v>925</v>
      </c>
      <c r="E519" s="74">
        <v>0</v>
      </c>
      <c r="F519" s="111" t="s">
        <v>927</v>
      </c>
    </row>
    <row r="520" spans="1:6" x14ac:dyDescent="0.2">
      <c r="A520" s="71" t="s">
        <v>195</v>
      </c>
      <c r="B520" s="71" t="s">
        <v>924</v>
      </c>
      <c r="C520" s="72" t="s">
        <v>195</v>
      </c>
      <c r="D520" s="73" t="s">
        <v>925</v>
      </c>
      <c r="E520" s="74">
        <v>0</v>
      </c>
      <c r="F520" s="111" t="s">
        <v>928</v>
      </c>
    </row>
    <row r="539" spans="1:4" ht="15" x14ac:dyDescent="0.25">
      <c r="A539" s="226" t="s">
        <v>0</v>
      </c>
      <c r="B539" s="227"/>
      <c r="C539" s="227"/>
      <c r="D539" s="227"/>
    </row>
    <row r="540" spans="1:4" ht="15" x14ac:dyDescent="0.25">
      <c r="A540" s="229" t="s">
        <v>146</v>
      </c>
      <c r="B540" s="227" t="s">
        <v>303</v>
      </c>
      <c r="C540" s="227"/>
      <c r="D540" s="227"/>
    </row>
    <row r="541" spans="1:4" ht="15" x14ac:dyDescent="0.25">
      <c r="A541" s="229" t="s">
        <v>141</v>
      </c>
      <c r="B541" s="227" t="s">
        <v>308</v>
      </c>
      <c r="C541" s="227"/>
      <c r="D541" s="227"/>
    </row>
    <row r="542" spans="1:4" ht="15" x14ac:dyDescent="0.25">
      <c r="A542" s="229" t="s">
        <v>155</v>
      </c>
      <c r="B542" s="227" t="s">
        <v>330</v>
      </c>
      <c r="C542" s="227"/>
      <c r="D542" s="227"/>
    </row>
    <row r="543" spans="1:4" ht="15" x14ac:dyDescent="0.25">
      <c r="A543" s="229" t="s">
        <v>193</v>
      </c>
      <c r="B543" s="227" t="s">
        <v>924</v>
      </c>
      <c r="C543" s="227"/>
      <c r="D543" s="227"/>
    </row>
    <row r="544" spans="1:4" ht="15" x14ac:dyDescent="0.25">
      <c r="A544" s="229" t="s">
        <v>194</v>
      </c>
      <c r="B544" s="227" t="s">
        <v>924</v>
      </c>
      <c r="C544" s="227"/>
      <c r="D544" s="227"/>
    </row>
    <row r="545" spans="1:4" ht="15" x14ac:dyDescent="0.25">
      <c r="A545" s="229" t="s">
        <v>340</v>
      </c>
      <c r="B545" s="227" t="s">
        <v>341</v>
      </c>
      <c r="C545" s="227"/>
      <c r="D545" s="227"/>
    </row>
    <row r="546" spans="1:4" ht="15" x14ac:dyDescent="0.25">
      <c r="A546" s="229" t="s">
        <v>198</v>
      </c>
      <c r="B546" s="227" t="s">
        <v>348</v>
      </c>
      <c r="C546" s="227"/>
      <c r="D546" s="227"/>
    </row>
    <row r="547" spans="1:4" ht="15" x14ac:dyDescent="0.25">
      <c r="A547" s="229" t="s">
        <v>190</v>
      </c>
      <c r="B547" s="227" t="s">
        <v>359</v>
      </c>
      <c r="C547" s="227"/>
      <c r="D547" s="227"/>
    </row>
    <row r="548" spans="1:4" ht="15" x14ac:dyDescent="0.25">
      <c r="A548" s="229" t="s">
        <v>449</v>
      </c>
      <c r="B548" s="227" t="s">
        <v>450</v>
      </c>
      <c r="C548" s="227"/>
      <c r="D548" s="227"/>
    </row>
    <row r="549" spans="1:4" ht="15" x14ac:dyDescent="0.25">
      <c r="A549" s="229" t="s">
        <v>277</v>
      </c>
      <c r="B549" s="227" t="s">
        <v>457</v>
      </c>
      <c r="C549" s="227"/>
      <c r="D549" s="227"/>
    </row>
    <row r="550" spans="1:4" ht="15" x14ac:dyDescent="0.25">
      <c r="A550" s="229" t="s">
        <v>461</v>
      </c>
      <c r="B550" s="227" t="s">
        <v>462</v>
      </c>
      <c r="C550" s="227"/>
      <c r="D550" s="227"/>
    </row>
    <row r="551" spans="1:4" ht="15" x14ac:dyDescent="0.25">
      <c r="A551" s="229" t="s">
        <v>171</v>
      </c>
      <c r="B551" s="227" t="s">
        <v>467</v>
      </c>
      <c r="C551" s="227"/>
      <c r="D551" s="227"/>
    </row>
    <row r="552" spans="1:4" ht="15" x14ac:dyDescent="0.25">
      <c r="A552" s="229" t="s">
        <v>166</v>
      </c>
      <c r="B552" s="227" t="s">
        <v>479</v>
      </c>
      <c r="C552" s="227"/>
      <c r="D552" s="227"/>
    </row>
    <row r="553" spans="1:4" ht="15" x14ac:dyDescent="0.25">
      <c r="A553" s="229" t="s">
        <v>104</v>
      </c>
      <c r="B553" s="227" t="s">
        <v>512</v>
      </c>
      <c r="C553" s="227"/>
      <c r="D553" s="227"/>
    </row>
    <row r="554" spans="1:4" ht="15" x14ac:dyDescent="0.25">
      <c r="A554" s="229" t="s">
        <v>153</v>
      </c>
      <c r="B554" s="227" t="s">
        <v>515</v>
      </c>
      <c r="C554" s="227"/>
      <c r="D554" s="227"/>
    </row>
    <row r="555" spans="1:4" ht="15" x14ac:dyDescent="0.25">
      <c r="A555" s="229" t="s">
        <v>124</v>
      </c>
      <c r="B555" s="227" t="s">
        <v>525</v>
      </c>
      <c r="C555" s="227"/>
      <c r="D555" s="227"/>
    </row>
    <row r="556" spans="1:4" ht="15" x14ac:dyDescent="0.25">
      <c r="A556" s="229" t="s">
        <v>529</v>
      </c>
      <c r="B556" s="227" t="s">
        <v>525</v>
      </c>
      <c r="C556" s="227"/>
      <c r="D556" s="227"/>
    </row>
    <row r="557" spans="1:4" ht="15" x14ac:dyDescent="0.25">
      <c r="A557" s="229" t="s">
        <v>123</v>
      </c>
      <c r="B557" s="227" t="s">
        <v>525</v>
      </c>
      <c r="C557" s="227"/>
    </row>
    <row r="558" spans="1:4" ht="15" x14ac:dyDescent="0.25">
      <c r="A558" s="229" t="s">
        <v>536</v>
      </c>
      <c r="B558" s="227" t="s">
        <v>525</v>
      </c>
      <c r="C558" s="227"/>
    </row>
    <row r="559" spans="1:4" ht="15" x14ac:dyDescent="0.25">
      <c r="A559" s="229" t="s">
        <v>545</v>
      </c>
      <c r="B559" s="227" t="s">
        <v>525</v>
      </c>
      <c r="C559" s="227"/>
    </row>
    <row r="560" spans="1:4" ht="15" x14ac:dyDescent="0.25">
      <c r="A560" s="229" t="s">
        <v>180</v>
      </c>
      <c r="B560" s="227" t="s">
        <v>550</v>
      </c>
      <c r="C560" s="227"/>
    </row>
    <row r="561" spans="1:3" ht="15" x14ac:dyDescent="0.25">
      <c r="A561" s="229" t="s">
        <v>567</v>
      </c>
      <c r="B561" s="227" t="s">
        <v>568</v>
      </c>
      <c r="C561" s="227"/>
    </row>
    <row r="562" spans="1:3" ht="15" x14ac:dyDescent="0.25">
      <c r="A562" s="229" t="s">
        <v>186</v>
      </c>
      <c r="B562" s="227" t="s">
        <v>572</v>
      </c>
      <c r="C562" s="227"/>
    </row>
    <row r="563" spans="1:3" ht="15" x14ac:dyDescent="0.25">
      <c r="A563" s="229" t="s">
        <v>122</v>
      </c>
      <c r="B563" s="227" t="s">
        <v>599</v>
      </c>
      <c r="C563" s="227"/>
    </row>
    <row r="564" spans="1:3" ht="15" x14ac:dyDescent="0.25">
      <c r="A564" s="229" t="s">
        <v>200</v>
      </c>
      <c r="B564" s="227" t="s">
        <v>602</v>
      </c>
      <c r="C564" s="227"/>
    </row>
    <row r="565" spans="1:3" ht="15" x14ac:dyDescent="0.25">
      <c r="A565" s="229" t="s">
        <v>195</v>
      </c>
      <c r="B565" s="227" t="s">
        <v>924</v>
      </c>
      <c r="C565" s="227"/>
    </row>
    <row r="566" spans="1:3" ht="15" x14ac:dyDescent="0.25">
      <c r="A566" s="229" t="s">
        <v>108</v>
      </c>
      <c r="B566" s="227" t="s">
        <v>608</v>
      </c>
      <c r="C566" s="227"/>
    </row>
    <row r="567" spans="1:3" ht="15" x14ac:dyDescent="0.25">
      <c r="A567" s="229" t="s">
        <v>611</v>
      </c>
      <c r="B567" s="227" t="s">
        <v>612</v>
      </c>
      <c r="C567" s="227"/>
    </row>
    <row r="568" spans="1:3" ht="15" x14ac:dyDescent="0.25">
      <c r="A568" s="229" t="s">
        <v>150</v>
      </c>
      <c r="B568" s="227" t="s">
        <v>616</v>
      </c>
      <c r="C568" s="227"/>
    </row>
    <row r="569" spans="1:3" ht="15" x14ac:dyDescent="0.25">
      <c r="A569" s="229" t="s">
        <v>158</v>
      </c>
      <c r="B569" s="227" t="s">
        <v>620</v>
      </c>
      <c r="C569" s="227"/>
    </row>
    <row r="570" spans="1:3" ht="15" x14ac:dyDescent="0.25">
      <c r="A570" s="229" t="s">
        <v>163</v>
      </c>
      <c r="B570" s="227" t="s">
        <v>624</v>
      </c>
      <c r="C570" s="227"/>
    </row>
    <row r="571" spans="1:3" ht="15" x14ac:dyDescent="0.25">
      <c r="A571" s="229" t="s">
        <v>258</v>
      </c>
      <c r="B571" s="227" t="s">
        <v>629</v>
      </c>
      <c r="C571" s="227"/>
    </row>
    <row r="572" spans="1:3" ht="15" x14ac:dyDescent="0.25">
      <c r="A572" s="229" t="s">
        <v>162</v>
      </c>
      <c r="B572" s="227" t="s">
        <v>658</v>
      </c>
      <c r="C572" s="227"/>
    </row>
    <row r="573" spans="1:3" ht="15" x14ac:dyDescent="0.25">
      <c r="A573" s="229" t="s">
        <v>182</v>
      </c>
      <c r="B573" s="227" t="s">
        <v>665</v>
      </c>
      <c r="C573" s="227"/>
    </row>
    <row r="574" spans="1:3" ht="15" x14ac:dyDescent="0.25">
      <c r="A574" s="229" t="s">
        <v>152</v>
      </c>
      <c r="B574" s="227" t="s">
        <v>689</v>
      </c>
      <c r="C574" s="227"/>
    </row>
    <row r="575" spans="1:3" ht="15" x14ac:dyDescent="0.25">
      <c r="A575" s="229" t="s">
        <v>165</v>
      </c>
      <c r="B575" s="227" t="s">
        <v>711</v>
      </c>
      <c r="C575" s="227"/>
    </row>
    <row r="576" spans="1:3" ht="15" x14ac:dyDescent="0.25">
      <c r="A576" s="229" t="s">
        <v>714</v>
      </c>
      <c r="B576" s="227" t="s">
        <v>715</v>
      </c>
      <c r="C576" s="227"/>
    </row>
    <row r="577" spans="1:3" ht="15" x14ac:dyDescent="0.25">
      <c r="A577" s="229" t="s">
        <v>103</v>
      </c>
      <c r="B577" s="227" t="s">
        <v>718</v>
      </c>
      <c r="C577" s="227"/>
    </row>
    <row r="578" spans="1:3" ht="15" x14ac:dyDescent="0.25">
      <c r="A578" s="229" t="s">
        <v>722</v>
      </c>
      <c r="B578" s="227" t="s">
        <v>723</v>
      </c>
      <c r="C578" s="227"/>
    </row>
    <row r="579" spans="1:3" ht="15" x14ac:dyDescent="0.25">
      <c r="A579" s="229" t="s">
        <v>727</v>
      </c>
      <c r="B579" s="227" t="s">
        <v>728</v>
      </c>
      <c r="C579" s="227"/>
    </row>
    <row r="580" spans="1:3" ht="15" x14ac:dyDescent="0.25">
      <c r="A580" s="229" t="s">
        <v>732</v>
      </c>
      <c r="B580" s="227" t="s">
        <v>733</v>
      </c>
      <c r="C580" s="227"/>
    </row>
    <row r="581" spans="1:3" ht="15" x14ac:dyDescent="0.25">
      <c r="A581" s="229" t="s">
        <v>748</v>
      </c>
      <c r="B581" s="227" t="s">
        <v>749</v>
      </c>
      <c r="C581" s="227"/>
    </row>
    <row r="582" spans="1:3" ht="15" x14ac:dyDescent="0.25">
      <c r="A582" s="229" t="s">
        <v>877</v>
      </c>
      <c r="B582" s="227" t="s">
        <v>878</v>
      </c>
      <c r="C582" s="227"/>
    </row>
    <row r="583" spans="1:3" ht="15" x14ac:dyDescent="0.25">
      <c r="A583" s="229" t="s">
        <v>105</v>
      </c>
      <c r="B583" s="227" t="s">
        <v>919</v>
      </c>
      <c r="C583" s="227"/>
    </row>
    <row r="584" spans="1:3" ht="15" x14ac:dyDescent="0.25">
      <c r="A584" s="229"/>
      <c r="B584" s="227"/>
      <c r="C584" s="227"/>
    </row>
    <row r="585" spans="1:3" ht="15" x14ac:dyDescent="0.25">
      <c r="B585" s="227"/>
    </row>
    <row r="586" spans="1:3" ht="15" x14ac:dyDescent="0.25">
      <c r="B586" s="227"/>
    </row>
    <row r="587" spans="1:3" ht="15" x14ac:dyDescent="0.25">
      <c r="B587" s="227"/>
    </row>
    <row r="588" spans="1:3" ht="15" x14ac:dyDescent="0.25">
      <c r="B588" s="227"/>
    </row>
    <row r="589" spans="1:3" ht="15" x14ac:dyDescent="0.25">
      <c r="B589" s="227"/>
    </row>
    <row r="590" spans="1:3" ht="15" x14ac:dyDescent="0.25">
      <c r="B590" s="227"/>
    </row>
    <row r="591" spans="1:3" ht="15" x14ac:dyDescent="0.25">
      <c r="B591" s="227"/>
    </row>
    <row r="592" spans="1:3" ht="15" x14ac:dyDescent="0.25">
      <c r="B592" s="227"/>
    </row>
    <row r="593" spans="2:2" ht="15" x14ac:dyDescent="0.25">
      <c r="B593" s="227"/>
    </row>
    <row r="594" spans="2:2" ht="15" x14ac:dyDescent="0.25">
      <c r="B594" s="227"/>
    </row>
    <row r="595" spans="2:2" ht="15" x14ac:dyDescent="0.25">
      <c r="B595" s="227"/>
    </row>
    <row r="596" spans="2:2" ht="15" x14ac:dyDescent="0.25">
      <c r="B596" s="227"/>
    </row>
    <row r="597" spans="2:2" ht="15" x14ac:dyDescent="0.25">
      <c r="B597" s="227"/>
    </row>
    <row r="598" spans="2:2" ht="15" x14ac:dyDescent="0.25">
      <c r="B598" s="227"/>
    </row>
    <row r="599" spans="2:2" ht="15" x14ac:dyDescent="0.25">
      <c r="B599" s="227"/>
    </row>
    <row r="600" spans="2:2" ht="15" x14ac:dyDescent="0.25">
      <c r="B600" s="227"/>
    </row>
    <row r="601" spans="2:2" ht="15" x14ac:dyDescent="0.25">
      <c r="B601" s="227"/>
    </row>
    <row r="602" spans="2:2" ht="15" x14ac:dyDescent="0.25">
      <c r="B602" s="227"/>
    </row>
    <row r="603" spans="2:2" ht="15" x14ac:dyDescent="0.25">
      <c r="B603" s="227"/>
    </row>
    <row r="604" spans="2:2" ht="15" x14ac:dyDescent="0.25">
      <c r="B604" s="227"/>
    </row>
    <row r="605" spans="2:2" ht="15" x14ac:dyDescent="0.25">
      <c r="B605" s="227"/>
    </row>
    <row r="606" spans="2:2" ht="15" x14ac:dyDescent="0.25">
      <c r="B606" s="227"/>
    </row>
    <row r="607" spans="2:2" ht="15" x14ac:dyDescent="0.25">
      <c r="B607" s="227"/>
    </row>
    <row r="608" spans="2:2" ht="15" x14ac:dyDescent="0.25">
      <c r="B608" s="227"/>
    </row>
    <row r="609" spans="2:2" ht="15" x14ac:dyDescent="0.25">
      <c r="B609" s="227"/>
    </row>
    <row r="610" spans="2:2" ht="15" x14ac:dyDescent="0.25">
      <c r="B610" s="227"/>
    </row>
    <row r="611" spans="2:2" ht="15" x14ac:dyDescent="0.25">
      <c r="B611" s="227"/>
    </row>
    <row r="612" spans="2:2" ht="15" x14ac:dyDescent="0.25">
      <c r="B612" s="227"/>
    </row>
    <row r="613" spans="2:2" ht="15" x14ac:dyDescent="0.25">
      <c r="B613" s="227"/>
    </row>
    <row r="614" spans="2:2" ht="15" x14ac:dyDescent="0.25">
      <c r="B614" s="227"/>
    </row>
    <row r="615" spans="2:2" ht="15" x14ac:dyDescent="0.25">
      <c r="B615" s="227"/>
    </row>
    <row r="616" spans="2:2" ht="15" x14ac:dyDescent="0.25">
      <c r="B616" s="227"/>
    </row>
    <row r="617" spans="2:2" ht="15" x14ac:dyDescent="0.25">
      <c r="B617" s="227"/>
    </row>
    <row r="618" spans="2:2" ht="15" x14ac:dyDescent="0.25">
      <c r="B618" s="227"/>
    </row>
    <row r="619" spans="2:2" ht="15" x14ac:dyDescent="0.25">
      <c r="B619" s="227"/>
    </row>
    <row r="620" spans="2:2" ht="15" x14ac:dyDescent="0.25">
      <c r="B620" s="227"/>
    </row>
    <row r="621" spans="2:2" ht="15" x14ac:dyDescent="0.25">
      <c r="B621" s="227"/>
    </row>
    <row r="622" spans="2:2" ht="15" x14ac:dyDescent="0.25">
      <c r="B622" s="227"/>
    </row>
    <row r="623" spans="2:2" ht="15" x14ac:dyDescent="0.25">
      <c r="B623" s="227"/>
    </row>
    <row r="624" spans="2:2" ht="15" x14ac:dyDescent="0.25">
      <c r="B624" s="227"/>
    </row>
    <row r="625" spans="2:2" ht="15" x14ac:dyDescent="0.25">
      <c r="B625" s="227"/>
    </row>
    <row r="626" spans="2:2" ht="15" x14ac:dyDescent="0.25">
      <c r="B626" s="227"/>
    </row>
    <row r="627" spans="2:2" ht="15" x14ac:dyDescent="0.25">
      <c r="B627" s="227"/>
    </row>
    <row r="628" spans="2:2" ht="15" x14ac:dyDescent="0.25">
      <c r="B628" s="227"/>
    </row>
  </sheetData>
  <autoFilter ref="A1:E517">
    <sortState ref="A2:E623">
      <sortCondition ref="A1:A623"/>
    </sortState>
  </autoFilter>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 </vt:lpstr>
      <vt:lpstr>PPNE4 </vt:lpstr>
      <vt:lpstr>PPNE5 </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 '!Títulos_a_imprimir</vt:lpstr>
      <vt:lpstr>'PPNE5 '!Títulos_a_imprimir</vt:lpstr>
    </vt:vector>
  </TitlesOfParts>
  <Company>sespas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Genesis Morel Felix</cp:lastModifiedBy>
  <cp:lastPrinted>2022-08-25T15:21:36Z</cp:lastPrinted>
  <dcterms:created xsi:type="dcterms:W3CDTF">2007-07-31T17:41:49Z</dcterms:created>
  <dcterms:modified xsi:type="dcterms:W3CDTF">2023-02-24T12:51:20Z</dcterms:modified>
</cp:coreProperties>
</file>