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tables/table1.xml" ContentType="application/vnd.openxmlformats-officedocument.spreadsheetml.table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0" yWindow="0" windowWidth="15600" windowHeight="9195" activeTab="2"/>
  </bookViews>
  <sheets>
    <sheet name="PPNE1" sheetId="60" r:id="rId1"/>
    <sheet name="PPNE2 " sheetId="61" r:id="rId2"/>
    <sheet name="PPNE3" sheetId="57" r:id="rId3"/>
    <sheet name="PPNE4" sheetId="59" r:id="rId4"/>
    <sheet name="PPNE5" sheetId="58" r:id="rId5"/>
    <sheet name="Insumos" sheetId="54" state="hidden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</externalReferences>
  <definedNames>
    <definedName name="_xlnm._FilterDatabase" localSheetId="5" hidden="1">Insumos!$A$1:$E$519</definedName>
    <definedName name="_xlnm._FilterDatabase" localSheetId="3" hidden="1">PPNE4!$A$17:$O$514</definedName>
    <definedName name="_xlnm._FilterDatabase" localSheetId="4" hidden="1">PPNE5!$A$16:$K$513</definedName>
    <definedName name="_xlnm.Print_Area" localSheetId="4">PPNE5!$A$1:$K$514</definedName>
    <definedName name="Insumos" localSheetId="0">[1]Insumos!$A$540:$A$583</definedName>
    <definedName name="Insumos" localSheetId="1">[2]Insumos!$A$542:$A$585</definedName>
    <definedName name="Insumos" localSheetId="2">[3]Insumos!$A$540:$A$583</definedName>
    <definedName name="Insumos" localSheetId="3">[4]Insumos!$A$542:$A$585</definedName>
    <definedName name="Insumos" localSheetId="4">[3]Insumos!$A$540:$A$583</definedName>
    <definedName name="Insumos">Insumos!$A$542:$A$585</definedName>
    <definedName name="Ls_DepartamentosSRS" localSheetId="0">[5]Catalogo!$G$130:$G$142</definedName>
    <definedName name="Ls_DepartamentosSRS" localSheetId="2">[5]Catalogo!$G$130:$G$142</definedName>
    <definedName name="Ls_DepartamentosSRS" localSheetId="4">[5]Catalogo!$G$130:$G$142</definedName>
    <definedName name="Ls_DepartamentosSRS">[6]Catalogo!$G$130:$G$142</definedName>
    <definedName name="Ls_LinesEstategica" localSheetId="0">[5]Obj!$B$6:$B$9</definedName>
    <definedName name="Ls_LinesEstategica" localSheetId="2">[5]Obj!$B$6:$B$9</definedName>
    <definedName name="Ls_LinesEstategica" localSheetId="4">[5]Obj!$B$6:$B$9</definedName>
    <definedName name="Ls_LinesEstategica">[6]Obj!$B$6:$B$9</definedName>
    <definedName name="Ls_Medio_Verificacion" localSheetId="0">[5]Catalogo!$B$148:$B$167</definedName>
    <definedName name="Ls_Medio_Verificacion" localSheetId="2">[5]Catalogo!$B$148:$B$167</definedName>
    <definedName name="Ls_Medio_Verificacion" localSheetId="4">[5]Catalogo!$B$148:$B$167</definedName>
    <definedName name="Ls_Medio_Verificacion">[6]Catalogo!$B$148:$B$167</definedName>
    <definedName name="ls_Regiones" localSheetId="0">[5]Catalogo!$B$10:$B$19</definedName>
    <definedName name="ls_Regiones" localSheetId="2">[5]Catalogo!$B$10:$B$19</definedName>
    <definedName name="ls_Regiones" localSheetId="4">[5]Catalogo!$B$10:$B$19</definedName>
    <definedName name="ls_Regiones">[6]Catalogo!$B$10:$B$19</definedName>
    <definedName name="ls_TiposAcciones" localSheetId="0">[5]Catalogo!$G$11:$G$14</definedName>
    <definedName name="ls_TiposAcciones" localSheetId="2">[5]Catalogo!$G$11:$G$14</definedName>
    <definedName name="ls_TiposAcciones" localSheetId="4">[5]Catalogo!$G$11:$G$14</definedName>
    <definedName name="ls_TiposAcciones">[6]Catalogo!$G$11:$G$14</definedName>
    <definedName name="lsAcabadosTextiles">Insumos!$C$2:$C$3</definedName>
    <definedName name="lsAireAcondicionado">Insumos!$C$335:$C$336</definedName>
    <definedName name="lsAlimentosyBebidas">Insumos!$C$4:$C$23</definedName>
    <definedName name="lsArticulosdePlastico">Insumos!$C$24:$C$30</definedName>
    <definedName name="lsElectrodomesticos">Insumos!$C$31:$C$35</definedName>
    <definedName name="lsEquiposComputos">Insumos!$C$132:$C$136</definedName>
    <definedName name="lsEquiposMedicos">Insumos!$C$44:$C$131</definedName>
    <definedName name="lsEquiposSeguridad">Insumos!$C$137:$C$138</definedName>
    <definedName name="lsEquiposTransporte">Insumos!$C$520:$C$522</definedName>
    <definedName name="lsEventosGenerales">Insumos!$C$139:$C$141</definedName>
    <definedName name="lsFuentesFinanciamiento" localSheetId="0">[5]LSIns!$F$5:$F$8</definedName>
    <definedName name="lsFuentesFinanciamiento" localSheetId="2">[5]LSIns!$F$5:$F$8</definedName>
    <definedName name="lsFuentesFinanciamiento" localSheetId="4">[5]LSIns!$F$5:$F$8</definedName>
    <definedName name="lsFuentesFinanciamiento">[6]LSIns!$F$5:$F$8</definedName>
    <definedName name="lsGasoil">Insumos!$C$142:$C$149</definedName>
    <definedName name="lsHerramientasMenores">Insumos!$C$150:$C$179</definedName>
    <definedName name="lsImpresionyEncuadernacion">Insumos!$C$180:$C$182</definedName>
    <definedName name="lsInsumos" localSheetId="0">[5]LSIns!$B$5:$B$45</definedName>
    <definedName name="lsInsumos" localSheetId="2">[5]LSIns!$B$5:$B$45</definedName>
    <definedName name="lsInsumos" localSheetId="4">[5]LSIns!$B$5:$B$45</definedName>
    <definedName name="lsInsumos">[6]LSIns!$B$5:$B$45</definedName>
    <definedName name="lsInsumosEquipos" localSheetId="0">[5]LSIns!$F$16:$F$31</definedName>
    <definedName name="lsInsumosEquipos" localSheetId="2">[5]LSIns!$F$16:$F$31</definedName>
    <definedName name="lsInsumosEquipos" localSheetId="4">[5]LSIns!$F$16:$F$31</definedName>
    <definedName name="lsInsumosEquipos">[6]LSIns!$F$16:$F$31</definedName>
    <definedName name="lsLlantasyNeumaticos">Insumos!$C$183:$C$190</definedName>
    <definedName name="lsMantenimiento">Insumos!$C$191:$C$204</definedName>
    <definedName name="lsMaterialesdeLimpieza">Insumos!$C$205:$C$219</definedName>
    <definedName name="lsMueblesdeAlojamiento">Insumos!$C$220:$C$221</definedName>
    <definedName name="lsMueblesdeOficina">Insumos!$C$222:$C$245</definedName>
    <definedName name="lsObrasMenoresEdificaciones">Insumos!$C$246</definedName>
    <definedName name="lsOtrosEquipos">Insumos!$C$247:$C$250</definedName>
    <definedName name="lsPeaje">Insumos!$C$251</definedName>
    <definedName name="lsPinturas">Insumos!$C$252:$C$253</definedName>
    <definedName name="lsProductosArtesGraficas">Insumos!$C$254:$C$255</definedName>
    <definedName name="lsProductosdeCemento">Insumos!$C$256</definedName>
    <definedName name="lsProductosdeLoza">Insumos!$C$257:$C$259</definedName>
    <definedName name="lsProductosdePapel">Insumos!$C$260:$C$284</definedName>
    <definedName name="lsProductosdeVidrio">Insumos!$C$285:$C$289</definedName>
    <definedName name="lsProductosElectricos">Insumos!$C$290:$C$311</definedName>
    <definedName name="lsProductosMedicinalesH">Insumos!$C$312:$C$330</definedName>
    <definedName name="lsProductosMetalicos">Insumos!$C$331</definedName>
    <definedName name="lsProductosQuimicos">Insumos!$C$332</definedName>
    <definedName name="lsPublicidadyPropaganda">Insumos!$C$333</definedName>
    <definedName name="lsServiciosTecnicosProfesionales">Insumos!$C$334</definedName>
    <definedName name="lsTelecomunicaciones">Insumos!$C$36:$C$43</definedName>
    <definedName name="LsTipoEESS" localSheetId="0">[5]Catalogo!$D$11:$D$16</definedName>
    <definedName name="LsTipoEESS" localSheetId="2">[5]Catalogo!$D$11:$D$16</definedName>
    <definedName name="LsTipoEESS" localSheetId="4">[5]Catalogo!$D$11:$D$16</definedName>
    <definedName name="LsTipoEESS">[6]Catalogo!$D$11:$D$16</definedName>
    <definedName name="lsTipoIntervencion" localSheetId="0">[5]Catalogo!$G$19:$G$24</definedName>
    <definedName name="lsTipoIntervencion" localSheetId="2">[5]Catalogo!$G$19:$G$24</definedName>
    <definedName name="lsTipoIntervencion" localSheetId="4">[5]Catalogo!$G$19:$G$24</definedName>
    <definedName name="lsTipoIntervencion">[6]Catalogo!$G$19:$G$24</definedName>
    <definedName name="lsUtilesdeCocina">Insumos!$C$337:$C$348</definedName>
    <definedName name="lsUtilesdeOficina">Insumos!$C$349:$C$477</definedName>
    <definedName name="lsUtilesMenoresMQ">Insumos!$C$478:$C$515</definedName>
    <definedName name="lsViaticosDP">Insumos!$C$516:$C$519</definedName>
    <definedName name="Periodo_POA" localSheetId="0">[5]Catalogo!$B$3:$B$6</definedName>
    <definedName name="Periodo_POA" localSheetId="2">[5]Catalogo!$B$3:$B$6</definedName>
    <definedName name="Periodo_POA" localSheetId="4">[5]Catalogo!$B$3:$B$6</definedName>
    <definedName name="Periodo_POA">[6]Catalogo!$B$3:$B$6</definedName>
    <definedName name="Productos" localSheetId="0">[5]!Tabla3[Productos]</definedName>
    <definedName name="Productos" localSheetId="2">[5]!Tabla3[Productos]</definedName>
    <definedName name="Productos" localSheetId="4">[5]!Tabla3[Productos]</definedName>
    <definedName name="Productos">[6]!Tabla3[Productos]</definedName>
    <definedName name="Provincias" localSheetId="0">[5]Prov!$F$2:$F$33</definedName>
    <definedName name="Provincias" localSheetId="2">[5]Prov!$F$2:$F$33</definedName>
    <definedName name="Provincias" localSheetId="4">[5]Prov!$F$2:$F$33</definedName>
    <definedName name="Provincias">[6]Prov!$F$2:$F$33</definedName>
    <definedName name="_xlnm.Print_Titles" localSheetId="3">PPNE4!$17:$18</definedName>
    <definedName name="_xlnm.Print_Titles" localSheetId="4">PPNE5!$16:$17</definedName>
  </definedNames>
  <calcPr calcId="145621"/>
</workbook>
</file>

<file path=xl/calcChain.xml><?xml version="1.0" encoding="utf-8"?>
<calcChain xmlns="http://schemas.openxmlformats.org/spreadsheetml/2006/main">
  <c r="K255" i="59" l="1"/>
  <c r="I255" i="59"/>
  <c r="M246" i="59"/>
  <c r="L246" i="59"/>
  <c r="K246" i="59"/>
  <c r="J246" i="59"/>
  <c r="I246" i="59"/>
  <c r="H246" i="59"/>
  <c r="G246" i="59"/>
  <c r="N56" i="59"/>
  <c r="N24" i="59"/>
  <c r="M449" i="59"/>
  <c r="N285" i="59"/>
  <c r="M264" i="59"/>
  <c r="H264" i="59"/>
  <c r="N500" i="59"/>
  <c r="N462" i="59"/>
  <c r="N450" i="59"/>
  <c r="N449" i="59" s="1"/>
  <c r="N446" i="59"/>
  <c r="N442" i="59"/>
  <c r="N435" i="59"/>
  <c r="N428" i="59"/>
  <c r="N426" i="59"/>
  <c r="N417" i="59"/>
  <c r="N412" i="59"/>
  <c r="N410" i="59"/>
  <c r="N406" i="59"/>
  <c r="N337" i="59"/>
  <c r="N335" i="59"/>
  <c r="N331" i="59"/>
  <c r="N329" i="59"/>
  <c r="N323" i="59"/>
  <c r="N313" i="59"/>
  <c r="N312" i="59"/>
  <c r="N304" i="59"/>
  <c r="N303" i="59"/>
  <c r="N301" i="59"/>
  <c r="N300" i="59"/>
  <c r="N295" i="59"/>
  <c r="N284" i="59"/>
  <c r="N278" i="59"/>
  <c r="N272" i="59"/>
  <c r="N269" i="59"/>
  <c r="N267" i="59"/>
  <c r="N265" i="59"/>
  <c r="N264" i="59" s="1"/>
  <c r="N83" i="59"/>
  <c r="N247" i="59"/>
  <c r="N246" i="59" s="1"/>
  <c r="N245" i="59"/>
  <c r="N238" i="59"/>
  <c r="N236" i="59"/>
  <c r="N234" i="59"/>
  <c r="N229" i="59"/>
  <c r="N211" i="59"/>
  <c r="N210" i="59"/>
  <c r="N208" i="59"/>
  <c r="N206" i="59"/>
  <c r="N204" i="59"/>
  <c r="N188" i="59"/>
  <c r="N181" i="59"/>
  <c r="N179" i="59"/>
  <c r="N177" i="59"/>
  <c r="N176" i="59"/>
  <c r="N170" i="59"/>
  <c r="N169" i="59"/>
  <c r="N146" i="59"/>
  <c r="N138" i="59"/>
  <c r="N134" i="59"/>
  <c r="N125" i="59"/>
  <c r="N123" i="59"/>
  <c r="N119" i="59"/>
  <c r="N116" i="59"/>
  <c r="N114" i="59"/>
  <c r="N111" i="59"/>
  <c r="N109" i="59"/>
  <c r="N99" i="59"/>
  <c r="N93" i="59"/>
  <c r="N85" i="59"/>
  <c r="N73" i="59"/>
  <c r="N47" i="59"/>
  <c r="N44" i="59"/>
  <c r="N36" i="59"/>
  <c r="N35" i="59"/>
  <c r="N34" i="59"/>
  <c r="N33" i="59"/>
  <c r="N32" i="59"/>
  <c r="N31" i="59"/>
  <c r="N30" i="59"/>
  <c r="N29" i="59" s="1"/>
  <c r="N23" i="59"/>
  <c r="I35" i="58"/>
  <c r="I34" i="58"/>
  <c r="I33" i="58"/>
  <c r="I32" i="58"/>
  <c r="I30" i="58"/>
  <c r="I29" i="58"/>
  <c r="H30" i="58"/>
  <c r="H23" i="58"/>
  <c r="H211" i="58"/>
  <c r="H134" i="58"/>
  <c r="H449" i="58"/>
  <c r="H322" i="58"/>
  <c r="H312" i="58"/>
  <c r="H311" i="58"/>
  <c r="H303" i="58"/>
  <c r="H302" i="58"/>
  <c r="H300" i="58"/>
  <c r="H299" i="58"/>
  <c r="H294" i="58"/>
  <c r="H284" i="58"/>
  <c r="H283" i="58"/>
  <c r="H277" i="58"/>
  <c r="H271" i="58"/>
  <c r="H268" i="58"/>
  <c r="H228" i="58"/>
  <c r="H210" i="58"/>
  <c r="H209" i="58"/>
  <c r="H207" i="58"/>
  <c r="H205" i="58"/>
  <c r="H203" i="58"/>
  <c r="H180" i="58"/>
  <c r="H178" i="58"/>
  <c r="H176" i="58"/>
  <c r="H175" i="58"/>
  <c r="H169" i="58"/>
  <c r="H168" i="58"/>
  <c r="H133" i="58"/>
  <c r="H55" i="58"/>
  <c r="H43" i="58"/>
  <c r="I31" i="58"/>
  <c r="I22" i="58"/>
  <c r="J22" i="59" l="1"/>
  <c r="K22" i="59"/>
  <c r="M22" i="59"/>
  <c r="I22" i="59"/>
  <c r="G84" i="59" l="1"/>
  <c r="I82" i="59"/>
  <c r="J82" i="59"/>
  <c r="K82" i="59"/>
  <c r="M82" i="59"/>
  <c r="M41" i="59"/>
  <c r="G22" i="59" l="1"/>
  <c r="G29" i="59" l="1"/>
  <c r="N128" i="59" l="1"/>
  <c r="N127" i="59" s="1"/>
  <c r="H127" i="58" s="1"/>
  <c r="M244" i="59"/>
  <c r="G235" i="59"/>
  <c r="H235" i="59"/>
  <c r="I235" i="59"/>
  <c r="N196" i="59"/>
  <c r="H195" i="58" s="1"/>
  <c r="N321" i="59"/>
  <c r="B1" i="61" l="1"/>
  <c r="B5" i="61"/>
  <c r="C6" i="61"/>
  <c r="C7" i="61"/>
  <c r="C8" i="61"/>
  <c r="E10" i="61"/>
  <c r="G10" i="61"/>
  <c r="I10" i="61"/>
  <c r="J10" i="61" s="1"/>
  <c r="K10" i="61"/>
  <c r="E11" i="61"/>
  <c r="G11" i="61"/>
  <c r="I11" i="61"/>
  <c r="J11" i="61" s="1"/>
  <c r="K11" i="61"/>
  <c r="E12" i="61"/>
  <c r="G12" i="61"/>
  <c r="I12" i="61"/>
  <c r="J12" i="61" s="1"/>
  <c r="K12" i="61"/>
  <c r="E13" i="61"/>
  <c r="G13" i="61"/>
  <c r="I13" i="61"/>
  <c r="J13" i="61" s="1"/>
  <c r="K13" i="61"/>
  <c r="E14" i="61"/>
  <c r="G14" i="61"/>
  <c r="I14" i="61"/>
  <c r="J14" i="61"/>
  <c r="K14" i="61"/>
  <c r="E15" i="61"/>
  <c r="G15" i="61"/>
  <c r="I15" i="61"/>
  <c r="J15" i="61" s="1"/>
  <c r="K15" i="61"/>
  <c r="E16" i="61"/>
  <c r="G16" i="61"/>
  <c r="I16" i="61"/>
  <c r="J16" i="61" s="1"/>
  <c r="K16" i="61"/>
  <c r="E17" i="61"/>
  <c r="G17" i="61"/>
  <c r="I17" i="61"/>
  <c r="J17" i="61" s="1"/>
  <c r="K17" i="61"/>
  <c r="E18" i="61"/>
  <c r="G18" i="61"/>
  <c r="I18" i="61"/>
  <c r="J18" i="61" s="1"/>
  <c r="K18" i="61"/>
  <c r="E19" i="61"/>
  <c r="G19" i="61"/>
  <c r="I19" i="61"/>
  <c r="J19" i="61" s="1"/>
  <c r="K19" i="61"/>
  <c r="E20" i="61"/>
  <c r="G20" i="61"/>
  <c r="I20" i="61"/>
  <c r="J20" i="61"/>
  <c r="K20" i="61"/>
  <c r="E21" i="61"/>
  <c r="G21" i="61"/>
  <c r="I21" i="61"/>
  <c r="J21" i="61" s="1"/>
  <c r="K21" i="61"/>
  <c r="E22" i="61"/>
  <c r="G22" i="61"/>
  <c r="I22" i="61"/>
  <c r="J22" i="61" s="1"/>
  <c r="K22" i="61"/>
  <c r="E23" i="61"/>
  <c r="G23" i="61"/>
  <c r="I23" i="61"/>
  <c r="J23" i="61" s="1"/>
  <c r="K23" i="61"/>
  <c r="E24" i="61"/>
  <c r="G24" i="61"/>
  <c r="I24" i="61"/>
  <c r="J24" i="61" s="1"/>
  <c r="K24" i="61"/>
  <c r="E25" i="61"/>
  <c r="G25" i="61"/>
  <c r="I25" i="61"/>
  <c r="J25" i="61" s="1"/>
  <c r="K25" i="61"/>
  <c r="E26" i="61"/>
  <c r="G26" i="61"/>
  <c r="I26" i="61"/>
  <c r="J26" i="61" s="1"/>
  <c r="K26" i="61"/>
  <c r="E27" i="61"/>
  <c r="G27" i="61"/>
  <c r="I27" i="61"/>
  <c r="J27" i="61" s="1"/>
  <c r="K27" i="61"/>
  <c r="E28" i="61"/>
  <c r="G28" i="61"/>
  <c r="I28" i="61"/>
  <c r="J28" i="61" s="1"/>
  <c r="K28" i="61"/>
  <c r="E29" i="61"/>
  <c r="G29" i="61"/>
  <c r="I29" i="61"/>
  <c r="J29" i="61" s="1"/>
  <c r="K29" i="61"/>
  <c r="E30" i="61"/>
  <c r="G30" i="61"/>
  <c r="I30" i="61"/>
  <c r="J30" i="61" s="1"/>
  <c r="K30" i="61"/>
  <c r="E31" i="61"/>
  <c r="G31" i="61"/>
  <c r="I31" i="61"/>
  <c r="J31" i="61" s="1"/>
  <c r="K31" i="61"/>
  <c r="E32" i="61"/>
  <c r="G32" i="61"/>
  <c r="I32" i="61"/>
  <c r="J32" i="61"/>
  <c r="K32" i="61"/>
  <c r="E33" i="61"/>
  <c r="G33" i="61"/>
  <c r="I33" i="61"/>
  <c r="J33" i="61" s="1"/>
  <c r="K33" i="61"/>
  <c r="E34" i="61"/>
  <c r="G34" i="61"/>
  <c r="I34" i="61"/>
  <c r="J34" i="61" s="1"/>
  <c r="K34" i="61"/>
  <c r="E35" i="61"/>
  <c r="G35" i="61"/>
  <c r="I35" i="61"/>
  <c r="J35" i="61" s="1"/>
  <c r="K35" i="61"/>
  <c r="E36" i="61"/>
  <c r="G36" i="61"/>
  <c r="I36" i="61"/>
  <c r="J36" i="61"/>
  <c r="K36" i="61"/>
  <c r="E37" i="61"/>
  <c r="G37" i="61"/>
  <c r="I37" i="61"/>
  <c r="J37" i="61" s="1"/>
  <c r="K37" i="61"/>
  <c r="E38" i="61"/>
  <c r="G38" i="61"/>
  <c r="I38" i="61"/>
  <c r="J38" i="61" s="1"/>
  <c r="K38" i="61"/>
  <c r="E39" i="61"/>
  <c r="G39" i="61"/>
  <c r="I39" i="61"/>
  <c r="J39" i="61" s="1"/>
  <c r="K39" i="61"/>
  <c r="E40" i="61"/>
  <c r="G40" i="61"/>
  <c r="I40" i="61"/>
  <c r="J40" i="61"/>
  <c r="K40" i="61"/>
  <c r="E41" i="61"/>
  <c r="G41" i="61"/>
  <c r="I41" i="61"/>
  <c r="J41" i="61" s="1"/>
  <c r="K41" i="61"/>
  <c r="E42" i="61"/>
  <c r="G42" i="61"/>
  <c r="I42" i="61"/>
  <c r="J42" i="61" s="1"/>
  <c r="K42" i="61"/>
  <c r="E43" i="61"/>
  <c r="G43" i="61"/>
  <c r="I43" i="61"/>
  <c r="J43" i="61" s="1"/>
  <c r="K43" i="61"/>
  <c r="E44" i="61"/>
  <c r="G44" i="61"/>
  <c r="I44" i="61"/>
  <c r="J44" i="61" s="1"/>
  <c r="K44" i="61"/>
  <c r="E45" i="61"/>
  <c r="G45" i="61"/>
  <c r="I45" i="61"/>
  <c r="J45" i="61" s="1"/>
  <c r="K45" i="61"/>
  <c r="E46" i="61"/>
  <c r="G46" i="61"/>
  <c r="I46" i="61"/>
  <c r="J46" i="61" s="1"/>
  <c r="K46" i="61"/>
  <c r="E47" i="61"/>
  <c r="G47" i="61"/>
  <c r="I47" i="61"/>
  <c r="J47" i="61" s="1"/>
  <c r="K47" i="61"/>
  <c r="E48" i="61"/>
  <c r="G48" i="61"/>
  <c r="I48" i="61"/>
  <c r="J48" i="61"/>
  <c r="K48" i="61"/>
  <c r="E49" i="61"/>
  <c r="G49" i="61"/>
  <c r="I49" i="61"/>
  <c r="J49" i="61" s="1"/>
  <c r="K49" i="61"/>
  <c r="E50" i="61"/>
  <c r="G50" i="61"/>
  <c r="I50" i="61"/>
  <c r="J50" i="61" s="1"/>
  <c r="K50" i="61"/>
  <c r="E51" i="61"/>
  <c r="G51" i="61"/>
  <c r="I51" i="61"/>
  <c r="J51" i="61" s="1"/>
  <c r="K51" i="61"/>
  <c r="E52" i="61"/>
  <c r="G52" i="61"/>
  <c r="I52" i="61"/>
  <c r="J52" i="61" s="1"/>
  <c r="K52" i="61"/>
  <c r="E53" i="61"/>
  <c r="G53" i="61"/>
  <c r="I53" i="61"/>
  <c r="J53" i="61" s="1"/>
  <c r="K53" i="61"/>
  <c r="E54" i="61"/>
  <c r="G54" i="61"/>
  <c r="I54" i="61"/>
  <c r="J54" i="61" s="1"/>
  <c r="K54" i="61"/>
  <c r="E55" i="61"/>
  <c r="G55" i="61"/>
  <c r="I55" i="61"/>
  <c r="J55" i="61" s="1"/>
  <c r="K55" i="61"/>
  <c r="E56" i="61"/>
  <c r="G56" i="61"/>
  <c r="I56" i="61"/>
  <c r="J56" i="61"/>
  <c r="K56" i="61"/>
  <c r="E57" i="61"/>
  <c r="G57" i="61"/>
  <c r="I57" i="61"/>
  <c r="J57" i="61" s="1"/>
  <c r="K57" i="61"/>
  <c r="E58" i="61"/>
  <c r="G58" i="61"/>
  <c r="I58" i="61"/>
  <c r="J58" i="61" s="1"/>
  <c r="K58" i="61"/>
  <c r="E59" i="61"/>
  <c r="G59" i="61"/>
  <c r="I59" i="61"/>
  <c r="J59" i="61" s="1"/>
  <c r="K59" i="61"/>
  <c r="E60" i="61"/>
  <c r="G60" i="61"/>
  <c r="I60" i="61"/>
  <c r="J60" i="61" s="1"/>
  <c r="K60" i="61"/>
  <c r="E61" i="61"/>
  <c r="G61" i="61"/>
  <c r="I61" i="61"/>
  <c r="J61" i="61" s="1"/>
  <c r="K61" i="61"/>
  <c r="I222" i="59" l="1"/>
  <c r="I243" i="59"/>
  <c r="I195" i="59"/>
  <c r="I81" i="59"/>
  <c r="I40" i="59"/>
  <c r="J325" i="59"/>
  <c r="J243" i="59"/>
  <c r="J81" i="59"/>
  <c r="J40" i="59"/>
  <c r="K222" i="59" l="1"/>
  <c r="K195" i="59"/>
  <c r="K243" i="59"/>
  <c r="K325" i="59"/>
  <c r="H81" i="59" l="1"/>
  <c r="K81" i="59" l="1"/>
  <c r="G81" i="59" l="1"/>
  <c r="N81" i="59" s="1"/>
  <c r="K40" i="59" l="1"/>
  <c r="J310" i="59" l="1"/>
  <c r="J222" i="59"/>
  <c r="J195" i="59"/>
  <c r="H243" i="59" l="1"/>
  <c r="G40" i="59"/>
  <c r="G325" i="59"/>
  <c r="G243" i="59"/>
  <c r="N243" i="59" s="1"/>
  <c r="G222" i="59"/>
  <c r="G195" i="59"/>
  <c r="D32" i="60" l="1"/>
  <c r="G32" i="60" s="1"/>
  <c r="D31" i="60"/>
  <c r="G31" i="60" s="1"/>
  <c r="D30" i="60"/>
  <c r="G30" i="60" s="1"/>
  <c r="D27" i="60"/>
  <c r="D26" i="60"/>
  <c r="E26" i="60" s="1"/>
  <c r="K25" i="60"/>
  <c r="I25" i="60"/>
  <c r="H25" i="60"/>
  <c r="G25" i="60"/>
  <c r="F25" i="60"/>
  <c r="C25" i="60"/>
  <c r="K24" i="60"/>
  <c r="D24" i="60" s="1"/>
  <c r="E24" i="60" s="1"/>
  <c r="H24" i="60" s="1"/>
  <c r="H16" i="60" s="1"/>
  <c r="E23" i="60"/>
  <c r="D23" i="60"/>
  <c r="E22" i="60"/>
  <c r="D22" i="60"/>
  <c r="E21" i="60"/>
  <c r="D21" i="60"/>
  <c r="E20" i="60"/>
  <c r="D20" i="60"/>
  <c r="D19" i="60"/>
  <c r="E19" i="60" s="1"/>
  <c r="D18" i="60"/>
  <c r="E18" i="60" s="1"/>
  <c r="E17" i="60"/>
  <c r="D17" i="60"/>
  <c r="K16" i="60"/>
  <c r="C16" i="60"/>
  <c r="C30" i="60" s="1"/>
  <c r="E15" i="60"/>
  <c r="E14" i="60" s="1"/>
  <c r="D15" i="60"/>
  <c r="K14" i="60"/>
  <c r="I14" i="60"/>
  <c r="H14" i="60"/>
  <c r="G14" i="60"/>
  <c r="F14" i="60"/>
  <c r="D14" i="60"/>
  <c r="C14" i="60"/>
  <c r="D13" i="60"/>
  <c r="E13" i="60" s="1"/>
  <c r="D12" i="60"/>
  <c r="D11" i="60" s="1"/>
  <c r="K11" i="60"/>
  <c r="I11" i="60"/>
  <c r="H11" i="60"/>
  <c r="G11" i="60"/>
  <c r="F11" i="60"/>
  <c r="C11" i="60"/>
  <c r="E16" i="60" l="1"/>
  <c r="F30" i="60"/>
  <c r="E12" i="60"/>
  <c r="E11" i="60" s="1"/>
  <c r="D16" i="60"/>
  <c r="F31" i="60" s="1"/>
  <c r="D25" i="60"/>
  <c r="C32" i="60"/>
  <c r="F32" i="60"/>
  <c r="C31" i="60"/>
  <c r="I24" i="60"/>
  <c r="I16" i="60" s="1"/>
  <c r="F24" i="60"/>
  <c r="F16" i="60" s="1"/>
  <c r="E27" i="60"/>
  <c r="E25" i="60" s="1"/>
  <c r="G24" i="60"/>
  <c r="G16" i="60" s="1"/>
  <c r="N515" i="59" l="1"/>
  <c r="N514" i="59" s="1"/>
  <c r="H514" i="58" s="1"/>
  <c r="M514" i="59"/>
  <c r="L514" i="59"/>
  <c r="K514" i="59"/>
  <c r="J514" i="59"/>
  <c r="I514" i="59"/>
  <c r="H514" i="59"/>
  <c r="G514" i="59"/>
  <c r="N513" i="59"/>
  <c r="N512" i="59" s="1"/>
  <c r="H512" i="58" s="1"/>
  <c r="M512" i="59"/>
  <c r="M511" i="59" s="1"/>
  <c r="L512" i="59"/>
  <c r="L511" i="59" s="1"/>
  <c r="K512" i="59"/>
  <c r="K511" i="59" s="1"/>
  <c r="J512" i="59"/>
  <c r="J511" i="59" s="1"/>
  <c r="I512" i="59"/>
  <c r="I511" i="59" s="1"/>
  <c r="H512" i="59"/>
  <c r="H511" i="59" s="1"/>
  <c r="G512" i="59"/>
  <c r="G511" i="59" s="1"/>
  <c r="N510" i="59"/>
  <c r="N509" i="59" s="1"/>
  <c r="H509" i="58" s="1"/>
  <c r="M509" i="59"/>
  <c r="L509" i="59"/>
  <c r="K509" i="59"/>
  <c r="J509" i="59"/>
  <c r="I509" i="59"/>
  <c r="H509" i="59"/>
  <c r="G509" i="59"/>
  <c r="N508" i="59"/>
  <c r="M507" i="59"/>
  <c r="L507" i="59"/>
  <c r="K507" i="59"/>
  <c r="J507" i="59"/>
  <c r="I507" i="59"/>
  <c r="H507" i="59"/>
  <c r="G507" i="59"/>
  <c r="N506" i="59"/>
  <c r="N505" i="59" s="1"/>
  <c r="H505" i="58" s="1"/>
  <c r="M505" i="59"/>
  <c r="L505" i="59"/>
  <c r="K505" i="59"/>
  <c r="J505" i="59"/>
  <c r="I505" i="59"/>
  <c r="H505" i="59"/>
  <c r="G505" i="59"/>
  <c r="N504" i="59"/>
  <c r="N503" i="59" s="1"/>
  <c r="H503" i="58" s="1"/>
  <c r="M503" i="59"/>
  <c r="L503" i="59"/>
  <c r="K503" i="59"/>
  <c r="J503" i="59"/>
  <c r="I503" i="59"/>
  <c r="H503" i="59"/>
  <c r="G503" i="59"/>
  <c r="N502" i="59"/>
  <c r="N501" i="59" s="1"/>
  <c r="H501" i="58" s="1"/>
  <c r="M501" i="59"/>
  <c r="L501" i="59"/>
  <c r="K501" i="59"/>
  <c r="J501" i="59"/>
  <c r="I501" i="59"/>
  <c r="H501" i="59"/>
  <c r="G501" i="59"/>
  <c r="M499" i="59"/>
  <c r="M498" i="59" s="1"/>
  <c r="L499" i="59"/>
  <c r="K499" i="59"/>
  <c r="J499" i="59"/>
  <c r="I499" i="59"/>
  <c r="H499" i="59"/>
  <c r="G499" i="59"/>
  <c r="N497" i="59"/>
  <c r="M496" i="59"/>
  <c r="L496" i="59"/>
  <c r="K496" i="59"/>
  <c r="J496" i="59"/>
  <c r="I496" i="59"/>
  <c r="H496" i="59"/>
  <c r="G496" i="59"/>
  <c r="N495" i="59"/>
  <c r="N494" i="59" s="1"/>
  <c r="H494" i="58" s="1"/>
  <c r="M494" i="59"/>
  <c r="L494" i="59"/>
  <c r="K494" i="59"/>
  <c r="J494" i="59"/>
  <c r="I494" i="59"/>
  <c r="H494" i="59"/>
  <c r="G494" i="59"/>
  <c r="N493" i="59"/>
  <c r="N492" i="59" s="1"/>
  <c r="H492" i="58" s="1"/>
  <c r="M492" i="59"/>
  <c r="L492" i="59"/>
  <c r="K492" i="59"/>
  <c r="J492" i="59"/>
  <c r="I492" i="59"/>
  <c r="H492" i="59"/>
  <c r="G492" i="59"/>
  <c r="N491" i="59"/>
  <c r="N490" i="59" s="1"/>
  <c r="H490" i="58" s="1"/>
  <c r="M490" i="59"/>
  <c r="L490" i="59"/>
  <c r="K490" i="59"/>
  <c r="J490" i="59"/>
  <c r="I490" i="59"/>
  <c r="H490" i="59"/>
  <c r="G490" i="59"/>
  <c r="N489" i="59"/>
  <c r="M488" i="59"/>
  <c r="L488" i="59"/>
  <c r="K488" i="59"/>
  <c r="J488" i="59"/>
  <c r="I488" i="59"/>
  <c r="H488" i="59"/>
  <c r="G488" i="59"/>
  <c r="N485" i="59"/>
  <c r="N484" i="59" s="1"/>
  <c r="H484" i="58" s="1"/>
  <c r="M484" i="59"/>
  <c r="L484" i="59"/>
  <c r="K484" i="59"/>
  <c r="J484" i="59"/>
  <c r="I484" i="59"/>
  <c r="H484" i="59"/>
  <c r="G484" i="59"/>
  <c r="N483" i="59"/>
  <c r="M482" i="59"/>
  <c r="L482" i="59"/>
  <c r="K482" i="59"/>
  <c r="J482" i="59"/>
  <c r="I482" i="59"/>
  <c r="H482" i="59"/>
  <c r="G482" i="59"/>
  <c r="N481" i="59"/>
  <c r="N480" i="59" s="1"/>
  <c r="H480" i="58" s="1"/>
  <c r="M480" i="59"/>
  <c r="L480" i="59"/>
  <c r="K480" i="59"/>
  <c r="K479" i="59" s="1"/>
  <c r="J480" i="59"/>
  <c r="I480" i="59"/>
  <c r="H480" i="59"/>
  <c r="G480" i="59"/>
  <c r="G479" i="59" s="1"/>
  <c r="N478" i="59"/>
  <c r="N477" i="59"/>
  <c r="H477" i="58" s="1"/>
  <c r="M477" i="59"/>
  <c r="L477" i="59"/>
  <c r="K477" i="59"/>
  <c r="J477" i="59"/>
  <c r="I477" i="59"/>
  <c r="H477" i="59"/>
  <c r="G477" i="59"/>
  <c r="N476" i="59"/>
  <c r="H475" i="58" s="1"/>
  <c r="N475" i="59"/>
  <c r="H474" i="58" s="1"/>
  <c r="N474" i="59"/>
  <c r="H473" i="58" s="1"/>
  <c r="N473" i="59"/>
  <c r="H472" i="58" s="1"/>
  <c r="M472" i="59"/>
  <c r="L472" i="59"/>
  <c r="K472" i="59"/>
  <c r="J472" i="59"/>
  <c r="I472" i="59"/>
  <c r="H472" i="59"/>
  <c r="G472" i="59"/>
  <c r="N471" i="59"/>
  <c r="N470" i="59"/>
  <c r="H470" i="58" s="1"/>
  <c r="M470" i="59"/>
  <c r="L470" i="59"/>
  <c r="K470" i="59"/>
  <c r="J470" i="59"/>
  <c r="I470" i="59"/>
  <c r="H470" i="59"/>
  <c r="G470" i="59"/>
  <c r="N469" i="59"/>
  <c r="N468" i="59" s="1"/>
  <c r="H468" i="58" s="1"/>
  <c r="M468" i="59"/>
  <c r="L468" i="59"/>
  <c r="K468" i="59"/>
  <c r="J468" i="59"/>
  <c r="I468" i="59"/>
  <c r="H468" i="59"/>
  <c r="G468" i="59"/>
  <c r="N467" i="59"/>
  <c r="N466" i="59" s="1"/>
  <c r="H466" i="58" s="1"/>
  <c r="M466" i="59"/>
  <c r="L466" i="59"/>
  <c r="K466" i="59"/>
  <c r="J466" i="59"/>
  <c r="J460" i="59" s="1"/>
  <c r="I466" i="59"/>
  <c r="H466" i="59"/>
  <c r="G466" i="59"/>
  <c r="N465" i="59"/>
  <c r="H464" i="58" s="1"/>
  <c r="N464" i="59"/>
  <c r="H463" i="58" s="1"/>
  <c r="M463" i="59"/>
  <c r="L463" i="59"/>
  <c r="K463" i="59"/>
  <c r="J463" i="59"/>
  <c r="I463" i="59"/>
  <c r="H463" i="59"/>
  <c r="G463" i="59"/>
  <c r="N461" i="59"/>
  <c r="H461" i="58" s="1"/>
  <c r="M461" i="59"/>
  <c r="L461" i="59"/>
  <c r="K461" i="59"/>
  <c r="J461" i="59"/>
  <c r="I461" i="59"/>
  <c r="H461" i="59"/>
  <c r="G461" i="59"/>
  <c r="N459" i="59"/>
  <c r="M458" i="59"/>
  <c r="L458" i="59"/>
  <c r="K458" i="59"/>
  <c r="J458" i="59"/>
  <c r="I458" i="59"/>
  <c r="H458" i="59"/>
  <c r="G458" i="59"/>
  <c r="N457" i="59"/>
  <c r="M456" i="59"/>
  <c r="M455" i="59" s="1"/>
  <c r="L456" i="59"/>
  <c r="L455" i="59" s="1"/>
  <c r="K456" i="59"/>
  <c r="K455" i="59" s="1"/>
  <c r="J456" i="59"/>
  <c r="J455" i="59" s="1"/>
  <c r="I456" i="59"/>
  <c r="I455" i="59" s="1"/>
  <c r="H456" i="59"/>
  <c r="H455" i="59" s="1"/>
  <c r="G456" i="59"/>
  <c r="G455" i="59" s="1"/>
  <c r="N454" i="59"/>
  <c r="M453" i="59"/>
  <c r="L453" i="59"/>
  <c r="K453" i="59"/>
  <c r="J453" i="59"/>
  <c r="I453" i="59"/>
  <c r="H453" i="59"/>
  <c r="G453" i="59"/>
  <c r="N452" i="59"/>
  <c r="N451" i="59" s="1"/>
  <c r="H451" i="58" s="1"/>
  <c r="L451" i="59"/>
  <c r="K451" i="59"/>
  <c r="J451" i="59"/>
  <c r="I451" i="59"/>
  <c r="H451" i="59"/>
  <c r="G451" i="59"/>
  <c r="L449" i="59"/>
  <c r="K449" i="59"/>
  <c r="J449" i="59"/>
  <c r="I449" i="59"/>
  <c r="H449" i="59"/>
  <c r="G449" i="59"/>
  <c r="N448" i="59"/>
  <c r="M447" i="59"/>
  <c r="L447" i="59"/>
  <c r="K447" i="59"/>
  <c r="J447" i="59"/>
  <c r="I447" i="59"/>
  <c r="H447" i="59"/>
  <c r="G447" i="59"/>
  <c r="L445" i="59"/>
  <c r="K445" i="59"/>
  <c r="J445" i="59"/>
  <c r="I445" i="59"/>
  <c r="H445" i="59"/>
  <c r="G445" i="59"/>
  <c r="N444" i="59"/>
  <c r="N443" i="59" s="1"/>
  <c r="H443" i="58" s="1"/>
  <c r="M443" i="59"/>
  <c r="L443" i="59"/>
  <c r="K443" i="59"/>
  <c r="J443" i="59"/>
  <c r="I443" i="59"/>
  <c r="H443" i="59"/>
  <c r="G443" i="59"/>
  <c r="N441" i="59"/>
  <c r="H441" i="58" s="1"/>
  <c r="M441" i="59"/>
  <c r="L441" i="59"/>
  <c r="K441" i="59"/>
  <c r="J441" i="59"/>
  <c r="I441" i="59"/>
  <c r="H441" i="59"/>
  <c r="G441" i="59"/>
  <c r="G440" i="59" s="1"/>
  <c r="N439" i="59"/>
  <c r="N438" i="59" s="1"/>
  <c r="H438" i="58" s="1"/>
  <c r="M438" i="59"/>
  <c r="L438" i="59"/>
  <c r="K438" i="59"/>
  <c r="J438" i="59"/>
  <c r="I438" i="59"/>
  <c r="H438" i="59"/>
  <c r="G438" i="59"/>
  <c r="N437" i="59"/>
  <c r="N436" i="59" s="1"/>
  <c r="H436" i="58" s="1"/>
  <c r="M436" i="59"/>
  <c r="L436" i="59"/>
  <c r="K436" i="59"/>
  <c r="J436" i="59"/>
  <c r="I436" i="59"/>
  <c r="H436" i="59"/>
  <c r="G436" i="59"/>
  <c r="L434" i="59"/>
  <c r="K434" i="59"/>
  <c r="J434" i="59"/>
  <c r="I434" i="59"/>
  <c r="I433" i="59" s="1"/>
  <c r="G434" i="59"/>
  <c r="N432" i="59"/>
  <c r="M431" i="59"/>
  <c r="L431" i="59"/>
  <c r="K431" i="59"/>
  <c r="J431" i="59"/>
  <c r="I431" i="59"/>
  <c r="H431" i="59"/>
  <c r="G431" i="59"/>
  <c r="N430" i="59"/>
  <c r="N429" i="59" s="1"/>
  <c r="H429" i="58" s="1"/>
  <c r="M429" i="59"/>
  <c r="L429" i="59"/>
  <c r="K429" i="59"/>
  <c r="J429" i="59"/>
  <c r="I429" i="59"/>
  <c r="H429" i="59"/>
  <c r="G429" i="59"/>
  <c r="N427" i="59"/>
  <c r="H427" i="58" s="1"/>
  <c r="M427" i="59"/>
  <c r="L427" i="59"/>
  <c r="I427" i="59"/>
  <c r="H427" i="59"/>
  <c r="G427" i="59"/>
  <c r="M425" i="59"/>
  <c r="L425" i="59"/>
  <c r="H425" i="59"/>
  <c r="G425" i="59"/>
  <c r="N423" i="59"/>
  <c r="N422" i="59" s="1"/>
  <c r="H422" i="58" s="1"/>
  <c r="M422" i="59"/>
  <c r="L422" i="59"/>
  <c r="K422" i="59"/>
  <c r="J422" i="59"/>
  <c r="I422" i="59"/>
  <c r="H422" i="59"/>
  <c r="G422" i="59"/>
  <c r="N421" i="59"/>
  <c r="M420" i="59"/>
  <c r="L420" i="59"/>
  <c r="K420" i="59"/>
  <c r="J420" i="59"/>
  <c r="I420" i="59"/>
  <c r="H420" i="59"/>
  <c r="G420" i="59"/>
  <c r="N419" i="59"/>
  <c r="N418" i="59" s="1"/>
  <c r="H418" i="58" s="1"/>
  <c r="M418" i="59"/>
  <c r="L418" i="59"/>
  <c r="K418" i="59"/>
  <c r="J418" i="59"/>
  <c r="I418" i="59"/>
  <c r="H418" i="59"/>
  <c r="G418" i="59"/>
  <c r="N416" i="59"/>
  <c r="H416" i="58" s="1"/>
  <c r="L416" i="59"/>
  <c r="K416" i="59"/>
  <c r="J416" i="59"/>
  <c r="I416" i="59"/>
  <c r="H416" i="59"/>
  <c r="G416" i="59"/>
  <c r="N414" i="59"/>
  <c r="N413" i="59" s="1"/>
  <c r="H413" i="58" s="1"/>
  <c r="M413" i="59"/>
  <c r="L413" i="59"/>
  <c r="K413" i="59"/>
  <c r="J413" i="59"/>
  <c r="I413" i="59"/>
  <c r="H413" i="59"/>
  <c r="G413" i="59"/>
  <c r="N411" i="59"/>
  <c r="H411" i="58" s="1"/>
  <c r="M411" i="59"/>
  <c r="L411" i="59"/>
  <c r="K411" i="59"/>
  <c r="J411" i="59"/>
  <c r="I411" i="59"/>
  <c r="H411" i="59"/>
  <c r="G411" i="59"/>
  <c r="M409" i="59"/>
  <c r="L409" i="59"/>
  <c r="K409" i="59"/>
  <c r="J409" i="59"/>
  <c r="I409" i="59"/>
  <c r="H409" i="59"/>
  <c r="G409" i="59"/>
  <c r="N408" i="59"/>
  <c r="N407" i="59" s="1"/>
  <c r="H407" i="58" s="1"/>
  <c r="M407" i="59"/>
  <c r="L407" i="59"/>
  <c r="K407" i="59"/>
  <c r="J407" i="59"/>
  <c r="I407" i="59"/>
  <c r="H407" i="59"/>
  <c r="G407" i="59"/>
  <c r="N405" i="59"/>
  <c r="H405" i="58" s="1"/>
  <c r="L405" i="59"/>
  <c r="K405" i="59"/>
  <c r="J405" i="59"/>
  <c r="I405" i="59"/>
  <c r="H405" i="59"/>
  <c r="G405" i="59"/>
  <c r="N402" i="59"/>
  <c r="N401" i="59" s="1"/>
  <c r="H401" i="58" s="1"/>
  <c r="M401" i="59"/>
  <c r="L401" i="59"/>
  <c r="K401" i="59"/>
  <c r="J401" i="59"/>
  <c r="I401" i="59"/>
  <c r="H401" i="59"/>
  <c r="G401" i="59"/>
  <c r="N400" i="59"/>
  <c r="N399" i="59" s="1"/>
  <c r="H399" i="58" s="1"/>
  <c r="M399" i="59"/>
  <c r="L399" i="59"/>
  <c r="K399" i="59"/>
  <c r="J399" i="59"/>
  <c r="I399" i="59"/>
  <c r="H399" i="59"/>
  <c r="G399" i="59"/>
  <c r="N398" i="59"/>
  <c r="M397" i="59"/>
  <c r="L397" i="59"/>
  <c r="K397" i="59"/>
  <c r="J397" i="59"/>
  <c r="I397" i="59"/>
  <c r="I396" i="59" s="1"/>
  <c r="H397" i="59"/>
  <c r="G397" i="59"/>
  <c r="N395" i="59"/>
  <c r="N394" i="59" s="1"/>
  <c r="H394" i="58" s="1"/>
  <c r="M394" i="59"/>
  <c r="L394" i="59"/>
  <c r="K394" i="59"/>
  <c r="J394" i="59"/>
  <c r="I394" i="59"/>
  <c r="H394" i="59"/>
  <c r="G394" i="59"/>
  <c r="N393" i="59"/>
  <c r="M392" i="59"/>
  <c r="L392" i="59"/>
  <c r="K392" i="59"/>
  <c r="J392" i="59"/>
  <c r="I392" i="59"/>
  <c r="H392" i="59"/>
  <c r="G392" i="59"/>
  <c r="N391" i="59"/>
  <c r="N390" i="59" s="1"/>
  <c r="H390" i="58" s="1"/>
  <c r="M390" i="59"/>
  <c r="L390" i="59"/>
  <c r="K390" i="59"/>
  <c r="J390" i="59"/>
  <c r="I390" i="59"/>
  <c r="H390" i="59"/>
  <c r="G390" i="59"/>
  <c r="N389" i="59"/>
  <c r="N388" i="59" s="1"/>
  <c r="M388" i="59"/>
  <c r="L388" i="59"/>
  <c r="K388" i="59"/>
  <c r="J388" i="59"/>
  <c r="I388" i="59"/>
  <c r="H388" i="59"/>
  <c r="G388" i="59"/>
  <c r="G387" i="59" s="1"/>
  <c r="N386" i="59"/>
  <c r="N385" i="59"/>
  <c r="H385" i="58" s="1"/>
  <c r="M385" i="59"/>
  <c r="L385" i="59"/>
  <c r="K385" i="59"/>
  <c r="J385" i="59"/>
  <c r="I385" i="59"/>
  <c r="H385" i="59"/>
  <c r="G385" i="59"/>
  <c r="N384" i="59"/>
  <c r="M383" i="59"/>
  <c r="L383" i="59"/>
  <c r="K383" i="59"/>
  <c r="J383" i="59"/>
  <c r="I383" i="59"/>
  <c r="H383" i="59"/>
  <c r="G383" i="59"/>
  <c r="N382" i="59"/>
  <c r="H381" i="58" s="1"/>
  <c r="M381" i="59"/>
  <c r="M380" i="59" s="1"/>
  <c r="L381" i="59"/>
  <c r="L380" i="59" s="1"/>
  <c r="K381" i="59"/>
  <c r="K380" i="59" s="1"/>
  <c r="J381" i="59"/>
  <c r="I381" i="59"/>
  <c r="H381" i="59"/>
  <c r="G381" i="59"/>
  <c r="G380" i="59" s="1"/>
  <c r="H380" i="59"/>
  <c r="N379" i="59"/>
  <c r="M378" i="59"/>
  <c r="L378" i="59"/>
  <c r="K378" i="59"/>
  <c r="J378" i="59"/>
  <c r="I378" i="59"/>
  <c r="H378" i="59"/>
  <c r="G378" i="59"/>
  <c r="N377" i="59"/>
  <c r="N376" i="59" s="1"/>
  <c r="H376" i="58" s="1"/>
  <c r="M376" i="59"/>
  <c r="L376" i="59"/>
  <c r="K376" i="59"/>
  <c r="J376" i="59"/>
  <c r="I376" i="59"/>
  <c r="H376" i="59"/>
  <c r="G376" i="59"/>
  <c r="N375" i="59"/>
  <c r="N374" i="59" s="1"/>
  <c r="H374" i="58" s="1"/>
  <c r="M374" i="59"/>
  <c r="L374" i="59"/>
  <c r="K374" i="59"/>
  <c r="J374" i="59"/>
  <c r="I374" i="59"/>
  <c r="H374" i="59"/>
  <c r="G374" i="59"/>
  <c r="N373" i="59"/>
  <c r="N372" i="59" s="1"/>
  <c r="H372" i="58" s="1"/>
  <c r="M372" i="59"/>
  <c r="M371" i="59" s="1"/>
  <c r="L372" i="59"/>
  <c r="K372" i="59"/>
  <c r="J372" i="59"/>
  <c r="I372" i="59"/>
  <c r="I371" i="59" s="1"/>
  <c r="H372" i="59"/>
  <c r="G372" i="59"/>
  <c r="N370" i="59"/>
  <c r="H369" i="58" s="1"/>
  <c r="N369" i="59"/>
  <c r="H368" i="58" s="1"/>
  <c r="N368" i="59"/>
  <c r="H367" i="58" s="1"/>
  <c r="M367" i="59"/>
  <c r="M366" i="59" s="1"/>
  <c r="L367" i="59"/>
  <c r="L366" i="59" s="1"/>
  <c r="K367" i="59"/>
  <c r="K366" i="59" s="1"/>
  <c r="J367" i="59"/>
  <c r="J366" i="59" s="1"/>
  <c r="I367" i="59"/>
  <c r="I366" i="59" s="1"/>
  <c r="H367" i="59"/>
  <c r="H366" i="59" s="1"/>
  <c r="G367" i="59"/>
  <c r="G366" i="59" s="1"/>
  <c r="N365" i="59"/>
  <c r="H364" i="58" s="1"/>
  <c r="N364" i="59"/>
  <c r="H363" i="58" s="1"/>
  <c r="N363" i="59"/>
  <c r="H362" i="58" s="1"/>
  <c r="M362" i="59"/>
  <c r="L362" i="59"/>
  <c r="K362" i="59"/>
  <c r="J362" i="59"/>
  <c r="I362" i="59"/>
  <c r="H362" i="59"/>
  <c r="G362" i="59"/>
  <c r="N361" i="59"/>
  <c r="H360" i="58" s="1"/>
  <c r="N360" i="59"/>
  <c r="H359" i="58" s="1"/>
  <c r="N359" i="59"/>
  <c r="H358" i="58" s="1"/>
  <c r="M358" i="59"/>
  <c r="L358" i="59"/>
  <c r="K358" i="59"/>
  <c r="J358" i="59"/>
  <c r="I358" i="59"/>
  <c r="H358" i="59"/>
  <c r="G358" i="59"/>
  <c r="N357" i="59"/>
  <c r="M356" i="59"/>
  <c r="L356" i="59"/>
  <c r="L355" i="59" s="1"/>
  <c r="K356" i="59"/>
  <c r="J356" i="59"/>
  <c r="I356" i="59"/>
  <c r="H356" i="59"/>
  <c r="G356" i="59"/>
  <c r="N354" i="59"/>
  <c r="M353" i="59"/>
  <c r="L353" i="59"/>
  <c r="K353" i="59"/>
  <c r="J353" i="59"/>
  <c r="I353" i="59"/>
  <c r="H353" i="59"/>
  <c r="G353" i="59"/>
  <c r="N352" i="59"/>
  <c r="N351" i="59" s="1"/>
  <c r="H351" i="58" s="1"/>
  <c r="M351" i="59"/>
  <c r="L351" i="59"/>
  <c r="K351" i="59"/>
  <c r="J351" i="59"/>
  <c r="I351" i="59"/>
  <c r="H351" i="59"/>
  <c r="G351" i="59"/>
  <c r="N350" i="59"/>
  <c r="H349" i="58" s="1"/>
  <c r="N349" i="59"/>
  <c r="H348" i="58" s="1"/>
  <c r="M348" i="59"/>
  <c r="L348" i="59"/>
  <c r="K348" i="59"/>
  <c r="J348" i="59"/>
  <c r="I348" i="59"/>
  <c r="H348" i="59"/>
  <c r="G348" i="59"/>
  <c r="N347" i="59"/>
  <c r="H346" i="58" s="1"/>
  <c r="N346" i="59"/>
  <c r="H345" i="58" s="1"/>
  <c r="N345" i="59"/>
  <c r="H344" i="58" s="1"/>
  <c r="M344" i="59"/>
  <c r="L344" i="59"/>
  <c r="K344" i="59"/>
  <c r="J344" i="59"/>
  <c r="I344" i="59"/>
  <c r="H344" i="59"/>
  <c r="G344" i="59"/>
  <c r="N343" i="59"/>
  <c r="H342" i="58" s="1"/>
  <c r="N342" i="59"/>
  <c r="H341" i="58" s="1"/>
  <c r="N341" i="59"/>
  <c r="M340" i="59"/>
  <c r="L340" i="59"/>
  <c r="K340" i="59"/>
  <c r="J340" i="59"/>
  <c r="I340" i="59"/>
  <c r="H340" i="59"/>
  <c r="G340" i="59"/>
  <c r="N336" i="59"/>
  <c r="H336" i="58" s="1"/>
  <c r="M336" i="59"/>
  <c r="L336" i="59"/>
  <c r="K336" i="59"/>
  <c r="J336" i="59"/>
  <c r="I336" i="59"/>
  <c r="H336" i="59"/>
  <c r="G336" i="59"/>
  <c r="M334" i="59"/>
  <c r="L334" i="59"/>
  <c r="K334" i="59"/>
  <c r="J334" i="59"/>
  <c r="I334" i="59"/>
  <c r="H334" i="59"/>
  <c r="G334" i="59"/>
  <c r="N333" i="59"/>
  <c r="M332" i="59"/>
  <c r="L332" i="59"/>
  <c r="K332" i="59"/>
  <c r="J332" i="59"/>
  <c r="I332" i="59"/>
  <c r="H332" i="59"/>
  <c r="G332" i="59"/>
  <c r="N330" i="59"/>
  <c r="H330" i="58" s="1"/>
  <c r="M330" i="59"/>
  <c r="L330" i="59"/>
  <c r="K330" i="59"/>
  <c r="J330" i="59"/>
  <c r="I330" i="59"/>
  <c r="H330" i="59"/>
  <c r="G330" i="59"/>
  <c r="N328" i="59"/>
  <c r="H328" i="58" s="1"/>
  <c r="M328" i="59"/>
  <c r="L328" i="59"/>
  <c r="K328" i="59"/>
  <c r="J328" i="59"/>
  <c r="I328" i="59"/>
  <c r="H328" i="59"/>
  <c r="G328" i="59"/>
  <c r="N327" i="59"/>
  <c r="N326" i="59" s="1"/>
  <c r="H326" i="58" s="1"/>
  <c r="M326" i="59"/>
  <c r="L326" i="59"/>
  <c r="K326" i="59"/>
  <c r="J326" i="59"/>
  <c r="I326" i="59"/>
  <c r="H326" i="59"/>
  <c r="G326" i="59"/>
  <c r="M324" i="59"/>
  <c r="L324" i="59"/>
  <c r="K324" i="59"/>
  <c r="J324" i="59"/>
  <c r="I324" i="59"/>
  <c r="G324" i="59"/>
  <c r="M322" i="59"/>
  <c r="L322" i="59"/>
  <c r="K322" i="59"/>
  <c r="J322" i="59"/>
  <c r="I322" i="59"/>
  <c r="H322" i="59"/>
  <c r="G322" i="59"/>
  <c r="N320" i="59"/>
  <c r="H320" i="58" s="1"/>
  <c r="M320" i="59"/>
  <c r="L320" i="59"/>
  <c r="K320" i="59"/>
  <c r="J320" i="59"/>
  <c r="I320" i="59"/>
  <c r="H320" i="59"/>
  <c r="G320" i="59"/>
  <c r="N318" i="59"/>
  <c r="N317" i="59"/>
  <c r="H317" i="58" s="1"/>
  <c r="M317" i="59"/>
  <c r="L317" i="59"/>
  <c r="K317" i="59"/>
  <c r="J317" i="59"/>
  <c r="I317" i="59"/>
  <c r="H317" i="59"/>
  <c r="G317" i="59"/>
  <c r="N316" i="59"/>
  <c r="M315" i="59"/>
  <c r="M314" i="59" s="1"/>
  <c r="L315" i="59"/>
  <c r="L314" i="59" s="1"/>
  <c r="K315" i="59"/>
  <c r="K314" i="59" s="1"/>
  <c r="J315" i="59"/>
  <c r="J314" i="59" s="1"/>
  <c r="I315" i="59"/>
  <c r="I314" i="59" s="1"/>
  <c r="H315" i="59"/>
  <c r="H314" i="59" s="1"/>
  <c r="G315" i="59"/>
  <c r="G314" i="59" s="1"/>
  <c r="N311" i="59"/>
  <c r="H310" i="58" s="1"/>
  <c r="N309" i="59"/>
  <c r="H308" i="58" s="1"/>
  <c r="N308" i="59"/>
  <c r="H307" i="58" s="1"/>
  <c r="M307" i="59"/>
  <c r="L307" i="59"/>
  <c r="K307" i="59"/>
  <c r="J307" i="59"/>
  <c r="I307" i="59"/>
  <c r="G307" i="59"/>
  <c r="N306" i="59"/>
  <c r="H305" i="58" s="1"/>
  <c r="N305" i="59"/>
  <c r="H304" i="58" s="1"/>
  <c r="N302" i="59"/>
  <c r="H301" i="58" s="1"/>
  <c r="M299" i="59"/>
  <c r="L299" i="59"/>
  <c r="K299" i="59"/>
  <c r="J299" i="59"/>
  <c r="I299" i="59"/>
  <c r="H299" i="59"/>
  <c r="G299" i="59"/>
  <c r="N297" i="59"/>
  <c r="M296" i="59"/>
  <c r="L296" i="59"/>
  <c r="K296" i="59"/>
  <c r="J296" i="59"/>
  <c r="I296" i="59"/>
  <c r="H296" i="59"/>
  <c r="G296" i="59"/>
  <c r="N294" i="59"/>
  <c r="H293" i="58" s="1"/>
  <c r="N293" i="59"/>
  <c r="H292" i="58" s="1"/>
  <c r="N292" i="59"/>
  <c r="H291" i="58" s="1"/>
  <c r="N291" i="59"/>
  <c r="H290" i="58" s="1"/>
  <c r="N290" i="59"/>
  <c r="H289" i="58" s="1"/>
  <c r="N289" i="59"/>
  <c r="H288" i="58" s="1"/>
  <c r="M288" i="59"/>
  <c r="L288" i="59"/>
  <c r="K288" i="59"/>
  <c r="J288" i="59"/>
  <c r="I288" i="59"/>
  <c r="H288" i="59"/>
  <c r="G288" i="59"/>
  <c r="N287" i="59"/>
  <c r="H286" i="58" s="1"/>
  <c r="N286" i="59"/>
  <c r="H285" i="58" s="1"/>
  <c r="N283" i="59"/>
  <c r="H282" i="58" s="1"/>
  <c r="N282" i="59"/>
  <c r="H281" i="58" s="1"/>
  <c r="M281" i="59"/>
  <c r="L281" i="59"/>
  <c r="K281" i="59"/>
  <c r="J281" i="59"/>
  <c r="I281" i="59"/>
  <c r="H281" i="59"/>
  <c r="G281" i="59"/>
  <c r="N280" i="59"/>
  <c r="H279" i="58" s="1"/>
  <c r="N279" i="59"/>
  <c r="H278" i="58" s="1"/>
  <c r="L277" i="59"/>
  <c r="K277" i="59"/>
  <c r="J277" i="59"/>
  <c r="I277" i="59"/>
  <c r="H277" i="59"/>
  <c r="G277" i="59"/>
  <c r="N276" i="59"/>
  <c r="H275" i="58" s="1"/>
  <c r="N275" i="59"/>
  <c r="H274" i="58" s="1"/>
  <c r="N274" i="59"/>
  <c r="H273" i="58" s="1"/>
  <c r="N273" i="59"/>
  <c r="H272" i="58" s="1"/>
  <c r="M271" i="59"/>
  <c r="L271" i="59"/>
  <c r="K271" i="59"/>
  <c r="J271" i="59"/>
  <c r="I271" i="59"/>
  <c r="H271" i="59"/>
  <c r="G271" i="59"/>
  <c r="N268" i="59"/>
  <c r="M268" i="59"/>
  <c r="L268" i="59"/>
  <c r="K268" i="59"/>
  <c r="J268" i="59"/>
  <c r="I268" i="59"/>
  <c r="H268" i="59"/>
  <c r="G268" i="59"/>
  <c r="N266" i="59"/>
  <c r="H266" i="58" s="1"/>
  <c r="L266" i="59"/>
  <c r="K266" i="59"/>
  <c r="J266" i="59"/>
  <c r="I266" i="59"/>
  <c r="H266" i="59"/>
  <c r="G266" i="59"/>
  <c r="L264" i="59"/>
  <c r="K264" i="59"/>
  <c r="J264" i="59"/>
  <c r="I264" i="59"/>
  <c r="G264" i="59"/>
  <c r="N263" i="59"/>
  <c r="M262" i="59"/>
  <c r="L262" i="59"/>
  <c r="K262" i="59"/>
  <c r="J262" i="59"/>
  <c r="I262" i="59"/>
  <c r="H262" i="59"/>
  <c r="G262" i="59"/>
  <c r="N261" i="59"/>
  <c r="N260" i="59" s="1"/>
  <c r="M260" i="59"/>
  <c r="L260" i="59"/>
  <c r="K260" i="59"/>
  <c r="J260" i="59"/>
  <c r="I260" i="59"/>
  <c r="H260" i="59"/>
  <c r="G260" i="59"/>
  <c r="N258" i="59"/>
  <c r="N257" i="59" s="1"/>
  <c r="H257" i="58" s="1"/>
  <c r="M257" i="59"/>
  <c r="L257" i="59"/>
  <c r="K257" i="59"/>
  <c r="J257" i="59"/>
  <c r="I257" i="59"/>
  <c r="H257" i="59"/>
  <c r="G257" i="59"/>
  <c r="M255" i="59"/>
  <c r="M254" i="59" s="1"/>
  <c r="L255" i="59"/>
  <c r="L254" i="59" s="1"/>
  <c r="K254" i="59"/>
  <c r="J255" i="59"/>
  <c r="J254" i="59" s="1"/>
  <c r="G255" i="59"/>
  <c r="N253" i="59"/>
  <c r="N252" i="59" s="1"/>
  <c r="H252" i="58" s="1"/>
  <c r="M252" i="59"/>
  <c r="L252" i="59"/>
  <c r="K252" i="59"/>
  <c r="J252" i="59"/>
  <c r="I252" i="59"/>
  <c r="H252" i="59"/>
  <c r="G252" i="59"/>
  <c r="N251" i="59"/>
  <c r="N250" i="59" s="1"/>
  <c r="H250" i="58" s="1"/>
  <c r="M250" i="59"/>
  <c r="L250" i="59"/>
  <c r="K250" i="59"/>
  <c r="J250" i="59"/>
  <c r="I250" i="59"/>
  <c r="H250" i="59"/>
  <c r="G250" i="59"/>
  <c r="N249" i="59"/>
  <c r="M248" i="59"/>
  <c r="L248" i="59"/>
  <c r="K248" i="59"/>
  <c r="J248" i="59"/>
  <c r="I248" i="59"/>
  <c r="H248" i="59"/>
  <c r="G248" i="59"/>
  <c r="H246" i="58"/>
  <c r="N244" i="59"/>
  <c r="H244" i="58" s="1"/>
  <c r="L244" i="59"/>
  <c r="K244" i="59"/>
  <c r="J244" i="59"/>
  <c r="I244" i="59"/>
  <c r="H244" i="59"/>
  <c r="G244" i="59"/>
  <c r="N242" i="59"/>
  <c r="H242" i="58" s="1"/>
  <c r="M242" i="59"/>
  <c r="L242" i="59"/>
  <c r="K242" i="59"/>
  <c r="J242" i="59"/>
  <c r="J241" i="59" s="1"/>
  <c r="H242" i="59"/>
  <c r="G242" i="59"/>
  <c r="N240" i="59"/>
  <c r="M239" i="59"/>
  <c r="L239" i="59"/>
  <c r="K239" i="59"/>
  <c r="J239" i="59"/>
  <c r="I239" i="59"/>
  <c r="H239" i="59"/>
  <c r="G239" i="59"/>
  <c r="N237" i="59"/>
  <c r="H237" i="58" s="1"/>
  <c r="L237" i="59"/>
  <c r="M235" i="59"/>
  <c r="L235" i="59"/>
  <c r="K235" i="59"/>
  <c r="J235" i="59"/>
  <c r="N233" i="59"/>
  <c r="H233" i="58" s="1"/>
  <c r="M233" i="59"/>
  <c r="L233" i="59"/>
  <c r="K233" i="59"/>
  <c r="J233" i="59"/>
  <c r="I233" i="59"/>
  <c r="H233" i="59"/>
  <c r="G233" i="59"/>
  <c r="N231" i="59"/>
  <c r="N230" i="59" s="1"/>
  <c r="H230" i="58" s="1"/>
  <c r="M230" i="59"/>
  <c r="L230" i="59"/>
  <c r="K230" i="59"/>
  <c r="J230" i="59"/>
  <c r="I230" i="59"/>
  <c r="H230" i="59"/>
  <c r="G230" i="59"/>
  <c r="N228" i="59"/>
  <c r="H227" i="58" s="1"/>
  <c r="N227" i="59"/>
  <c r="H226" i="58" s="1"/>
  <c r="L226" i="59"/>
  <c r="K226" i="59"/>
  <c r="J226" i="59"/>
  <c r="I226" i="59"/>
  <c r="H226" i="59"/>
  <c r="G226" i="59"/>
  <c r="N225" i="59"/>
  <c r="M224" i="59"/>
  <c r="L224" i="59"/>
  <c r="K224" i="59"/>
  <c r="J224" i="59"/>
  <c r="I224" i="59"/>
  <c r="H224" i="59"/>
  <c r="G224" i="59"/>
  <c r="N223" i="59"/>
  <c r="H222" i="58" s="1"/>
  <c r="M221" i="59"/>
  <c r="L221" i="59"/>
  <c r="K221" i="59"/>
  <c r="J221" i="59"/>
  <c r="G221" i="59"/>
  <c r="N218" i="59"/>
  <c r="H217" i="58" s="1"/>
  <c r="N217" i="59"/>
  <c r="H216" i="58" s="1"/>
  <c r="N216" i="59"/>
  <c r="H215" i="58" s="1"/>
  <c r="N215" i="59"/>
  <c r="H214" i="58" s="1"/>
  <c r="N214" i="59"/>
  <c r="H213" i="58" s="1"/>
  <c r="M213" i="59"/>
  <c r="L213" i="59"/>
  <c r="K213" i="59"/>
  <c r="J213" i="59"/>
  <c r="I213" i="59"/>
  <c r="H213" i="59"/>
  <c r="G213" i="59"/>
  <c r="N209" i="59"/>
  <c r="M209" i="59"/>
  <c r="L209" i="59"/>
  <c r="K209" i="59"/>
  <c r="J209" i="59"/>
  <c r="I209" i="59"/>
  <c r="H209" i="59"/>
  <c r="G209" i="59"/>
  <c r="N207" i="59"/>
  <c r="H206" i="58" s="1"/>
  <c r="N205" i="59"/>
  <c r="H204" i="58" s="1"/>
  <c r="N203" i="59"/>
  <c r="H202" i="58" s="1"/>
  <c r="M202" i="59"/>
  <c r="L202" i="59"/>
  <c r="K202" i="59"/>
  <c r="J202" i="59"/>
  <c r="I202" i="59"/>
  <c r="H202" i="59"/>
  <c r="G202" i="59"/>
  <c r="N201" i="59"/>
  <c r="H200" i="58" s="1"/>
  <c r="N200" i="59"/>
  <c r="H199" i="58" s="1"/>
  <c r="N199" i="59"/>
  <c r="H198" i="58" s="1"/>
  <c r="N198" i="59"/>
  <c r="H197" i="58" s="1"/>
  <c r="M197" i="59"/>
  <c r="L197" i="59"/>
  <c r="K197" i="59"/>
  <c r="J197" i="59"/>
  <c r="I197" i="59"/>
  <c r="H197" i="59"/>
  <c r="G197" i="59"/>
  <c r="N194" i="59"/>
  <c r="H193" i="58" s="1"/>
  <c r="M193" i="59"/>
  <c r="L193" i="59"/>
  <c r="K193" i="59"/>
  <c r="J193" i="59"/>
  <c r="G193" i="59"/>
  <c r="N192" i="59"/>
  <c r="N191" i="59" s="1"/>
  <c r="H191" i="58" s="1"/>
  <c r="M191" i="59"/>
  <c r="L191" i="59"/>
  <c r="K191" i="59"/>
  <c r="J191" i="59"/>
  <c r="I191" i="59"/>
  <c r="H191" i="59"/>
  <c r="G191" i="59"/>
  <c r="N190" i="59"/>
  <c r="N189" i="59" s="1"/>
  <c r="H189" i="58" s="1"/>
  <c r="M189" i="59"/>
  <c r="L189" i="59"/>
  <c r="K189" i="59"/>
  <c r="J189" i="59"/>
  <c r="I189" i="59"/>
  <c r="H189" i="59"/>
  <c r="G189" i="59"/>
  <c r="N187" i="59"/>
  <c r="H187" i="58" s="1"/>
  <c r="M187" i="59"/>
  <c r="L187" i="59"/>
  <c r="K187" i="59"/>
  <c r="J187" i="59"/>
  <c r="I187" i="59"/>
  <c r="H187" i="59"/>
  <c r="G187" i="59"/>
  <c r="N186" i="59"/>
  <c r="M185" i="59"/>
  <c r="L185" i="59"/>
  <c r="K185" i="59"/>
  <c r="J185" i="59"/>
  <c r="I185" i="59"/>
  <c r="H185" i="59"/>
  <c r="G185" i="59"/>
  <c r="N183" i="59"/>
  <c r="N182" i="59" s="1"/>
  <c r="H182" i="58" s="1"/>
  <c r="M182" i="59"/>
  <c r="L182" i="59"/>
  <c r="K182" i="59"/>
  <c r="J182" i="59"/>
  <c r="I182" i="59"/>
  <c r="H182" i="59"/>
  <c r="G182" i="59"/>
  <c r="N180" i="59"/>
  <c r="H179" i="58" s="1"/>
  <c r="N178" i="59"/>
  <c r="H177" i="58" s="1"/>
  <c r="M175" i="59"/>
  <c r="L175" i="59"/>
  <c r="K175" i="59"/>
  <c r="J175" i="59"/>
  <c r="I175" i="59"/>
  <c r="H175" i="59"/>
  <c r="G175" i="59"/>
  <c r="N174" i="59"/>
  <c r="H173" i="58" s="1"/>
  <c r="N173" i="59"/>
  <c r="H172" i="58" s="1"/>
  <c r="N172" i="59"/>
  <c r="H171" i="58" s="1"/>
  <c r="N171" i="59"/>
  <c r="H170" i="58" s="1"/>
  <c r="N168" i="59"/>
  <c r="H167" i="58" s="1"/>
  <c r="M167" i="59"/>
  <c r="L167" i="59"/>
  <c r="K167" i="59"/>
  <c r="J167" i="59"/>
  <c r="I167" i="59"/>
  <c r="H167" i="59"/>
  <c r="G167" i="59"/>
  <c r="N165" i="59"/>
  <c r="N164" i="59" s="1"/>
  <c r="H164" i="58" s="1"/>
  <c r="M164" i="59"/>
  <c r="L164" i="59"/>
  <c r="K164" i="59"/>
  <c r="J164" i="59"/>
  <c r="I164" i="59"/>
  <c r="H164" i="59"/>
  <c r="G164" i="59"/>
  <c r="N163" i="59"/>
  <c r="M162" i="59"/>
  <c r="L162" i="59"/>
  <c r="K162" i="59"/>
  <c r="J162" i="59"/>
  <c r="I162" i="59"/>
  <c r="H162" i="59"/>
  <c r="G162" i="59"/>
  <c r="N161" i="59"/>
  <c r="N160" i="59" s="1"/>
  <c r="H160" i="58" s="1"/>
  <c r="M160" i="59"/>
  <c r="L160" i="59"/>
  <c r="K160" i="59"/>
  <c r="J160" i="59"/>
  <c r="I160" i="59"/>
  <c r="H160" i="59"/>
  <c r="G160" i="59"/>
  <c r="N159" i="59"/>
  <c r="N158" i="59" s="1"/>
  <c r="H158" i="58" s="1"/>
  <c r="M158" i="59"/>
  <c r="L158" i="59"/>
  <c r="K158" i="59"/>
  <c r="J158" i="59"/>
  <c r="I158" i="59"/>
  <c r="H158" i="59"/>
  <c r="G158" i="59"/>
  <c r="N157" i="59"/>
  <c r="N156" i="59" s="1"/>
  <c r="H156" i="58" s="1"/>
  <c r="M156" i="59"/>
  <c r="L156" i="59"/>
  <c r="K156" i="59"/>
  <c r="J156" i="59"/>
  <c r="I156" i="59"/>
  <c r="H156" i="59"/>
  <c r="G156" i="59"/>
  <c r="N155" i="59"/>
  <c r="M154" i="59"/>
  <c r="L154" i="59"/>
  <c r="K154" i="59"/>
  <c r="J154" i="59"/>
  <c r="I154" i="59"/>
  <c r="H154" i="59"/>
  <c r="G154" i="59"/>
  <c r="N153" i="59"/>
  <c r="N152" i="59" s="1"/>
  <c r="H152" i="58" s="1"/>
  <c r="M152" i="59"/>
  <c r="L152" i="59"/>
  <c r="K152" i="59"/>
  <c r="J152" i="59"/>
  <c r="I152" i="59"/>
  <c r="H152" i="59"/>
  <c r="G152" i="59"/>
  <c r="N151" i="59"/>
  <c r="N150" i="59" s="1"/>
  <c r="H150" i="58" s="1"/>
  <c r="M150" i="59"/>
  <c r="L150" i="59"/>
  <c r="K150" i="59"/>
  <c r="J150" i="59"/>
  <c r="I150" i="59"/>
  <c r="H150" i="59"/>
  <c r="G150" i="59"/>
  <c r="N149" i="59"/>
  <c r="N148" i="59" s="1"/>
  <c r="H148" i="58" s="1"/>
  <c r="M148" i="59"/>
  <c r="L148" i="59"/>
  <c r="K148" i="59"/>
  <c r="J148" i="59"/>
  <c r="I148" i="59"/>
  <c r="H148" i="59"/>
  <c r="G148" i="59"/>
  <c r="N145" i="59"/>
  <c r="H145" i="58" s="1"/>
  <c r="M145" i="59"/>
  <c r="L145" i="59"/>
  <c r="K145" i="59"/>
  <c r="J145" i="59"/>
  <c r="I145" i="59"/>
  <c r="H145" i="59"/>
  <c r="G145" i="59"/>
  <c r="N144" i="59"/>
  <c r="M143" i="59"/>
  <c r="L143" i="59"/>
  <c r="K143" i="59"/>
  <c r="J143" i="59"/>
  <c r="I143" i="59"/>
  <c r="H143" i="59"/>
  <c r="G143" i="59"/>
  <c r="N142" i="59"/>
  <c r="N141" i="59" s="1"/>
  <c r="H141" i="58" s="1"/>
  <c r="M141" i="59"/>
  <c r="L141" i="59"/>
  <c r="K141" i="59"/>
  <c r="J141" i="59"/>
  <c r="I141" i="59"/>
  <c r="H141" i="59"/>
  <c r="G141" i="59"/>
  <c r="N140" i="59"/>
  <c r="N139" i="59" s="1"/>
  <c r="H139" i="58" s="1"/>
  <c r="M139" i="59"/>
  <c r="L139" i="59"/>
  <c r="K139" i="59"/>
  <c r="J139" i="59"/>
  <c r="I139" i="59"/>
  <c r="H139" i="59"/>
  <c r="G139" i="59"/>
  <c r="N137" i="59"/>
  <c r="H137" i="58" s="1"/>
  <c r="M137" i="59"/>
  <c r="L137" i="59"/>
  <c r="K137" i="59"/>
  <c r="J137" i="59"/>
  <c r="I137" i="59"/>
  <c r="H137" i="59"/>
  <c r="G137" i="59"/>
  <c r="N136" i="59"/>
  <c r="H135" i="58" s="1"/>
  <c r="N133" i="59"/>
  <c r="H132" i="58" s="1"/>
  <c r="N132" i="59"/>
  <c r="H131" i="58" s="1"/>
  <c r="M131" i="59"/>
  <c r="L131" i="59"/>
  <c r="K131" i="59"/>
  <c r="J131" i="59"/>
  <c r="I131" i="59"/>
  <c r="H131" i="59"/>
  <c r="G131" i="59"/>
  <c r="N130" i="59"/>
  <c r="N129" i="59" s="1"/>
  <c r="H129" i="58" s="1"/>
  <c r="M129" i="59"/>
  <c r="L129" i="59"/>
  <c r="K129" i="59"/>
  <c r="J129" i="59"/>
  <c r="I129" i="59"/>
  <c r="H129" i="59"/>
  <c r="G129" i="59"/>
  <c r="M127" i="59"/>
  <c r="L127" i="59"/>
  <c r="K127" i="59"/>
  <c r="J127" i="59"/>
  <c r="J126" i="59" s="1"/>
  <c r="I127" i="59"/>
  <c r="H127" i="59"/>
  <c r="G127" i="59"/>
  <c r="N124" i="59"/>
  <c r="H124" i="58" s="1"/>
  <c r="M124" i="59"/>
  <c r="L124" i="59"/>
  <c r="K124" i="59"/>
  <c r="J124" i="59"/>
  <c r="I124" i="59"/>
  <c r="H124" i="59"/>
  <c r="G124" i="59"/>
  <c r="N122" i="59"/>
  <c r="H122" i="58" s="1"/>
  <c r="M122" i="59"/>
  <c r="L122" i="59"/>
  <c r="K122" i="59"/>
  <c r="J122" i="59"/>
  <c r="I122" i="59"/>
  <c r="H122" i="59"/>
  <c r="G122" i="59"/>
  <c r="N121" i="59"/>
  <c r="M120" i="59"/>
  <c r="L120" i="59"/>
  <c r="K120" i="59"/>
  <c r="J120" i="59"/>
  <c r="I120" i="59"/>
  <c r="H120" i="59"/>
  <c r="G120" i="59"/>
  <c r="N118" i="59"/>
  <c r="H118" i="58" s="1"/>
  <c r="M118" i="59"/>
  <c r="M117" i="59" s="1"/>
  <c r="L118" i="59"/>
  <c r="K118" i="59"/>
  <c r="K117" i="59" s="1"/>
  <c r="J118" i="59"/>
  <c r="J117" i="59" s="1"/>
  <c r="I118" i="59"/>
  <c r="I117" i="59" s="1"/>
  <c r="H118" i="59"/>
  <c r="G118" i="59"/>
  <c r="L117" i="59"/>
  <c r="N115" i="59"/>
  <c r="H115" i="58" s="1"/>
  <c r="L115" i="59"/>
  <c r="K115" i="59"/>
  <c r="J115" i="59"/>
  <c r="I115" i="59"/>
  <c r="H115" i="59"/>
  <c r="G115" i="59"/>
  <c r="N113" i="59"/>
  <c r="M113" i="59"/>
  <c r="M112" i="59" s="1"/>
  <c r="L113" i="59"/>
  <c r="L112" i="59" s="1"/>
  <c r="K113" i="59"/>
  <c r="K112" i="59" s="1"/>
  <c r="J113" i="59"/>
  <c r="J112" i="59" s="1"/>
  <c r="I113" i="59"/>
  <c r="I112" i="59" s="1"/>
  <c r="H113" i="59"/>
  <c r="H112" i="59" s="1"/>
  <c r="G113" i="59"/>
  <c r="G112" i="59" s="1"/>
  <c r="N110" i="59"/>
  <c r="M110" i="59"/>
  <c r="L110" i="59"/>
  <c r="K110" i="59"/>
  <c r="J110" i="59"/>
  <c r="I110" i="59"/>
  <c r="H110" i="59"/>
  <c r="G110" i="59"/>
  <c r="N108" i="59"/>
  <c r="M108" i="59"/>
  <c r="L108" i="59"/>
  <c r="L107" i="59" s="1"/>
  <c r="K108" i="59"/>
  <c r="K107" i="59" s="1"/>
  <c r="J108" i="59"/>
  <c r="I108" i="59"/>
  <c r="H108" i="59"/>
  <c r="H107" i="59" s="1"/>
  <c r="G108" i="59"/>
  <c r="G107" i="59" s="1"/>
  <c r="N106" i="59"/>
  <c r="N105" i="59" s="1"/>
  <c r="H105" i="58" s="1"/>
  <c r="M105" i="59"/>
  <c r="L105" i="59"/>
  <c r="K105" i="59"/>
  <c r="J105" i="59"/>
  <c r="I105" i="59"/>
  <c r="H105" i="59"/>
  <c r="G105" i="59"/>
  <c r="N104" i="59"/>
  <c r="M103" i="59"/>
  <c r="L103" i="59"/>
  <c r="K103" i="59"/>
  <c r="J103" i="59"/>
  <c r="I103" i="59"/>
  <c r="H103" i="59"/>
  <c r="G103" i="59"/>
  <c r="N102" i="59"/>
  <c r="H101" i="58" s="1"/>
  <c r="N101" i="59"/>
  <c r="H100" i="58" s="1"/>
  <c r="M100" i="59"/>
  <c r="L100" i="59"/>
  <c r="K100" i="59"/>
  <c r="J100" i="59"/>
  <c r="I100" i="59"/>
  <c r="H100" i="59"/>
  <c r="G100" i="59"/>
  <c r="M98" i="59"/>
  <c r="L98" i="59"/>
  <c r="K98" i="59"/>
  <c r="J98" i="59"/>
  <c r="I98" i="59"/>
  <c r="H98" i="59"/>
  <c r="G98" i="59"/>
  <c r="N97" i="59"/>
  <c r="N96" i="59" s="1"/>
  <c r="H96" i="58" s="1"/>
  <c r="M96" i="59"/>
  <c r="L96" i="59"/>
  <c r="K96" i="59"/>
  <c r="J96" i="59"/>
  <c r="I96" i="59"/>
  <c r="H96" i="59"/>
  <c r="G96" i="59"/>
  <c r="N95" i="59"/>
  <c r="N94" i="59" s="1"/>
  <c r="H94" i="58" s="1"/>
  <c r="M94" i="59"/>
  <c r="L94" i="59"/>
  <c r="K94" i="59"/>
  <c r="J94" i="59"/>
  <c r="I94" i="59"/>
  <c r="H94" i="59"/>
  <c r="G94" i="59"/>
  <c r="N92" i="59"/>
  <c r="H92" i="58" s="1"/>
  <c r="M92" i="59"/>
  <c r="L92" i="59"/>
  <c r="K92" i="59"/>
  <c r="J92" i="59"/>
  <c r="I92" i="59"/>
  <c r="H92" i="59"/>
  <c r="G92" i="59"/>
  <c r="N91" i="59"/>
  <c r="M90" i="59"/>
  <c r="M89" i="59" s="1"/>
  <c r="L90" i="59"/>
  <c r="K90" i="59"/>
  <c r="J90" i="59"/>
  <c r="I90" i="59"/>
  <c r="H90" i="59"/>
  <c r="G90" i="59"/>
  <c r="N86" i="59"/>
  <c r="H86" i="58" s="1"/>
  <c r="M86" i="59"/>
  <c r="L86" i="59"/>
  <c r="K86" i="59"/>
  <c r="J86" i="59"/>
  <c r="I86" i="59"/>
  <c r="H86" i="59"/>
  <c r="G86" i="59"/>
  <c r="M84" i="59"/>
  <c r="L84" i="59"/>
  <c r="K84" i="59"/>
  <c r="J84" i="59"/>
  <c r="I84" i="59"/>
  <c r="H84" i="59"/>
  <c r="N82" i="59"/>
  <c r="I82" i="58" s="1"/>
  <c r="L82" i="59"/>
  <c r="N80" i="59"/>
  <c r="I80" i="58" s="1"/>
  <c r="M80" i="59"/>
  <c r="L80" i="59"/>
  <c r="K80" i="59"/>
  <c r="J80" i="59"/>
  <c r="I80" i="59"/>
  <c r="H80" i="59"/>
  <c r="G80" i="59"/>
  <c r="N78" i="59"/>
  <c r="H77" i="58" s="1"/>
  <c r="N77" i="59"/>
  <c r="H76" i="58" s="1"/>
  <c r="N76" i="59"/>
  <c r="H75" i="58" s="1"/>
  <c r="N75" i="59"/>
  <c r="H74" i="58" s="1"/>
  <c r="M74" i="59"/>
  <c r="L74" i="59"/>
  <c r="K74" i="59"/>
  <c r="J74" i="59"/>
  <c r="I74" i="59"/>
  <c r="H74" i="59"/>
  <c r="G74" i="59"/>
  <c r="N72" i="59"/>
  <c r="M72" i="59"/>
  <c r="M71" i="59" s="1"/>
  <c r="L72" i="59"/>
  <c r="L71" i="59" s="1"/>
  <c r="K72" i="59"/>
  <c r="K71" i="59" s="1"/>
  <c r="J72" i="59"/>
  <c r="J71" i="59" s="1"/>
  <c r="I72" i="59"/>
  <c r="I71" i="59" s="1"/>
  <c r="H72" i="59"/>
  <c r="G72" i="59"/>
  <c r="N70" i="59"/>
  <c r="H69" i="58" s="1"/>
  <c r="N69" i="59"/>
  <c r="H68" i="58" s="1"/>
  <c r="M68" i="59"/>
  <c r="L68" i="59"/>
  <c r="K68" i="59"/>
  <c r="J68" i="59"/>
  <c r="I68" i="59"/>
  <c r="H68" i="59"/>
  <c r="G68" i="59"/>
  <c r="N67" i="59"/>
  <c r="H66" i="58" s="1"/>
  <c r="N66" i="59"/>
  <c r="M65" i="59"/>
  <c r="L65" i="59"/>
  <c r="K65" i="59"/>
  <c r="J65" i="59"/>
  <c r="I65" i="59"/>
  <c r="H65" i="59"/>
  <c r="G65" i="59"/>
  <c r="N63" i="59"/>
  <c r="N62" i="59" s="1"/>
  <c r="H62" i="58" s="1"/>
  <c r="M62" i="59"/>
  <c r="L62" i="59"/>
  <c r="K62" i="59"/>
  <c r="J62" i="59"/>
  <c r="I62" i="59"/>
  <c r="H62" i="59"/>
  <c r="G62" i="59"/>
  <c r="N61" i="59"/>
  <c r="H60" i="58" s="1"/>
  <c r="N59" i="59"/>
  <c r="H58" i="58" s="1"/>
  <c r="N58" i="59"/>
  <c r="H57" i="58" s="1"/>
  <c r="N57" i="59"/>
  <c r="H56" i="58" s="1"/>
  <c r="N55" i="59"/>
  <c r="H54" i="58" s="1"/>
  <c r="N54" i="59"/>
  <c r="H53" i="58" s="1"/>
  <c r="N53" i="59"/>
  <c r="H52" i="58" s="1"/>
  <c r="N52" i="59"/>
  <c r="H51" i="58" s="1"/>
  <c r="M51" i="59"/>
  <c r="L51" i="59"/>
  <c r="K51" i="59"/>
  <c r="J51" i="59"/>
  <c r="I51" i="59"/>
  <c r="N50" i="59"/>
  <c r="N49" i="59"/>
  <c r="M49" i="59"/>
  <c r="L49" i="59"/>
  <c r="L48" i="59" s="1"/>
  <c r="K49" i="59"/>
  <c r="J49" i="59"/>
  <c r="I49" i="59"/>
  <c r="H49" i="59"/>
  <c r="G49" i="59"/>
  <c r="N46" i="59"/>
  <c r="H46" i="58" s="1"/>
  <c r="M46" i="59"/>
  <c r="L46" i="59"/>
  <c r="K46" i="59"/>
  <c r="J46" i="59"/>
  <c r="I46" i="59"/>
  <c r="H46" i="59"/>
  <c r="G46" i="59"/>
  <c r="N45" i="59"/>
  <c r="H44" i="58" s="1"/>
  <c r="N43" i="59"/>
  <c r="I42" i="58" s="1"/>
  <c r="N42" i="59"/>
  <c r="L41" i="59"/>
  <c r="K41" i="59"/>
  <c r="J41" i="59"/>
  <c r="I41" i="59"/>
  <c r="H41" i="59"/>
  <c r="G41" i="59"/>
  <c r="M39" i="59"/>
  <c r="L39" i="59"/>
  <c r="K39" i="59"/>
  <c r="J39" i="59"/>
  <c r="I39" i="59"/>
  <c r="G39" i="59"/>
  <c r="N38" i="59"/>
  <c r="N37" i="59" s="1"/>
  <c r="I37" i="58" s="1"/>
  <c r="M37" i="59"/>
  <c r="L37" i="59"/>
  <c r="K37" i="59"/>
  <c r="J37" i="59"/>
  <c r="I37" i="59"/>
  <c r="H37" i="59"/>
  <c r="G37" i="59"/>
  <c r="M29" i="59"/>
  <c r="L29" i="59"/>
  <c r="K29" i="59"/>
  <c r="J29" i="59"/>
  <c r="N28" i="59"/>
  <c r="H27" i="58" s="1"/>
  <c r="N27" i="59"/>
  <c r="H26" i="58" s="1"/>
  <c r="N26" i="59"/>
  <c r="H25" i="58" s="1"/>
  <c r="N25" i="59"/>
  <c r="H24" i="58" s="1"/>
  <c r="L22" i="59"/>
  <c r="H22" i="59"/>
  <c r="G14" i="59"/>
  <c r="G13" i="59"/>
  <c r="G12" i="59"/>
  <c r="G11" i="59"/>
  <c r="G10" i="59"/>
  <c r="F8" i="59"/>
  <c r="F7" i="59"/>
  <c r="F6" i="59"/>
  <c r="A5" i="59"/>
  <c r="A1" i="59"/>
  <c r="N65" i="59" l="1"/>
  <c r="H65" i="58"/>
  <c r="G64" i="59"/>
  <c r="K64" i="59"/>
  <c r="J89" i="59"/>
  <c r="N340" i="59"/>
  <c r="H340" i="58"/>
  <c r="N397" i="59"/>
  <c r="H397" i="58"/>
  <c r="K415" i="59"/>
  <c r="I498" i="59"/>
  <c r="H49" i="58"/>
  <c r="H72" i="58"/>
  <c r="N71" i="59"/>
  <c r="H260" i="58"/>
  <c r="I319" i="59"/>
  <c r="N353" i="59"/>
  <c r="H353" i="58"/>
  <c r="N356" i="59"/>
  <c r="H356" i="58"/>
  <c r="N112" i="59"/>
  <c r="N107" i="59"/>
  <c r="H108" i="58"/>
  <c r="J166" i="59"/>
  <c r="J220" i="59"/>
  <c r="J371" i="59"/>
  <c r="M79" i="59"/>
  <c r="N213" i="59"/>
  <c r="L498" i="59"/>
  <c r="K48" i="59"/>
  <c r="G126" i="59"/>
  <c r="K126" i="59"/>
  <c r="J270" i="59"/>
  <c r="J298" i="59"/>
  <c r="N299" i="59"/>
  <c r="N348" i="59"/>
  <c r="L21" i="59"/>
  <c r="J21" i="59"/>
  <c r="J64" i="59"/>
  <c r="N202" i="59"/>
  <c r="K270" i="59"/>
  <c r="K298" i="59"/>
  <c r="N344" i="59"/>
  <c r="J355" i="59"/>
  <c r="I79" i="59"/>
  <c r="G232" i="59"/>
  <c r="H498" i="59"/>
  <c r="N396" i="59"/>
  <c r="H259" i="59"/>
  <c r="I166" i="59"/>
  <c r="L298" i="59"/>
  <c r="I298" i="59"/>
  <c r="K387" i="59"/>
  <c r="G433" i="59"/>
  <c r="K433" i="59"/>
  <c r="J440" i="59"/>
  <c r="G498" i="59"/>
  <c r="K498" i="59"/>
  <c r="L259" i="59"/>
  <c r="N68" i="59"/>
  <c r="N64" i="59" s="1"/>
  <c r="L89" i="59"/>
  <c r="G220" i="59"/>
  <c r="K220" i="59"/>
  <c r="H339" i="59"/>
  <c r="L339" i="59"/>
  <c r="H355" i="59"/>
  <c r="K355" i="59"/>
  <c r="I424" i="59"/>
  <c r="M424" i="59"/>
  <c r="J424" i="59"/>
  <c r="H433" i="59"/>
  <c r="L433" i="59"/>
  <c r="I460" i="59"/>
  <c r="M460" i="59"/>
  <c r="J79" i="59"/>
  <c r="J147" i="59"/>
  <c r="J184" i="59"/>
  <c r="M184" i="59"/>
  <c r="G298" i="59"/>
  <c r="J387" i="59"/>
  <c r="G404" i="59"/>
  <c r="N463" i="59"/>
  <c r="H479" i="59"/>
  <c r="L479" i="59"/>
  <c r="N511" i="59"/>
  <c r="G71" i="59"/>
  <c r="K79" i="59"/>
  <c r="H89" i="59"/>
  <c r="H82" i="59" s="1"/>
  <c r="J107" i="59"/>
  <c r="G117" i="59"/>
  <c r="M21" i="59"/>
  <c r="J48" i="59"/>
  <c r="H71" i="59"/>
  <c r="H79" i="59"/>
  <c r="L79" i="59"/>
  <c r="I89" i="59"/>
  <c r="N100" i="59"/>
  <c r="I107" i="59"/>
  <c r="M107" i="59"/>
  <c r="H117" i="59"/>
  <c r="H147" i="59"/>
  <c r="L147" i="59"/>
  <c r="G184" i="59"/>
  <c r="K184" i="59"/>
  <c r="K232" i="59"/>
  <c r="G254" i="59"/>
  <c r="G319" i="59"/>
  <c r="G371" i="59"/>
  <c r="K371" i="59"/>
  <c r="J380" i="59"/>
  <c r="M396" i="59"/>
  <c r="H404" i="59"/>
  <c r="L404" i="59"/>
  <c r="H415" i="59"/>
  <c r="L415" i="59"/>
  <c r="J433" i="59"/>
  <c r="J487" i="59"/>
  <c r="J498" i="59"/>
  <c r="I147" i="59"/>
  <c r="M147" i="59"/>
  <c r="G166" i="59"/>
  <c r="K166" i="59"/>
  <c r="M166" i="59"/>
  <c r="M220" i="59"/>
  <c r="J232" i="59"/>
  <c r="H232" i="59"/>
  <c r="L232" i="59"/>
  <c r="K241" i="59"/>
  <c r="J259" i="59"/>
  <c r="G270" i="59"/>
  <c r="H270" i="59"/>
  <c r="L270" i="59"/>
  <c r="I270" i="59"/>
  <c r="M270" i="59"/>
  <c r="M298" i="59"/>
  <c r="J319" i="59"/>
  <c r="G339" i="59"/>
  <c r="K339" i="59"/>
  <c r="I339" i="59"/>
  <c r="M339" i="59"/>
  <c r="G355" i="59"/>
  <c r="I355" i="59"/>
  <c r="M355" i="59"/>
  <c r="I380" i="59"/>
  <c r="I387" i="59"/>
  <c r="M387" i="59"/>
  <c r="H396" i="59"/>
  <c r="L396" i="59"/>
  <c r="J396" i="59"/>
  <c r="G396" i="59"/>
  <c r="K396" i="59"/>
  <c r="I404" i="59"/>
  <c r="M404" i="59"/>
  <c r="J404" i="59"/>
  <c r="J415" i="59"/>
  <c r="G415" i="59"/>
  <c r="G424" i="59"/>
  <c r="K424" i="59"/>
  <c r="M433" i="59"/>
  <c r="J479" i="59"/>
  <c r="I479" i="59"/>
  <c r="M479" i="59"/>
  <c r="I487" i="59"/>
  <c r="I486" i="59" s="1"/>
  <c r="M487" i="59"/>
  <c r="G15" i="59"/>
  <c r="N120" i="59"/>
  <c r="H120" i="58" s="1"/>
  <c r="N74" i="59"/>
  <c r="N131" i="59"/>
  <c r="L166" i="59"/>
  <c r="N175" i="59"/>
  <c r="L184" i="59"/>
  <c r="N197" i="59"/>
  <c r="N332" i="59"/>
  <c r="H332" i="58" s="1"/>
  <c r="N334" i="59"/>
  <c r="H334" i="58" s="1"/>
  <c r="N367" i="59"/>
  <c r="N366" i="59" s="1"/>
  <c r="I48" i="59"/>
  <c r="M48" i="59"/>
  <c r="H64" i="59"/>
  <c r="L64" i="59"/>
  <c r="G89" i="59"/>
  <c r="G82" i="59" s="1"/>
  <c r="G79" i="59" s="1"/>
  <c r="K89" i="59"/>
  <c r="N90" i="59"/>
  <c r="H90" i="58" s="1"/>
  <c r="H126" i="59"/>
  <c r="L126" i="59"/>
  <c r="N162" i="59"/>
  <c r="H162" i="58" s="1"/>
  <c r="N239" i="59"/>
  <c r="H239" i="58" s="1"/>
  <c r="G241" i="59"/>
  <c r="N262" i="59"/>
  <c r="H262" i="58" s="1"/>
  <c r="H264" i="58"/>
  <c r="N315" i="59"/>
  <c r="N362" i="59"/>
  <c r="N84" i="59"/>
  <c r="N98" i="59"/>
  <c r="H98" i="58" s="1"/>
  <c r="N154" i="59"/>
  <c r="H154" i="58" s="1"/>
  <c r="N226" i="59"/>
  <c r="N296" i="59"/>
  <c r="H296" i="58" s="1"/>
  <c r="N117" i="59"/>
  <c r="N143" i="59"/>
  <c r="H143" i="58" s="1"/>
  <c r="H166" i="59"/>
  <c r="K21" i="59"/>
  <c r="N41" i="59"/>
  <c r="I64" i="59"/>
  <c r="M64" i="59"/>
  <c r="N103" i="59"/>
  <c r="H103" i="58" s="1"/>
  <c r="I126" i="59"/>
  <c r="M126" i="59"/>
  <c r="G147" i="59"/>
  <c r="K147" i="59"/>
  <c r="N167" i="59"/>
  <c r="N185" i="59"/>
  <c r="H185" i="58" s="1"/>
  <c r="N224" i="59"/>
  <c r="H224" i="58" s="1"/>
  <c r="M241" i="59"/>
  <c r="N248" i="59"/>
  <c r="G259" i="59"/>
  <c r="K259" i="59"/>
  <c r="M319" i="59"/>
  <c r="L220" i="59"/>
  <c r="H241" i="59"/>
  <c r="L241" i="59"/>
  <c r="N271" i="59"/>
  <c r="N281" i="59"/>
  <c r="N358" i="59"/>
  <c r="N355" i="59" s="1"/>
  <c r="N425" i="59"/>
  <c r="H425" i="58" s="1"/>
  <c r="I232" i="59"/>
  <c r="M232" i="59"/>
  <c r="N235" i="59"/>
  <c r="H235" i="58" s="1"/>
  <c r="I259" i="59"/>
  <c r="M259" i="59"/>
  <c r="N277" i="59"/>
  <c r="N288" i="59"/>
  <c r="K319" i="59"/>
  <c r="J339" i="59"/>
  <c r="N420" i="59"/>
  <c r="N507" i="59"/>
  <c r="H507" i="58" s="1"/>
  <c r="H371" i="59"/>
  <c r="L371" i="59"/>
  <c r="N434" i="59"/>
  <c r="K440" i="59"/>
  <c r="N445" i="59"/>
  <c r="H445" i="58" s="1"/>
  <c r="N447" i="59"/>
  <c r="H447" i="58" s="1"/>
  <c r="N499" i="59"/>
  <c r="L319" i="59"/>
  <c r="N378" i="59"/>
  <c r="N381" i="59"/>
  <c r="N383" i="59"/>
  <c r="H383" i="58" s="1"/>
  <c r="N456" i="59"/>
  <c r="H456" i="58" s="1"/>
  <c r="N458" i="59"/>
  <c r="H458" i="58" s="1"/>
  <c r="H460" i="59"/>
  <c r="L460" i="59"/>
  <c r="N472" i="59"/>
  <c r="N460" i="59" s="1"/>
  <c r="H487" i="59"/>
  <c r="L487" i="59"/>
  <c r="N392" i="59"/>
  <c r="I415" i="59"/>
  <c r="M415" i="59"/>
  <c r="H440" i="59"/>
  <c r="L440" i="59"/>
  <c r="G460" i="59"/>
  <c r="K460" i="59"/>
  <c r="N488" i="59"/>
  <c r="H488" i="58" s="1"/>
  <c r="N496" i="59"/>
  <c r="H496" i="58" s="1"/>
  <c r="H387" i="59"/>
  <c r="L387" i="59"/>
  <c r="N409" i="59"/>
  <c r="H424" i="59"/>
  <c r="L424" i="59"/>
  <c r="N431" i="59"/>
  <c r="H431" i="58" s="1"/>
  <c r="I440" i="59"/>
  <c r="M440" i="59"/>
  <c r="N453" i="59"/>
  <c r="H453" i="58" s="1"/>
  <c r="N482" i="59"/>
  <c r="G487" i="59"/>
  <c r="K487" i="59"/>
  <c r="K486" i="59" s="1"/>
  <c r="N479" i="59" l="1"/>
  <c r="H482" i="58"/>
  <c r="N387" i="59"/>
  <c r="H388" i="58" s="1"/>
  <c r="H392" i="58"/>
  <c r="N371" i="59"/>
  <c r="H378" i="58"/>
  <c r="N241" i="59"/>
  <c r="H248" i="58"/>
  <c r="N415" i="59"/>
  <c r="H420" i="58"/>
  <c r="N314" i="59"/>
  <c r="H315" i="58"/>
  <c r="N339" i="59"/>
  <c r="N259" i="59"/>
  <c r="N498" i="59"/>
  <c r="H499" i="58"/>
  <c r="N433" i="59"/>
  <c r="H434" i="58"/>
  <c r="N404" i="59"/>
  <c r="H409" i="58"/>
  <c r="N79" i="59"/>
  <c r="I84" i="58"/>
  <c r="M88" i="59"/>
  <c r="J219" i="59"/>
  <c r="J88" i="59"/>
  <c r="G486" i="59"/>
  <c r="H486" i="59"/>
  <c r="J403" i="59"/>
  <c r="K338" i="59"/>
  <c r="J20" i="59"/>
  <c r="L486" i="59"/>
  <c r="J338" i="59"/>
  <c r="K20" i="59"/>
  <c r="L20" i="59"/>
  <c r="K403" i="59"/>
  <c r="M403" i="59"/>
  <c r="K219" i="59"/>
  <c r="L88" i="59"/>
  <c r="G403" i="59"/>
  <c r="L338" i="59"/>
  <c r="N232" i="59"/>
  <c r="N147" i="59"/>
  <c r="G219" i="59"/>
  <c r="N487" i="59"/>
  <c r="H403" i="59"/>
  <c r="L403" i="59"/>
  <c r="N380" i="59"/>
  <c r="N338" i="59" s="1"/>
  <c r="N440" i="59"/>
  <c r="H338" i="59"/>
  <c r="M219" i="59"/>
  <c r="N126" i="59"/>
  <c r="M20" i="59"/>
  <c r="M338" i="59"/>
  <c r="J486" i="59"/>
  <c r="I403" i="59"/>
  <c r="K88" i="59"/>
  <c r="I338" i="59"/>
  <c r="G338" i="59"/>
  <c r="N270" i="59"/>
  <c r="L219" i="59"/>
  <c r="N455" i="59"/>
  <c r="N424" i="59"/>
  <c r="G88" i="59"/>
  <c r="N486" i="59"/>
  <c r="N166" i="59"/>
  <c r="N89" i="59"/>
  <c r="L19" i="59" l="1"/>
  <c r="J19" i="59"/>
  <c r="K19" i="59"/>
  <c r="M19" i="59"/>
  <c r="N403" i="59"/>
  <c r="J514" i="58" l="1"/>
  <c r="J513" i="58" s="1"/>
  <c r="I513" i="58"/>
  <c r="H513" i="58"/>
  <c r="G513" i="58"/>
  <c r="J512" i="58"/>
  <c r="J511" i="58" s="1"/>
  <c r="I511" i="58"/>
  <c r="I510" i="58" s="1"/>
  <c r="H511" i="58"/>
  <c r="H510" i="58" s="1"/>
  <c r="G511" i="58"/>
  <c r="G510" i="58" s="1"/>
  <c r="J509" i="58"/>
  <c r="J508" i="58" s="1"/>
  <c r="I508" i="58"/>
  <c r="H508" i="58"/>
  <c r="G508" i="58"/>
  <c r="J507" i="58"/>
  <c r="I506" i="58"/>
  <c r="H506" i="58"/>
  <c r="G506" i="58"/>
  <c r="J505" i="58"/>
  <c r="J504" i="58" s="1"/>
  <c r="I504" i="58"/>
  <c r="H504" i="58"/>
  <c r="G504" i="58"/>
  <c r="J503" i="58"/>
  <c r="J502" i="58" s="1"/>
  <c r="I502" i="58"/>
  <c r="H502" i="58"/>
  <c r="G502" i="58"/>
  <c r="J501" i="58"/>
  <c r="J500" i="58" s="1"/>
  <c r="I500" i="58"/>
  <c r="H500" i="58"/>
  <c r="G500" i="58"/>
  <c r="J499" i="58"/>
  <c r="I498" i="58"/>
  <c r="I497" i="58" s="1"/>
  <c r="G498" i="58"/>
  <c r="J496" i="58"/>
  <c r="J495" i="58" s="1"/>
  <c r="I495" i="58"/>
  <c r="H495" i="58"/>
  <c r="G495" i="58"/>
  <c r="J494" i="58"/>
  <c r="I493" i="58"/>
  <c r="H493" i="58"/>
  <c r="G493" i="58"/>
  <c r="J492" i="58"/>
  <c r="J491" i="58" s="1"/>
  <c r="I491" i="58"/>
  <c r="H491" i="58"/>
  <c r="G491" i="58"/>
  <c r="J490" i="58"/>
  <c r="J489" i="58" s="1"/>
  <c r="I489" i="58"/>
  <c r="H489" i="58"/>
  <c r="G489" i="58"/>
  <c r="J488" i="58"/>
  <c r="J487" i="58" s="1"/>
  <c r="I487" i="58"/>
  <c r="I486" i="58" s="1"/>
  <c r="H487" i="58"/>
  <c r="H486" i="58" s="1"/>
  <c r="G487" i="58"/>
  <c r="J484" i="58"/>
  <c r="J483" i="58" s="1"/>
  <c r="I483" i="58"/>
  <c r="H483" i="58"/>
  <c r="G483" i="58"/>
  <c r="J482" i="58"/>
  <c r="J481" i="58" s="1"/>
  <c r="I481" i="58"/>
  <c r="H481" i="58"/>
  <c r="G481" i="58"/>
  <c r="J480" i="58"/>
  <c r="I479" i="58"/>
  <c r="H479" i="58"/>
  <c r="H478" i="58" s="1"/>
  <c r="G479" i="58"/>
  <c r="G478" i="58" s="1"/>
  <c r="J477" i="58"/>
  <c r="I476" i="58"/>
  <c r="H476" i="58"/>
  <c r="G476" i="58"/>
  <c r="J475" i="58"/>
  <c r="J474" i="58"/>
  <c r="J473" i="58"/>
  <c r="J472" i="58"/>
  <c r="I471" i="58"/>
  <c r="H471" i="58"/>
  <c r="G471" i="58"/>
  <c r="J470" i="58"/>
  <c r="I469" i="58"/>
  <c r="H469" i="58"/>
  <c r="G469" i="58"/>
  <c r="J468" i="58"/>
  <c r="J467" i="58" s="1"/>
  <c r="I467" i="58"/>
  <c r="H467" i="58"/>
  <c r="G467" i="58"/>
  <c r="J466" i="58"/>
  <c r="J465" i="58" s="1"/>
  <c r="I465" i="58"/>
  <c r="H465" i="58"/>
  <c r="G465" i="58"/>
  <c r="J464" i="58"/>
  <c r="J463" i="58"/>
  <c r="I462" i="58"/>
  <c r="H462" i="58"/>
  <c r="G462" i="58"/>
  <c r="J461" i="58"/>
  <c r="I460" i="58"/>
  <c r="G460" i="58"/>
  <c r="J458" i="58"/>
  <c r="J457" i="58" s="1"/>
  <c r="I457" i="58"/>
  <c r="H457" i="58"/>
  <c r="G457" i="58"/>
  <c r="J456" i="58"/>
  <c r="J455" i="58" s="1"/>
  <c r="I455" i="58"/>
  <c r="I454" i="58" s="1"/>
  <c r="H455" i="58"/>
  <c r="G455" i="58"/>
  <c r="G454" i="58" s="1"/>
  <c r="J453" i="58"/>
  <c r="J452" i="58" s="1"/>
  <c r="I452" i="58"/>
  <c r="H452" i="58"/>
  <c r="G452" i="58"/>
  <c r="J451" i="58"/>
  <c r="J450" i="58" s="1"/>
  <c r="I450" i="58"/>
  <c r="H450" i="58"/>
  <c r="G450" i="58"/>
  <c r="J449" i="58"/>
  <c r="I448" i="58"/>
  <c r="G448" i="58"/>
  <c r="J447" i="58"/>
  <c r="I446" i="58"/>
  <c r="H446" i="58"/>
  <c r="G446" i="58"/>
  <c r="J445" i="58"/>
  <c r="I444" i="58"/>
  <c r="G444" i="58"/>
  <c r="J443" i="58"/>
  <c r="J442" i="58" s="1"/>
  <c r="I442" i="58"/>
  <c r="H442" i="58"/>
  <c r="G442" i="58"/>
  <c r="J441" i="58"/>
  <c r="I440" i="58"/>
  <c r="G440" i="58"/>
  <c r="I438" i="58"/>
  <c r="H437" i="58"/>
  <c r="G437" i="58"/>
  <c r="J436" i="58"/>
  <c r="J435" i="58" s="1"/>
  <c r="I435" i="58"/>
  <c r="H435" i="58"/>
  <c r="G435" i="58"/>
  <c r="J434" i="58"/>
  <c r="I433" i="58"/>
  <c r="G433" i="58"/>
  <c r="J431" i="58"/>
  <c r="I430" i="58"/>
  <c r="H430" i="58"/>
  <c r="G430" i="58"/>
  <c r="J429" i="58"/>
  <c r="J428" i="58" s="1"/>
  <c r="I428" i="58"/>
  <c r="H428" i="58"/>
  <c r="G428" i="58"/>
  <c r="J427" i="58"/>
  <c r="J426" i="58" s="1"/>
  <c r="I426" i="58"/>
  <c r="G426" i="58"/>
  <c r="J425" i="58"/>
  <c r="J424" i="58" s="1"/>
  <c r="I424" i="58"/>
  <c r="I423" i="58" s="1"/>
  <c r="G424" i="58"/>
  <c r="J422" i="58"/>
  <c r="J421" i="58" s="1"/>
  <c r="I421" i="58"/>
  <c r="H421" i="58"/>
  <c r="G421" i="58"/>
  <c r="J420" i="58"/>
  <c r="J419" i="58" s="1"/>
  <c r="I419" i="58"/>
  <c r="H419" i="58"/>
  <c r="G419" i="58"/>
  <c r="J418" i="58"/>
  <c r="I417" i="58"/>
  <c r="H417" i="58"/>
  <c r="G417" i="58"/>
  <c r="J416" i="58"/>
  <c r="I415" i="58"/>
  <c r="G415" i="58"/>
  <c r="J413" i="58"/>
  <c r="I412" i="58"/>
  <c r="H412" i="58"/>
  <c r="G412" i="58"/>
  <c r="J411" i="58"/>
  <c r="I410" i="58"/>
  <c r="G410" i="58"/>
  <c r="J409" i="58"/>
  <c r="I408" i="58"/>
  <c r="G408" i="58"/>
  <c r="J407" i="58"/>
  <c r="I406" i="58"/>
  <c r="H406" i="58"/>
  <c r="G406" i="58"/>
  <c r="J405" i="58"/>
  <c r="I404" i="58"/>
  <c r="G404" i="58"/>
  <c r="J401" i="58"/>
  <c r="J400" i="58" s="1"/>
  <c r="I400" i="58"/>
  <c r="H400" i="58"/>
  <c r="G400" i="58"/>
  <c r="J399" i="58"/>
  <c r="I398" i="58"/>
  <c r="H398" i="58"/>
  <c r="G398" i="58"/>
  <c r="J397" i="58"/>
  <c r="J396" i="58" s="1"/>
  <c r="I396" i="58"/>
  <c r="H396" i="58"/>
  <c r="G396" i="58"/>
  <c r="G395" i="58" s="1"/>
  <c r="J394" i="58"/>
  <c r="J393" i="58" s="1"/>
  <c r="I393" i="58"/>
  <c r="H393" i="58"/>
  <c r="G393" i="58"/>
  <c r="J392" i="58"/>
  <c r="J391" i="58" s="1"/>
  <c r="I391" i="58"/>
  <c r="H391" i="58"/>
  <c r="G391" i="58"/>
  <c r="J390" i="58"/>
  <c r="I389" i="58"/>
  <c r="H389" i="58"/>
  <c r="G389" i="58"/>
  <c r="J388" i="58"/>
  <c r="I387" i="58"/>
  <c r="H387" i="58"/>
  <c r="H386" i="58" s="1"/>
  <c r="G387" i="58"/>
  <c r="J385" i="58"/>
  <c r="I384" i="58"/>
  <c r="H384" i="58"/>
  <c r="G384" i="58"/>
  <c r="J383" i="58"/>
  <c r="J382" i="58" s="1"/>
  <c r="I382" i="58"/>
  <c r="H382" i="58"/>
  <c r="G382" i="58"/>
  <c r="J381" i="58"/>
  <c r="J380" i="58" s="1"/>
  <c r="I380" i="58"/>
  <c r="H380" i="58"/>
  <c r="G380" i="58"/>
  <c r="J378" i="58"/>
  <c r="J377" i="58" s="1"/>
  <c r="I377" i="58"/>
  <c r="H377" i="58"/>
  <c r="G377" i="58"/>
  <c r="J376" i="58"/>
  <c r="J375" i="58" s="1"/>
  <c r="I375" i="58"/>
  <c r="H375" i="58"/>
  <c r="G375" i="58"/>
  <c r="J374" i="58"/>
  <c r="I373" i="58"/>
  <c r="H373" i="58"/>
  <c r="G373" i="58"/>
  <c r="J372" i="58"/>
  <c r="J371" i="58" s="1"/>
  <c r="I371" i="58"/>
  <c r="H371" i="58"/>
  <c r="G371" i="58"/>
  <c r="J369" i="58"/>
  <c r="J368" i="58"/>
  <c r="J367" i="58"/>
  <c r="I366" i="58"/>
  <c r="H366" i="58"/>
  <c r="H365" i="58" s="1"/>
  <c r="G366" i="58"/>
  <c r="G365" i="58" s="1"/>
  <c r="I365" i="58"/>
  <c r="J364" i="58"/>
  <c r="J363" i="58"/>
  <c r="J362" i="58"/>
  <c r="I361" i="58"/>
  <c r="H361" i="58"/>
  <c r="G361" i="58"/>
  <c r="J360" i="58"/>
  <c r="J359" i="58"/>
  <c r="J358" i="58"/>
  <c r="I357" i="58"/>
  <c r="H357" i="58"/>
  <c r="G357" i="58"/>
  <c r="J356" i="58"/>
  <c r="I355" i="58"/>
  <c r="H355" i="58"/>
  <c r="G355" i="58"/>
  <c r="J353" i="58"/>
  <c r="J352" i="58" s="1"/>
  <c r="I352" i="58"/>
  <c r="H352" i="58"/>
  <c r="G352" i="58"/>
  <c r="J351" i="58"/>
  <c r="I350" i="58"/>
  <c r="H350" i="58"/>
  <c r="G350" i="58"/>
  <c r="J349" i="58"/>
  <c r="J348" i="58"/>
  <c r="I347" i="58"/>
  <c r="H347" i="58"/>
  <c r="G347" i="58"/>
  <c r="J346" i="58"/>
  <c r="J345" i="58"/>
  <c r="J344" i="58"/>
  <c r="I343" i="58"/>
  <c r="H343" i="58"/>
  <c r="G343" i="58"/>
  <c r="J342" i="58"/>
  <c r="J341" i="58"/>
  <c r="J340" i="58"/>
  <c r="I339" i="58"/>
  <c r="H339" i="58"/>
  <c r="G339" i="58"/>
  <c r="J336" i="58"/>
  <c r="I335" i="58"/>
  <c r="G335" i="58"/>
  <c r="J334" i="58"/>
  <c r="J333" i="58" s="1"/>
  <c r="I333" i="58"/>
  <c r="G333" i="58"/>
  <c r="J332" i="58"/>
  <c r="J331" i="58" s="1"/>
  <c r="I331" i="58"/>
  <c r="H331" i="58"/>
  <c r="G331" i="58"/>
  <c r="H329" i="58"/>
  <c r="I329" i="58"/>
  <c r="G329" i="58"/>
  <c r="J328" i="58"/>
  <c r="I327" i="58"/>
  <c r="G327" i="58"/>
  <c r="J326" i="58"/>
  <c r="I325" i="58"/>
  <c r="H325" i="58"/>
  <c r="G325" i="58"/>
  <c r="I323" i="58"/>
  <c r="G323" i="58"/>
  <c r="J322" i="58"/>
  <c r="I321" i="58"/>
  <c r="G321" i="58"/>
  <c r="J320" i="58"/>
  <c r="I319" i="58"/>
  <c r="G319" i="58"/>
  <c r="J317" i="58"/>
  <c r="I316" i="58"/>
  <c r="H316" i="58"/>
  <c r="G316" i="58"/>
  <c r="J315" i="58"/>
  <c r="J314" i="58" s="1"/>
  <c r="I314" i="58"/>
  <c r="I313" i="58" s="1"/>
  <c r="H314" i="58"/>
  <c r="G314" i="58"/>
  <c r="G313" i="58" s="1"/>
  <c r="H313" i="58"/>
  <c r="J312" i="58"/>
  <c r="J311" i="58"/>
  <c r="J310" i="58"/>
  <c r="J308" i="58"/>
  <c r="J307" i="58"/>
  <c r="I306" i="58"/>
  <c r="G306" i="58"/>
  <c r="J305" i="58"/>
  <c r="J304" i="58"/>
  <c r="J303" i="58"/>
  <c r="J302" i="58"/>
  <c r="J301" i="58"/>
  <c r="J299" i="58"/>
  <c r="I298" i="58"/>
  <c r="G298" i="58"/>
  <c r="J296" i="58"/>
  <c r="I295" i="58"/>
  <c r="H295" i="58"/>
  <c r="G295" i="58"/>
  <c r="J294" i="58"/>
  <c r="J293" i="58"/>
  <c r="J292" i="58"/>
  <c r="I291" i="58"/>
  <c r="J291" i="58" s="1"/>
  <c r="J290" i="58"/>
  <c r="J289" i="58"/>
  <c r="J288" i="58"/>
  <c r="G287" i="58"/>
  <c r="J286" i="58"/>
  <c r="J285" i="58"/>
  <c r="J284" i="58"/>
  <c r="J282" i="58"/>
  <c r="J281" i="58"/>
  <c r="I280" i="58"/>
  <c r="G280" i="58"/>
  <c r="I279" i="58"/>
  <c r="I278" i="58"/>
  <c r="J278" i="58" s="1"/>
  <c r="J277" i="58"/>
  <c r="G276" i="58"/>
  <c r="I275" i="58"/>
  <c r="J275" i="58" s="1"/>
  <c r="I274" i="58"/>
  <c r="J274" i="58" s="1"/>
  <c r="J273" i="58"/>
  <c r="I272" i="58"/>
  <c r="J272" i="58" s="1"/>
  <c r="G270" i="58"/>
  <c r="G269" i="58" s="1"/>
  <c r="J268" i="58"/>
  <c r="J267" i="58" s="1"/>
  <c r="I267" i="58"/>
  <c r="G267" i="58"/>
  <c r="H265" i="58"/>
  <c r="I265" i="58"/>
  <c r="G265" i="58"/>
  <c r="I263" i="58"/>
  <c r="G263" i="58"/>
  <c r="J262" i="58"/>
  <c r="J261" i="58" s="1"/>
  <c r="I261" i="58"/>
  <c r="H261" i="58"/>
  <c r="G261" i="58"/>
  <c r="I260" i="58"/>
  <c r="H259" i="58"/>
  <c r="G259" i="58"/>
  <c r="I257" i="58"/>
  <c r="J257" i="58" s="1"/>
  <c r="H256" i="58"/>
  <c r="G256" i="58"/>
  <c r="I254" i="58"/>
  <c r="G254" i="58"/>
  <c r="G253" i="58" s="1"/>
  <c r="J252" i="58"/>
  <c r="J251" i="58" s="1"/>
  <c r="I251" i="58"/>
  <c r="H251" i="58"/>
  <c r="G251" i="58"/>
  <c r="J250" i="58"/>
  <c r="J249" i="58" s="1"/>
  <c r="I249" i="58"/>
  <c r="H249" i="58"/>
  <c r="G249" i="58"/>
  <c r="J248" i="58"/>
  <c r="I247" i="58"/>
  <c r="I240" i="58" s="1"/>
  <c r="H247" i="58"/>
  <c r="G247" i="58"/>
  <c r="I245" i="58"/>
  <c r="G245" i="58"/>
  <c r="I243" i="58"/>
  <c r="G243" i="58"/>
  <c r="I241" i="58"/>
  <c r="G241" i="58"/>
  <c r="G240" i="58" s="1"/>
  <c r="I239" i="58"/>
  <c r="J239" i="58" s="1"/>
  <c r="H238" i="58"/>
  <c r="G238" i="58"/>
  <c r="J237" i="58"/>
  <c r="I236" i="58"/>
  <c r="H236" i="58"/>
  <c r="G236" i="58"/>
  <c r="J235" i="58"/>
  <c r="I234" i="58"/>
  <c r="H234" i="58"/>
  <c r="G234" i="58"/>
  <c r="J233" i="58"/>
  <c r="I232" i="58"/>
  <c r="H232" i="58"/>
  <c r="H231" i="58" s="1"/>
  <c r="G232" i="58"/>
  <c r="G231" i="58" s="1"/>
  <c r="I230" i="58"/>
  <c r="J230" i="58" s="1"/>
  <c r="J229" i="58" s="1"/>
  <c r="H229" i="58"/>
  <c r="G229" i="58"/>
  <c r="H225" i="58"/>
  <c r="J227" i="58"/>
  <c r="I226" i="58"/>
  <c r="J226" i="58" s="1"/>
  <c r="G225" i="58"/>
  <c r="I224" i="58"/>
  <c r="J224" i="58" s="1"/>
  <c r="J223" i="58" s="1"/>
  <c r="H223" i="58"/>
  <c r="G223" i="58"/>
  <c r="J222" i="58"/>
  <c r="I220" i="58"/>
  <c r="G220" i="58"/>
  <c r="J217" i="58"/>
  <c r="J216" i="58"/>
  <c r="J215" i="58"/>
  <c r="J214" i="58"/>
  <c r="J213" i="58"/>
  <c r="I212" i="58"/>
  <c r="H212" i="58"/>
  <c r="G212" i="58"/>
  <c r="J211" i="58"/>
  <c r="J209" i="58"/>
  <c r="I208" i="58"/>
  <c r="G208" i="58"/>
  <c r="J207" i="58"/>
  <c r="J206" i="58"/>
  <c r="J205" i="58"/>
  <c r="J204" i="58"/>
  <c r="J203" i="58"/>
  <c r="J202" i="58"/>
  <c r="I201" i="58"/>
  <c r="G201" i="58"/>
  <c r="J200" i="58"/>
  <c r="J199" i="58"/>
  <c r="J198" i="58"/>
  <c r="J197" i="58"/>
  <c r="I196" i="58"/>
  <c r="H196" i="58"/>
  <c r="G196" i="58"/>
  <c r="J195" i="58"/>
  <c r="J193" i="58"/>
  <c r="I192" i="58"/>
  <c r="G192" i="58"/>
  <c r="J191" i="58"/>
  <c r="J190" i="58" s="1"/>
  <c r="I190" i="58"/>
  <c r="H190" i="58"/>
  <c r="G190" i="58"/>
  <c r="J189" i="58"/>
  <c r="J188" i="58" s="1"/>
  <c r="I188" i="58"/>
  <c r="H188" i="58"/>
  <c r="G188" i="58"/>
  <c r="H186" i="58"/>
  <c r="I186" i="58"/>
  <c r="G186" i="58"/>
  <c r="J185" i="58"/>
  <c r="J184" i="58" s="1"/>
  <c r="I184" i="58"/>
  <c r="H184" i="58"/>
  <c r="G184" i="58"/>
  <c r="J182" i="58"/>
  <c r="I181" i="58"/>
  <c r="H181" i="58"/>
  <c r="G181" i="58"/>
  <c r="J180" i="58"/>
  <c r="J179" i="58"/>
  <c r="J178" i="58"/>
  <c r="J177" i="58"/>
  <c r="J176" i="58"/>
  <c r="J175" i="58"/>
  <c r="I174" i="58"/>
  <c r="G174" i="58"/>
  <c r="J173" i="58"/>
  <c r="J172" i="58"/>
  <c r="J171" i="58"/>
  <c r="J170" i="58"/>
  <c r="J169" i="58"/>
  <c r="J167" i="58"/>
  <c r="I166" i="58"/>
  <c r="G166" i="58"/>
  <c r="J164" i="58"/>
  <c r="J163" i="58" s="1"/>
  <c r="I163" i="58"/>
  <c r="H163" i="58"/>
  <c r="G163" i="58"/>
  <c r="J162" i="58"/>
  <c r="I161" i="58"/>
  <c r="H161" i="58"/>
  <c r="G161" i="58"/>
  <c r="J160" i="58"/>
  <c r="I159" i="58"/>
  <c r="H159" i="58"/>
  <c r="G159" i="58"/>
  <c r="J158" i="58"/>
  <c r="J157" i="58" s="1"/>
  <c r="I157" i="58"/>
  <c r="H157" i="58"/>
  <c r="G157" i="58"/>
  <c r="J156" i="58"/>
  <c r="I155" i="58"/>
  <c r="H155" i="58"/>
  <c r="G155" i="58"/>
  <c r="J154" i="58"/>
  <c r="J153" i="58" s="1"/>
  <c r="I153" i="58"/>
  <c r="H153" i="58"/>
  <c r="G153" i="58"/>
  <c r="I152" i="58"/>
  <c r="J152" i="58" s="1"/>
  <c r="H151" i="58"/>
  <c r="G151" i="58"/>
  <c r="J150" i="58"/>
  <c r="J149" i="58" s="1"/>
  <c r="I149" i="58"/>
  <c r="H149" i="58"/>
  <c r="G149" i="58"/>
  <c r="J148" i="58"/>
  <c r="J147" i="58" s="1"/>
  <c r="I147" i="58"/>
  <c r="H147" i="58"/>
  <c r="G147" i="58"/>
  <c r="J145" i="58"/>
  <c r="J144" i="58" s="1"/>
  <c r="I144" i="58"/>
  <c r="G144" i="58"/>
  <c r="J143" i="58"/>
  <c r="J142" i="58" s="1"/>
  <c r="I142" i="58"/>
  <c r="H142" i="58"/>
  <c r="G142" i="58"/>
  <c r="J141" i="58"/>
  <c r="I140" i="58"/>
  <c r="H140" i="58"/>
  <c r="G140" i="58"/>
  <c r="J139" i="58"/>
  <c r="J138" i="58" s="1"/>
  <c r="I138" i="58"/>
  <c r="H138" i="58"/>
  <c r="G138" i="58"/>
  <c r="J137" i="58"/>
  <c r="I136" i="58"/>
  <c r="G136" i="58"/>
  <c r="J135" i="58"/>
  <c r="J134" i="58"/>
  <c r="J133" i="58"/>
  <c r="J132" i="58"/>
  <c r="J131" i="58"/>
  <c r="I130" i="58"/>
  <c r="G130" i="58"/>
  <c r="J129" i="58"/>
  <c r="J128" i="58" s="1"/>
  <c r="I128" i="58"/>
  <c r="H128" i="58"/>
  <c r="G128" i="58"/>
  <c r="J127" i="58"/>
  <c r="J126" i="58" s="1"/>
  <c r="I126" i="58"/>
  <c r="G126" i="58"/>
  <c r="J124" i="58"/>
  <c r="I123" i="58"/>
  <c r="G123" i="58"/>
  <c r="J122" i="58"/>
  <c r="I121" i="58"/>
  <c r="G121" i="58"/>
  <c r="I120" i="58"/>
  <c r="J120" i="58" s="1"/>
  <c r="H119" i="58"/>
  <c r="G119" i="58"/>
  <c r="J118" i="58"/>
  <c r="I117" i="58"/>
  <c r="G117" i="58"/>
  <c r="J115" i="58"/>
  <c r="I114" i="58"/>
  <c r="G114" i="58"/>
  <c r="H113" i="58"/>
  <c r="J113" i="58" s="1"/>
  <c r="I112" i="58"/>
  <c r="G112" i="58"/>
  <c r="G111" i="58" s="1"/>
  <c r="H110" i="58"/>
  <c r="J110" i="58" s="1"/>
  <c r="I109" i="58"/>
  <c r="G109" i="58"/>
  <c r="J108" i="58"/>
  <c r="I107" i="58"/>
  <c r="G107" i="58"/>
  <c r="G106" i="58"/>
  <c r="J105" i="58"/>
  <c r="J104" i="58" s="1"/>
  <c r="I104" i="58"/>
  <c r="H104" i="58"/>
  <c r="G104" i="58"/>
  <c r="I103" i="58"/>
  <c r="J103" i="58" s="1"/>
  <c r="H102" i="58"/>
  <c r="G102" i="58"/>
  <c r="J101" i="58"/>
  <c r="J100" i="58"/>
  <c r="I99" i="58"/>
  <c r="H99" i="58"/>
  <c r="G99" i="58"/>
  <c r="J98" i="58"/>
  <c r="J97" i="58" s="1"/>
  <c r="I97" i="58"/>
  <c r="G97" i="58"/>
  <c r="J96" i="58"/>
  <c r="J95" i="58" s="1"/>
  <c r="I95" i="58"/>
  <c r="H95" i="58"/>
  <c r="G95" i="58"/>
  <c r="J94" i="58"/>
  <c r="I93" i="58"/>
  <c r="H93" i="58"/>
  <c r="G93" i="58"/>
  <c r="J92" i="58"/>
  <c r="I91" i="58"/>
  <c r="G91" i="58"/>
  <c r="J90" i="58"/>
  <c r="J89" i="58" s="1"/>
  <c r="I89" i="58"/>
  <c r="H89" i="58"/>
  <c r="G89" i="58"/>
  <c r="G88" i="58" s="1"/>
  <c r="J86" i="58"/>
  <c r="I85" i="58"/>
  <c r="H85" i="58"/>
  <c r="G85" i="58"/>
  <c r="H83" i="58"/>
  <c r="G83" i="58"/>
  <c r="H81" i="58"/>
  <c r="G81" i="58"/>
  <c r="I79" i="58"/>
  <c r="H80" i="58"/>
  <c r="H79" i="58" s="1"/>
  <c r="G79" i="58"/>
  <c r="J77" i="58"/>
  <c r="J76" i="58"/>
  <c r="J75" i="58"/>
  <c r="J74" i="58"/>
  <c r="I73" i="58"/>
  <c r="H73" i="58"/>
  <c r="G73" i="58"/>
  <c r="J72" i="58"/>
  <c r="I71" i="58"/>
  <c r="I70" i="58" s="1"/>
  <c r="G71" i="58"/>
  <c r="J69" i="58"/>
  <c r="J68" i="58"/>
  <c r="I67" i="58"/>
  <c r="H67" i="58"/>
  <c r="G67" i="58"/>
  <c r="J66" i="58"/>
  <c r="J65" i="58"/>
  <c r="I64" i="58"/>
  <c r="H64" i="58"/>
  <c r="G64" i="58"/>
  <c r="J62" i="58"/>
  <c r="J61" i="58" s="1"/>
  <c r="I61" i="58"/>
  <c r="H61" i="58"/>
  <c r="G61" i="58"/>
  <c r="J60" i="58"/>
  <c r="J58" i="58"/>
  <c r="J57" i="58"/>
  <c r="J56" i="58"/>
  <c r="J55" i="58"/>
  <c r="I50" i="58"/>
  <c r="G50" i="58"/>
  <c r="I49" i="58"/>
  <c r="H48" i="58"/>
  <c r="G48" i="58"/>
  <c r="J46" i="58"/>
  <c r="I45" i="58"/>
  <c r="G45" i="58"/>
  <c r="J44" i="58"/>
  <c r="H40" i="58"/>
  <c r="J42" i="58"/>
  <c r="J41" i="58"/>
  <c r="I40" i="58"/>
  <c r="G40" i="58"/>
  <c r="H38" i="58"/>
  <c r="G38" i="58"/>
  <c r="J37" i="58"/>
  <c r="J36" i="58" s="1"/>
  <c r="I36" i="58"/>
  <c r="H36" i="58"/>
  <c r="G36" i="58"/>
  <c r="J35" i="58"/>
  <c r="J34" i="58"/>
  <c r="J33" i="58"/>
  <c r="J32" i="58"/>
  <c r="J31" i="58"/>
  <c r="J30" i="58"/>
  <c r="H28" i="58"/>
  <c r="G28" i="58"/>
  <c r="J27" i="58"/>
  <c r="J26" i="58"/>
  <c r="J25" i="58"/>
  <c r="J24" i="58"/>
  <c r="J23" i="58"/>
  <c r="J22" i="58"/>
  <c r="H21" i="58"/>
  <c r="G21" i="58"/>
  <c r="G13" i="58"/>
  <c r="G12" i="58"/>
  <c r="G11" i="58"/>
  <c r="G10" i="58"/>
  <c r="F7" i="58"/>
  <c r="F6" i="58"/>
  <c r="A5" i="58"/>
  <c r="A1" i="58"/>
  <c r="F29" i="57"/>
  <c r="F26" i="57"/>
  <c r="F25" i="57"/>
  <c r="F24" i="57"/>
  <c r="F19" i="57"/>
  <c r="F15" i="57"/>
  <c r="F14" i="57" s="1"/>
  <c r="F10" i="57"/>
  <c r="F9" i="57" s="1"/>
  <c r="E7" i="57"/>
  <c r="E6" i="57"/>
  <c r="A5" i="57"/>
  <c r="A1" i="57"/>
  <c r="G354" i="58" l="1"/>
  <c r="G78" i="58"/>
  <c r="G432" i="58"/>
  <c r="J462" i="58"/>
  <c r="J67" i="58"/>
  <c r="J510" i="58"/>
  <c r="J454" i="58"/>
  <c r="J347" i="58"/>
  <c r="H454" i="58"/>
  <c r="G459" i="58"/>
  <c r="I297" i="58"/>
  <c r="H379" i="58"/>
  <c r="G403" i="58"/>
  <c r="G20" i="58"/>
  <c r="H63" i="58"/>
  <c r="G63" i="58"/>
  <c r="I102" i="58"/>
  <c r="I111" i="58"/>
  <c r="J212" i="58"/>
  <c r="H395" i="58"/>
  <c r="I403" i="58"/>
  <c r="G414" i="58"/>
  <c r="G439" i="58"/>
  <c r="F13" i="57"/>
  <c r="I318" i="58"/>
  <c r="H333" i="58"/>
  <c r="H354" i="58"/>
  <c r="H415" i="58"/>
  <c r="H414" i="58" s="1"/>
  <c r="I229" i="58"/>
  <c r="I238" i="58"/>
  <c r="I231" i="58" s="1"/>
  <c r="I287" i="58"/>
  <c r="H460" i="58"/>
  <c r="H459" i="58" s="1"/>
  <c r="H426" i="58"/>
  <c r="J266" i="58"/>
  <c r="J265" i="58" s="1"/>
  <c r="J330" i="58"/>
  <c r="J329" i="58" s="1"/>
  <c r="I354" i="58"/>
  <c r="H370" i="58"/>
  <c r="I386" i="58"/>
  <c r="I414" i="58"/>
  <c r="G423" i="58"/>
  <c r="H440" i="58"/>
  <c r="G47" i="58"/>
  <c r="J99" i="58"/>
  <c r="I63" i="58"/>
  <c r="H107" i="58"/>
  <c r="G116" i="58"/>
  <c r="G297" i="58"/>
  <c r="G318" i="58"/>
  <c r="H327" i="58"/>
  <c r="G338" i="58"/>
  <c r="I370" i="58"/>
  <c r="H433" i="58"/>
  <c r="H432" i="58" s="1"/>
  <c r="H444" i="58"/>
  <c r="H448" i="58"/>
  <c r="J471" i="58"/>
  <c r="H498" i="58"/>
  <c r="H497" i="58" s="1"/>
  <c r="H485" i="58" s="1"/>
  <c r="J73" i="58"/>
  <c r="F23" i="57"/>
  <c r="F22" i="57" s="1"/>
  <c r="F30" i="57" s="1"/>
  <c r="G21" i="57" s="1"/>
  <c r="J80" i="58"/>
  <c r="J79" i="58" s="1"/>
  <c r="H91" i="58"/>
  <c r="H109" i="58"/>
  <c r="I165" i="58"/>
  <c r="G165" i="58"/>
  <c r="J187" i="58"/>
  <c r="J186" i="58" s="1"/>
  <c r="J64" i="58"/>
  <c r="J63" i="58" s="1"/>
  <c r="G70" i="58"/>
  <c r="H112" i="58"/>
  <c r="H114" i="58"/>
  <c r="H117" i="58"/>
  <c r="G125" i="58"/>
  <c r="H136" i="58"/>
  <c r="G258" i="58"/>
  <c r="H319" i="58"/>
  <c r="H338" i="58"/>
  <c r="H337" i="58" s="1"/>
  <c r="G370" i="58"/>
  <c r="I379" i="58"/>
  <c r="G379" i="58"/>
  <c r="H408" i="58"/>
  <c r="H410" i="58"/>
  <c r="I439" i="58"/>
  <c r="I459" i="58"/>
  <c r="G486" i="58"/>
  <c r="H287" i="58"/>
  <c r="I395" i="58"/>
  <c r="I478" i="58"/>
  <c r="J228" i="58"/>
  <c r="J225" i="58" s="1"/>
  <c r="J21" i="58"/>
  <c r="H130" i="58"/>
  <c r="J130" i="58"/>
  <c r="G14" i="58"/>
  <c r="I125" i="58"/>
  <c r="H166" i="58"/>
  <c r="H276" i="58"/>
  <c r="H45" i="58"/>
  <c r="H20" i="58" s="1"/>
  <c r="H321" i="58"/>
  <c r="H126" i="58"/>
  <c r="J174" i="58"/>
  <c r="I223" i="58"/>
  <c r="H97" i="58"/>
  <c r="J168" i="58"/>
  <c r="J166" i="58" s="1"/>
  <c r="I225" i="58"/>
  <c r="I270" i="58"/>
  <c r="H424" i="58"/>
  <c r="H423" i="58" s="1"/>
  <c r="J300" i="58"/>
  <c r="J298" i="58" s="1"/>
  <c r="H298" i="58"/>
  <c r="J45" i="58"/>
  <c r="I48" i="58"/>
  <c r="I47" i="58" s="1"/>
  <c r="J49" i="58"/>
  <c r="I88" i="58"/>
  <c r="J102" i="58"/>
  <c r="I106" i="58"/>
  <c r="J140" i="58"/>
  <c r="G146" i="58"/>
  <c r="J155" i="58"/>
  <c r="I183" i="58"/>
  <c r="J244" i="58"/>
  <c r="H243" i="58"/>
  <c r="J29" i="58"/>
  <c r="I28" i="58"/>
  <c r="J82" i="58"/>
  <c r="I81" i="58"/>
  <c r="J109" i="58"/>
  <c r="J117" i="58"/>
  <c r="J123" i="58"/>
  <c r="J151" i="58"/>
  <c r="J246" i="58"/>
  <c r="H245" i="58"/>
  <c r="J91" i="58"/>
  <c r="J93" i="58"/>
  <c r="J112" i="58"/>
  <c r="J114" i="58"/>
  <c r="H146" i="58"/>
  <c r="J159" i="58"/>
  <c r="J242" i="58"/>
  <c r="H241" i="58"/>
  <c r="J283" i="58"/>
  <c r="J280" i="58" s="1"/>
  <c r="H280" i="58"/>
  <c r="J71" i="58"/>
  <c r="J119" i="58"/>
  <c r="J121" i="58"/>
  <c r="J136" i="58"/>
  <c r="J181" i="58"/>
  <c r="J247" i="58"/>
  <c r="H78" i="58"/>
  <c r="J84" i="58"/>
  <c r="I83" i="58"/>
  <c r="J85" i="58"/>
  <c r="J107" i="58"/>
  <c r="J106" i="58" s="1"/>
  <c r="J201" i="58"/>
  <c r="J234" i="58"/>
  <c r="H71" i="58"/>
  <c r="H70" i="58" s="1"/>
  <c r="J161" i="58"/>
  <c r="G183" i="58"/>
  <c r="H201" i="58"/>
  <c r="G219" i="58"/>
  <c r="J236" i="58"/>
  <c r="J256" i="58"/>
  <c r="J264" i="58"/>
  <c r="H263" i="58"/>
  <c r="J271" i="58"/>
  <c r="H270" i="58"/>
  <c r="J43" i="58"/>
  <c r="J210" i="58"/>
  <c r="H208" i="58"/>
  <c r="J238" i="58"/>
  <c r="I259" i="58"/>
  <c r="I258" i="58" s="1"/>
  <c r="J260" i="58"/>
  <c r="J279" i="58"/>
  <c r="I276" i="58"/>
  <c r="J295" i="58"/>
  <c r="J335" i="58"/>
  <c r="H121" i="58"/>
  <c r="H123" i="58"/>
  <c r="I119" i="58"/>
  <c r="I116" i="58" s="1"/>
  <c r="H144" i="58"/>
  <c r="I151" i="58"/>
  <c r="I146" i="58" s="1"/>
  <c r="J196" i="58"/>
  <c r="I21" i="58"/>
  <c r="H174" i="58"/>
  <c r="J232" i="58"/>
  <c r="J469" i="58"/>
  <c r="J287" i="58"/>
  <c r="J316" i="58"/>
  <c r="J313" i="58" s="1"/>
  <c r="J355" i="58"/>
  <c r="J408" i="58"/>
  <c r="J440" i="58"/>
  <c r="J319" i="58"/>
  <c r="J321" i="58"/>
  <c r="J325" i="58"/>
  <c r="J357" i="58"/>
  <c r="J387" i="58"/>
  <c r="J389" i="58"/>
  <c r="J410" i="58"/>
  <c r="J412" i="58"/>
  <c r="I256" i="58"/>
  <c r="I253" i="58" s="1"/>
  <c r="H267" i="58"/>
  <c r="J327" i="58"/>
  <c r="J339" i="58"/>
  <c r="G386" i="58"/>
  <c r="J415" i="58"/>
  <c r="J417" i="58"/>
  <c r="I338" i="58"/>
  <c r="I337" i="58" s="1"/>
  <c r="J350" i="58"/>
  <c r="J384" i="58"/>
  <c r="J379" i="58" s="1"/>
  <c r="G402" i="58"/>
  <c r="J404" i="58"/>
  <c r="J460" i="58"/>
  <c r="J476" i="58"/>
  <c r="H335" i="58"/>
  <c r="J361" i="58"/>
  <c r="J373" i="58"/>
  <c r="J370" i="58" s="1"/>
  <c r="H404" i="58"/>
  <c r="J406" i="58"/>
  <c r="J433" i="58"/>
  <c r="J438" i="58"/>
  <c r="I437" i="58"/>
  <c r="I432" i="58" s="1"/>
  <c r="J444" i="58"/>
  <c r="J446" i="58"/>
  <c r="J479" i="58"/>
  <c r="J478" i="58" s="1"/>
  <c r="I485" i="58"/>
  <c r="G497" i="58"/>
  <c r="G485" i="58" s="1"/>
  <c r="J498" i="58"/>
  <c r="J506" i="58"/>
  <c r="J343" i="58"/>
  <c r="J366" i="58"/>
  <c r="J365" i="58" s="1"/>
  <c r="J398" i="58"/>
  <c r="J395" i="58" s="1"/>
  <c r="J430" i="58"/>
  <c r="J423" i="58" s="1"/>
  <c r="J448" i="58"/>
  <c r="J493" i="58"/>
  <c r="J486" i="58" s="1"/>
  <c r="G28" i="57"/>
  <c r="G20" i="57"/>
  <c r="G16" i="57"/>
  <c r="H106" i="58" l="1"/>
  <c r="I78" i="58"/>
  <c r="J125" i="58"/>
  <c r="H111" i="58"/>
  <c r="H88" i="58"/>
  <c r="G27" i="57"/>
  <c r="I402" i="58"/>
  <c r="G19" i="58"/>
  <c r="G29" i="57"/>
  <c r="G12" i="57"/>
  <c r="G18" i="57"/>
  <c r="G25" i="57"/>
  <c r="J459" i="58"/>
  <c r="G337" i="58"/>
  <c r="I269" i="58"/>
  <c r="G24" i="57"/>
  <c r="G23" i="57" s="1"/>
  <c r="G22" i="57" s="1"/>
  <c r="G15" i="57"/>
  <c r="G26" i="57"/>
  <c r="H403" i="58"/>
  <c r="G218" i="58"/>
  <c r="G11" i="57"/>
  <c r="G17" i="57"/>
  <c r="J70" i="58"/>
  <c r="H165" i="58"/>
  <c r="H125" i="58"/>
  <c r="J165" i="58"/>
  <c r="J88" i="58"/>
  <c r="G87" i="58"/>
  <c r="J146" i="58"/>
  <c r="H240" i="58"/>
  <c r="H439" i="58"/>
  <c r="H269" i="58"/>
  <c r="I219" i="58"/>
  <c r="I218" i="58" s="1"/>
  <c r="J231" i="58"/>
  <c r="H258" i="58"/>
  <c r="J439" i="58"/>
  <c r="J263" i="58"/>
  <c r="J83" i="58"/>
  <c r="J245" i="58"/>
  <c r="J81" i="58"/>
  <c r="J497" i="58"/>
  <c r="J485" i="58" s="1"/>
  <c r="J437" i="58"/>
  <c r="J432" i="58" s="1"/>
  <c r="J414" i="58"/>
  <c r="J241" i="58"/>
  <c r="J243" i="58"/>
  <c r="I87" i="58"/>
  <c r="J338" i="58"/>
  <c r="J386" i="58"/>
  <c r="H116" i="58"/>
  <c r="J270" i="58"/>
  <c r="J111" i="58"/>
  <c r="J40" i="58"/>
  <c r="J28" i="58"/>
  <c r="J403" i="58"/>
  <c r="J354" i="58"/>
  <c r="J259" i="58"/>
  <c r="J208" i="58"/>
  <c r="J276" i="58"/>
  <c r="J116" i="58"/>
  <c r="J48" i="58"/>
  <c r="G19" i="57"/>
  <c r="G14" i="57"/>
  <c r="G13" i="57" s="1"/>
  <c r="G10" i="57" l="1"/>
  <c r="G9" i="57" s="1"/>
  <c r="G30" i="57" s="1"/>
  <c r="G18" i="58"/>
  <c r="H402" i="58"/>
  <c r="J258" i="58"/>
  <c r="J337" i="58"/>
  <c r="J240" i="58"/>
  <c r="J78" i="58"/>
  <c r="J269" i="58"/>
  <c r="J402" i="58"/>
  <c r="N22" i="59" l="1"/>
  <c r="G51" i="59" l="1"/>
  <c r="G48" i="59" l="1"/>
  <c r="H325" i="59"/>
  <c r="H324" i="59" l="1"/>
  <c r="H319" i="59" s="1"/>
  <c r="N325" i="59"/>
  <c r="N324" i="59" s="1"/>
  <c r="H256" i="59"/>
  <c r="H324" i="58" l="1"/>
  <c r="N319" i="59"/>
  <c r="H254" i="59"/>
  <c r="H255" i="59"/>
  <c r="N256" i="59"/>
  <c r="N255" i="59" s="1"/>
  <c r="H255" i="58" s="1"/>
  <c r="H222" i="59"/>
  <c r="J255" i="58" l="1"/>
  <c r="H254" i="58"/>
  <c r="H253" i="58" s="1"/>
  <c r="H221" i="59"/>
  <c r="H220" i="59" s="1"/>
  <c r="N222" i="59"/>
  <c r="N221" i="59" s="1"/>
  <c r="J324" i="58"/>
  <c r="H323" i="58"/>
  <c r="H318" i="58" s="1"/>
  <c r="H51" i="59"/>
  <c r="N60" i="59"/>
  <c r="H59" i="58" s="1"/>
  <c r="J59" i="58" l="1"/>
  <c r="H50" i="58"/>
  <c r="H47" i="58" s="1"/>
  <c r="H19" i="58" s="1"/>
  <c r="H221" i="58"/>
  <c r="N220" i="59"/>
  <c r="H48" i="59"/>
  <c r="N51" i="59"/>
  <c r="N48" i="59" s="1"/>
  <c r="J323" i="58"/>
  <c r="J318" i="58" s="1"/>
  <c r="J254" i="58"/>
  <c r="J253" i="58" s="1"/>
  <c r="H40" i="59"/>
  <c r="H39" i="59" l="1"/>
  <c r="N40" i="59"/>
  <c r="N39" i="59" s="1"/>
  <c r="J221" i="58"/>
  <c r="H220" i="58"/>
  <c r="H219" i="58" s="1"/>
  <c r="J50" i="58"/>
  <c r="J47" i="58" s="1"/>
  <c r="H29" i="59"/>
  <c r="H21" i="59" s="1"/>
  <c r="H20" i="59" s="1"/>
  <c r="J220" i="58" l="1"/>
  <c r="J219" i="58" s="1"/>
  <c r="I39" i="58"/>
  <c r="N21" i="59"/>
  <c r="N20" i="59" s="1"/>
  <c r="H310" i="59"/>
  <c r="H307" i="59" l="1"/>
  <c r="H298" i="59" s="1"/>
  <c r="H219" i="59" s="1"/>
  <c r="N310" i="59"/>
  <c r="I38" i="58"/>
  <c r="I20" i="58" s="1"/>
  <c r="I19" i="58" s="1"/>
  <c r="I18" i="58" s="1"/>
  <c r="J39" i="58"/>
  <c r="H195" i="59"/>
  <c r="H193" i="59" s="1"/>
  <c r="H184" i="59" s="1"/>
  <c r="H88" i="59" s="1"/>
  <c r="H19" i="59" s="1"/>
  <c r="J38" i="58" l="1"/>
  <c r="J20" i="58" s="1"/>
  <c r="J19" i="58" s="1"/>
  <c r="H309" i="58"/>
  <c r="N307" i="59"/>
  <c r="N298" i="59" s="1"/>
  <c r="G21" i="59"/>
  <c r="G20" i="59" s="1"/>
  <c r="G19" i="59" s="1"/>
  <c r="J309" i="58" l="1"/>
  <c r="H306" i="58"/>
  <c r="H297" i="58" s="1"/>
  <c r="H218" i="58" s="1"/>
  <c r="I29" i="59"/>
  <c r="I21" i="59" s="1"/>
  <c r="I20" i="59" s="1"/>
  <c r="J306" i="58" l="1"/>
  <c r="J297" i="58" s="1"/>
  <c r="J218" i="58" s="1"/>
  <c r="I242" i="59"/>
  <c r="I241" i="59" s="1"/>
  <c r="I221" i="59"/>
  <c r="I220" i="59" s="1"/>
  <c r="I254" i="59" l="1"/>
  <c r="N254" i="59" s="1"/>
  <c r="I193" i="59"/>
  <c r="I184" i="59" s="1"/>
  <c r="I88" i="59" s="1"/>
  <c r="N195" i="59"/>
  <c r="N193" i="59" l="1"/>
  <c r="N184" i="59" s="1"/>
  <c r="N88" i="59" s="1"/>
  <c r="H194" i="58"/>
  <c r="I219" i="59"/>
  <c r="I19" i="59" s="1"/>
  <c r="N219" i="59"/>
  <c r="N19" i="59" s="1"/>
  <c r="J194" i="58" l="1"/>
  <c r="H192" i="58"/>
  <c r="H183" i="58" s="1"/>
  <c r="H87" i="58" s="1"/>
  <c r="H18" i="58" s="1"/>
  <c r="O101" i="59"/>
  <c r="O138" i="59"/>
  <c r="O137" i="59" s="1"/>
  <c r="O130" i="59"/>
  <c r="O129" i="59" s="1"/>
  <c r="O289" i="59"/>
  <c r="O78" i="59"/>
  <c r="O218" i="59"/>
  <c r="O231" i="59"/>
  <c r="O230" i="59" s="1"/>
  <c r="O412" i="59"/>
  <c r="O411" i="59" s="1"/>
  <c r="O464" i="59"/>
  <c r="O343" i="59"/>
  <c r="O500" i="59"/>
  <c r="O499" i="59" s="1"/>
  <c r="O349" i="59"/>
  <c r="O292" i="59"/>
  <c r="O43" i="59"/>
  <c r="O23" i="59"/>
  <c r="O159" i="59"/>
  <c r="O158" i="59" s="1"/>
  <c r="O342" i="59"/>
  <c r="O469" i="59"/>
  <c r="O468" i="59" s="1"/>
  <c r="O57" i="59"/>
  <c r="O205" i="59"/>
  <c r="O215" i="59"/>
  <c r="O345" i="59"/>
  <c r="O87" i="59"/>
  <c r="O86" i="59" s="1"/>
  <c r="O279" i="59"/>
  <c r="O428" i="59"/>
  <c r="O427" i="59" s="1"/>
  <c r="O36" i="59"/>
  <c r="O238" i="59"/>
  <c r="O237" i="59" s="1"/>
  <c r="O134" i="59"/>
  <c r="O169" i="59"/>
  <c r="O276" i="59"/>
  <c r="O81" i="59"/>
  <c r="O80" i="59" s="1"/>
  <c r="O210" i="59"/>
  <c r="O426" i="59"/>
  <c r="O425" i="59" s="1"/>
  <c r="O473" i="59"/>
  <c r="O178" i="59"/>
  <c r="O432" i="59"/>
  <c r="O431" i="59" s="1"/>
  <c r="O76" i="59"/>
  <c r="O97" i="59"/>
  <c r="O96" i="59" s="1"/>
  <c r="O304" i="59"/>
  <c r="O491" i="59"/>
  <c r="O490" i="59" s="1"/>
  <c r="O439" i="59"/>
  <c r="O438" i="59" s="1"/>
  <c r="O321" i="59"/>
  <c r="O320" i="59" s="1"/>
  <c r="O26" i="59"/>
  <c r="O30" i="59"/>
  <c r="O450" i="59"/>
  <c r="O449" i="59" s="1"/>
  <c r="O350" i="59"/>
  <c r="O204" i="59"/>
  <c r="O308" i="59"/>
  <c r="O476" i="59"/>
  <c r="O33" i="59"/>
  <c r="O423" i="59"/>
  <c r="O422" i="59" s="1"/>
  <c r="O70" i="59"/>
  <c r="O172" i="59"/>
  <c r="O144" i="59"/>
  <c r="O143" i="59" s="1"/>
  <c r="O85" i="59"/>
  <c r="O84" i="59" s="1"/>
  <c r="O200" i="59"/>
  <c r="O442" i="59"/>
  <c r="O441" i="59" s="1"/>
  <c r="O40" i="59"/>
  <c r="O39" i="59" s="1"/>
  <c r="O474" i="59"/>
  <c r="O236" i="59"/>
  <c r="O235" i="59" s="1"/>
  <c r="O406" i="59"/>
  <c r="O405" i="59" s="1"/>
  <c r="O306" i="59"/>
  <c r="O335" i="59"/>
  <c r="O334" i="59" s="1"/>
  <c r="O437" i="59"/>
  <c r="O436" i="59" s="1"/>
  <c r="O56" i="59"/>
  <c r="O361" i="59"/>
  <c r="O170" i="59"/>
  <c r="O73" i="59"/>
  <c r="O72" i="59" s="1"/>
  <c r="O379" i="59"/>
  <c r="O378" i="59" s="1"/>
  <c r="O294" i="59"/>
  <c r="O325" i="59"/>
  <c r="O324" i="59" s="1"/>
  <c r="O174" i="59"/>
  <c r="O275" i="59"/>
  <c r="O249" i="59"/>
  <c r="O248" i="59" s="1"/>
  <c r="O229" i="59"/>
  <c r="O258" i="59"/>
  <c r="O257" i="59" s="1"/>
  <c r="O194" i="59"/>
  <c r="O274" i="59"/>
  <c r="O402" i="59"/>
  <c r="O401" i="59" s="1"/>
  <c r="O513" i="59"/>
  <c r="O512" i="59" s="1"/>
  <c r="O272" i="59"/>
  <c r="O155" i="59"/>
  <c r="O154" i="59" s="1"/>
  <c r="O161" i="59"/>
  <c r="O160" i="59" s="1"/>
  <c r="O346" i="59"/>
  <c r="O435" i="59"/>
  <c r="O434" i="59" s="1"/>
  <c r="O269" i="59"/>
  <c r="O268" i="59" s="1"/>
  <c r="O228" i="59"/>
  <c r="O333" i="59"/>
  <c r="O332" i="59" s="1"/>
  <c r="O240" i="59"/>
  <c r="O239" i="59" s="1"/>
  <c r="O133" i="59"/>
  <c r="O177" i="59"/>
  <c r="O273" i="59"/>
  <c r="O278" i="59"/>
  <c r="O297" i="59"/>
  <c r="O296" i="59" s="1"/>
  <c r="O180" i="59"/>
  <c r="O83" i="59"/>
  <c r="O82" i="59" s="1"/>
  <c r="O53" i="59"/>
  <c r="O485" i="59"/>
  <c r="O484" i="59" s="1"/>
  <c r="O329" i="59"/>
  <c r="O328" i="59" s="1"/>
  <c r="O515" i="59"/>
  <c r="O514" i="59" s="1"/>
  <c r="O42" i="59"/>
  <c r="O234" i="59"/>
  <c r="O233" i="59" s="1"/>
  <c r="O284" i="59"/>
  <c r="O95" i="59"/>
  <c r="O94" i="59" s="1"/>
  <c r="O265" i="59"/>
  <c r="O264" i="59" s="1"/>
  <c r="O109" i="59"/>
  <c r="O108" i="59" s="1"/>
  <c r="O337" i="59"/>
  <c r="O336" i="59" s="1"/>
  <c r="O199" i="59"/>
  <c r="O365" i="59"/>
  <c r="O135" i="59"/>
  <c r="O247" i="59"/>
  <c r="O246" i="59" s="1"/>
  <c r="O195" i="59"/>
  <c r="O132" i="59"/>
  <c r="O63" i="59"/>
  <c r="O62" i="59" s="1"/>
  <c r="O243" i="59"/>
  <c r="O242" i="59" s="1"/>
  <c r="O114" i="59"/>
  <c r="O113" i="59" s="1"/>
  <c r="O216" i="59"/>
  <c r="O357" i="59"/>
  <c r="O356" i="59" s="1"/>
  <c r="O286" i="59"/>
  <c r="O142" i="59"/>
  <c r="O141" i="59" s="1"/>
  <c r="O454" i="59"/>
  <c r="O453" i="59" s="1"/>
  <c r="O263" i="59"/>
  <c r="O262" i="59" s="1"/>
  <c r="O285" i="59"/>
  <c r="O309" i="59"/>
  <c r="O201" i="59"/>
  <c r="O370" i="59"/>
  <c r="O280" i="59"/>
  <c r="O157" i="59"/>
  <c r="O156" i="59" s="1"/>
  <c r="O421" i="59"/>
  <c r="O420" i="59" s="1"/>
  <c r="O305" i="59"/>
  <c r="O504" i="59"/>
  <c r="O503" i="59" s="1"/>
  <c r="O408" i="59"/>
  <c r="O407" i="59" s="1"/>
  <c r="O417" i="59"/>
  <c r="O416" i="59" s="1"/>
  <c r="O497" i="59"/>
  <c r="O496" i="59" s="1"/>
  <c r="O104" i="59"/>
  <c r="O103" i="59" s="1"/>
  <c r="O198" i="59"/>
  <c r="O186" i="59"/>
  <c r="O185" i="59" s="1"/>
  <c r="O25" i="59"/>
  <c r="O291" i="59"/>
  <c r="O481" i="59"/>
  <c r="O480" i="59" s="1"/>
  <c r="O245" i="59"/>
  <c r="O244" i="59" s="1"/>
  <c r="O389" i="59"/>
  <c r="O388" i="59" s="1"/>
  <c r="O502" i="59"/>
  <c r="O501" i="59" s="1"/>
  <c r="O163" i="59"/>
  <c r="O162" i="59" s="1"/>
  <c r="O287" i="59"/>
  <c r="O430" i="59"/>
  <c r="O429" i="59" s="1"/>
  <c r="O293" i="59"/>
  <c r="O196" i="59"/>
  <c r="O227" i="59"/>
  <c r="O226" i="59" s="1"/>
  <c r="O121" i="59"/>
  <c r="O120" i="59" s="1"/>
  <c r="O377" i="59"/>
  <c r="O376" i="59" s="1"/>
  <c r="O93" i="59"/>
  <c r="O92" i="59" s="1"/>
  <c r="O203" i="59"/>
  <c r="O119" i="59"/>
  <c r="O118" i="59" s="1"/>
  <c r="O35" i="59"/>
  <c r="O400" i="59"/>
  <c r="O399" i="59" s="1"/>
  <c r="O123" i="59"/>
  <c r="O122" i="59" s="1"/>
  <c r="O125" i="59"/>
  <c r="O124" i="59" s="1"/>
  <c r="O475" i="59"/>
  <c r="O208" i="59"/>
  <c r="O354" i="59"/>
  <c r="O353" i="59" s="1"/>
  <c r="O222" i="59"/>
  <c r="O221" i="59" s="1"/>
  <c r="O393" i="59"/>
  <c r="O392" i="59" s="1"/>
  <c r="O462" i="59"/>
  <c r="O461" i="59" s="1"/>
  <c r="O38" i="59"/>
  <c r="O37" i="59" s="1"/>
  <c r="O223" i="59"/>
  <c r="O459" i="59"/>
  <c r="O458" i="59" s="1"/>
  <c r="O395" i="59"/>
  <c r="O394" i="59" s="1"/>
  <c r="O27" i="59"/>
  <c r="O446" i="59"/>
  <c r="O445" i="59" s="1"/>
  <c r="O493" i="59"/>
  <c r="O492" i="59" s="1"/>
  <c r="O369" i="59"/>
  <c r="O111" i="59"/>
  <c r="O110" i="59" s="1"/>
  <c r="O444" i="59"/>
  <c r="O443" i="59" s="1"/>
  <c r="O290" i="59"/>
  <c r="O77" i="59"/>
  <c r="O116" i="59"/>
  <c r="O115" i="59" s="1"/>
  <c r="O176" i="59"/>
  <c r="O251" i="59"/>
  <c r="O250" i="59" s="1"/>
  <c r="O31" i="59"/>
  <c r="O24" i="59"/>
  <c r="O386" i="59"/>
  <c r="O385" i="59" s="1"/>
  <c r="O375" i="59"/>
  <c r="O374" i="59" s="1"/>
  <c r="O171" i="59"/>
  <c r="O179" i="59"/>
  <c r="O61" i="59"/>
  <c r="O414" i="59"/>
  <c r="O413" i="59" s="1"/>
  <c r="O212" i="59"/>
  <c r="O140" i="59"/>
  <c r="O139" i="59" s="1"/>
  <c r="O467" i="59"/>
  <c r="O466" i="59" s="1"/>
  <c r="O311" i="59"/>
  <c r="O506" i="59"/>
  <c r="O505" i="59" s="1"/>
  <c r="O99" i="59"/>
  <c r="O98" i="59" s="1"/>
  <c r="O384" i="59"/>
  <c r="O383" i="59" s="1"/>
  <c r="O419" i="59"/>
  <c r="O418" i="59" s="1"/>
  <c r="O352" i="59"/>
  <c r="O351" i="59" s="1"/>
  <c r="O448" i="59"/>
  <c r="O447" i="59" s="1"/>
  <c r="O360" i="59"/>
  <c r="O58" i="59"/>
  <c r="O66" i="59"/>
  <c r="O190" i="59"/>
  <c r="O189" i="59" s="1"/>
  <c r="O261" i="59"/>
  <c r="O260" i="59" s="1"/>
  <c r="O32" i="59"/>
  <c r="O44" i="59"/>
  <c r="O368" i="59"/>
  <c r="O47" i="59"/>
  <c r="O46" i="59" s="1"/>
  <c r="O341" i="59"/>
  <c r="O478" i="59"/>
  <c r="O477" i="59" s="1"/>
  <c r="O327" i="59"/>
  <c r="O326" i="59" s="1"/>
  <c r="O301" i="59"/>
  <c r="O206" i="59"/>
  <c r="O323" i="59"/>
  <c r="O322" i="59" s="1"/>
  <c r="O91" i="59"/>
  <c r="O90" i="59" s="1"/>
  <c r="O295" i="59"/>
  <c r="O214" i="59"/>
  <c r="O146" i="59"/>
  <c r="O145" i="59" s="1"/>
  <c r="O168" i="59"/>
  <c r="O181" i="59"/>
  <c r="O267" i="59"/>
  <c r="O266" i="59" s="1"/>
  <c r="O75" i="59"/>
  <c r="O188" i="59"/>
  <c r="O187" i="59" s="1"/>
  <c r="O391" i="59"/>
  <c r="O390" i="59" s="1"/>
  <c r="O165" i="59"/>
  <c r="O164" i="59" s="1"/>
  <c r="O483" i="59"/>
  <c r="O482" i="59" s="1"/>
  <c r="O489" i="59"/>
  <c r="O488" i="59" s="1"/>
  <c r="O136" i="59"/>
  <c r="O300" i="59"/>
  <c r="O452" i="59"/>
  <c r="O451" i="59" s="1"/>
  <c r="O310" i="59"/>
  <c r="O183" i="59"/>
  <c r="O182" i="59" s="1"/>
  <c r="O151" i="59"/>
  <c r="O150" i="59" s="1"/>
  <c r="O60" i="59"/>
  <c r="O364" i="59"/>
  <c r="O471" i="59"/>
  <c r="O470" i="59" s="1"/>
  <c r="O28" i="59"/>
  <c r="O331" i="59"/>
  <c r="O330" i="59" s="1"/>
  <c r="O149" i="59"/>
  <c r="O148" i="59" s="1"/>
  <c r="O303" i="59"/>
  <c r="O457" i="59"/>
  <c r="O456" i="59" s="1"/>
  <c r="O455" i="59" s="1"/>
  <c r="O398" i="59"/>
  <c r="O397" i="59" s="1"/>
  <c r="O363" i="59"/>
  <c r="O495" i="59"/>
  <c r="O494" i="59" s="1"/>
  <c r="O34" i="59"/>
  <c r="O302" i="59"/>
  <c r="O207" i="59"/>
  <c r="O359" i="59"/>
  <c r="O192" i="59"/>
  <c r="O191" i="59" s="1"/>
  <c r="O316" i="59"/>
  <c r="O315" i="59" s="1"/>
  <c r="O318" i="59"/>
  <c r="O317" i="59" s="1"/>
  <c r="O173" i="59"/>
  <c r="O217" i="59"/>
  <c r="O50" i="59"/>
  <c r="O49" i="59" s="1"/>
  <c r="O253" i="59"/>
  <c r="O252" i="59" s="1"/>
  <c r="O282" i="59"/>
  <c r="O410" i="59"/>
  <c r="O409" i="59" s="1"/>
  <c r="O153" i="59"/>
  <c r="O152" i="59" s="1"/>
  <c r="O256" i="59"/>
  <c r="O255" i="59" s="1"/>
  <c r="O382" i="59"/>
  <c r="O381" i="59" s="1"/>
  <c r="O380" i="59" s="1"/>
  <c r="O283" i="59"/>
  <c r="O465" i="59"/>
  <c r="O312" i="59"/>
  <c r="O106" i="59"/>
  <c r="O105" i="59" s="1"/>
  <c r="O67" i="59"/>
  <c r="O69" i="59"/>
  <c r="O52" i="59"/>
  <c r="O59" i="59"/>
  <c r="O211" i="59"/>
  <c r="O373" i="59"/>
  <c r="O372" i="59" s="1"/>
  <c r="O508" i="59"/>
  <c r="O507" i="59" s="1"/>
  <c r="O313" i="59"/>
  <c r="O45" i="59"/>
  <c r="O225" i="59"/>
  <c r="O224" i="59" s="1"/>
  <c r="O102" i="59"/>
  <c r="O510" i="59"/>
  <c r="O509" i="59" s="1"/>
  <c r="O54" i="59"/>
  <c r="O55" i="59"/>
  <c r="O347" i="59"/>
  <c r="J192" i="58" l="1"/>
  <c r="J183" i="58" s="1"/>
  <c r="J87" i="58" s="1"/>
  <c r="J18" i="58" s="1"/>
  <c r="K194" i="58" s="1"/>
  <c r="O100" i="59"/>
  <c r="O463" i="59"/>
  <c r="O74" i="59"/>
  <c r="O71" i="59" s="1"/>
  <c r="O371" i="59"/>
  <c r="O68" i="59"/>
  <c r="O79" i="59"/>
  <c r="O511" i="59"/>
  <c r="O29" i="59"/>
  <c r="O232" i="59"/>
  <c r="O348" i="59"/>
  <c r="O340" i="59"/>
  <c r="O433" i="59"/>
  <c r="O319" i="59"/>
  <c r="O131" i="59"/>
  <c r="O271" i="59"/>
  <c r="O281" i="59"/>
  <c r="O404" i="59"/>
  <c r="O344" i="59"/>
  <c r="O254" i="59"/>
  <c r="O424" i="59"/>
  <c r="O358" i="59"/>
  <c r="O472" i="59"/>
  <c r="O277" i="59"/>
  <c r="O362" i="59"/>
  <c r="O51" i="59"/>
  <c r="O48" i="59" s="1"/>
  <c r="O65" i="59"/>
  <c r="O415" i="59"/>
  <c r="O288" i="59"/>
  <c r="O197" i="59"/>
  <c r="O487" i="59"/>
  <c r="O367" i="59"/>
  <c r="O366" i="59" s="1"/>
  <c r="O107" i="59"/>
  <c r="O213" i="59"/>
  <c r="O193" i="59"/>
  <c r="O220" i="59"/>
  <c r="O498" i="59"/>
  <c r="O89" i="59"/>
  <c r="O202" i="59"/>
  <c r="O147" i="59"/>
  <c r="O307" i="59"/>
  <c r="O167" i="59"/>
  <c r="O440" i="59"/>
  <c r="O175" i="59"/>
  <c r="O22" i="59"/>
  <c r="O112" i="59"/>
  <c r="O117" i="59"/>
  <c r="O387" i="59"/>
  <c r="O299" i="59"/>
  <c r="O298" i="59" s="1"/>
  <c r="O259" i="59"/>
  <c r="O314" i="59"/>
  <c r="O396" i="59"/>
  <c r="O479" i="59"/>
  <c r="O41" i="59"/>
  <c r="O209" i="59"/>
  <c r="O241" i="59"/>
  <c r="K420" i="58" l="1"/>
  <c r="K419" i="58" s="1"/>
  <c r="K84" i="58"/>
  <c r="K83" i="58" s="1"/>
  <c r="K388" i="58"/>
  <c r="K387" i="58" s="1"/>
  <c r="K264" i="58"/>
  <c r="K263" i="58" s="1"/>
  <c r="K266" i="58"/>
  <c r="K265" i="58" s="1"/>
  <c r="K178" i="58"/>
  <c r="K127" i="58"/>
  <c r="K126" i="58" s="1"/>
  <c r="K43" i="58"/>
  <c r="K372" i="58"/>
  <c r="K371" i="58" s="1"/>
  <c r="K86" i="58"/>
  <c r="K85" i="58" s="1"/>
  <c r="K394" i="58"/>
  <c r="K393" i="58" s="1"/>
  <c r="K46" i="58"/>
  <c r="K45" i="58" s="1"/>
  <c r="K228" i="58"/>
  <c r="K279" i="58"/>
  <c r="K41" i="58"/>
  <c r="K342" i="58"/>
  <c r="K199" i="58"/>
  <c r="K233" i="58"/>
  <c r="K232" i="58" s="1"/>
  <c r="K340" i="58"/>
  <c r="K158" i="58"/>
  <c r="K157" i="58" s="1"/>
  <c r="K110" i="58"/>
  <c r="K109" i="58" s="1"/>
  <c r="K103" i="58"/>
  <c r="K102" i="58" s="1"/>
  <c r="K294" i="58"/>
  <c r="K92" i="58"/>
  <c r="K91" i="58" s="1"/>
  <c r="K143" i="58"/>
  <c r="K142" i="58" s="1"/>
  <c r="K282" i="58"/>
  <c r="K209" i="58"/>
  <c r="K82" i="58"/>
  <c r="K81" i="58" s="1"/>
  <c r="K29" i="58"/>
  <c r="K260" i="58"/>
  <c r="K259" i="58" s="1"/>
  <c r="K210" i="58"/>
  <c r="K246" i="58"/>
  <c r="K245" i="58" s="1"/>
  <c r="K203" i="58"/>
  <c r="K235" i="58"/>
  <c r="K234" i="58" s="1"/>
  <c r="K480" i="58"/>
  <c r="K479" i="58" s="1"/>
  <c r="K369" i="58"/>
  <c r="K359" i="58"/>
  <c r="K227" i="58"/>
  <c r="K214" i="58"/>
  <c r="K115" i="58"/>
  <c r="K114" i="58" s="1"/>
  <c r="K289" i="58"/>
  <c r="K152" i="58"/>
  <c r="K151" i="58" s="1"/>
  <c r="K449" i="58"/>
  <c r="K448" i="58" s="1"/>
  <c r="K503" i="58"/>
  <c r="K502" i="58" s="1"/>
  <c r="K356" i="58"/>
  <c r="K355" i="58" s="1"/>
  <c r="K171" i="58"/>
  <c r="K180" i="58"/>
  <c r="K346" i="58"/>
  <c r="K44" i="58"/>
  <c r="K447" i="58"/>
  <c r="K446" i="58" s="1"/>
  <c r="K418" i="58"/>
  <c r="K417" i="58" s="1"/>
  <c r="K311" i="58"/>
  <c r="K27" i="58"/>
  <c r="K211" i="58"/>
  <c r="K33" i="58"/>
  <c r="K154" i="58"/>
  <c r="K153" i="58" s="1"/>
  <c r="K332" i="58"/>
  <c r="K331" i="58" s="1"/>
  <c r="K474" i="58"/>
  <c r="K463" i="58"/>
  <c r="K378" i="58"/>
  <c r="K377" i="58" s="1"/>
  <c r="K226" i="58"/>
  <c r="K225" i="58" s="1"/>
  <c r="K204" i="58"/>
  <c r="K425" i="58"/>
  <c r="K424" i="58" s="1"/>
  <c r="K185" i="58"/>
  <c r="K184" i="58" s="1"/>
  <c r="K250" i="58"/>
  <c r="K249" i="58" s="1"/>
  <c r="K75" i="58"/>
  <c r="K198" i="58"/>
  <c r="K96" i="58"/>
  <c r="K95" i="58" s="1"/>
  <c r="K32" i="58"/>
  <c r="K134" i="58"/>
  <c r="K187" i="58"/>
  <c r="K186" i="58" s="1"/>
  <c r="K193" i="58"/>
  <c r="K322" i="58"/>
  <c r="K321" i="58" s="1"/>
  <c r="K349" i="58"/>
  <c r="K315" i="58"/>
  <c r="K314" i="58" s="1"/>
  <c r="K443" i="58"/>
  <c r="K442" i="58" s="1"/>
  <c r="K376" i="58"/>
  <c r="K375" i="58" s="1"/>
  <c r="K160" i="58"/>
  <c r="K159" i="58" s="1"/>
  <c r="K100" i="58"/>
  <c r="K461" i="58"/>
  <c r="K460" i="58" s="1"/>
  <c r="K141" i="58"/>
  <c r="K140" i="58" s="1"/>
  <c r="K124" i="58"/>
  <c r="K123" i="58" s="1"/>
  <c r="K72" i="58"/>
  <c r="K71" i="58" s="1"/>
  <c r="K248" i="58"/>
  <c r="K247" i="58" s="1"/>
  <c r="K195" i="58"/>
  <c r="K286" i="58"/>
  <c r="K413" i="58"/>
  <c r="K412" i="58" s="1"/>
  <c r="K416" i="58"/>
  <c r="K415" i="58" s="1"/>
  <c r="K422" i="58"/>
  <c r="K421" i="58" s="1"/>
  <c r="K364" i="58"/>
  <c r="K55" i="58"/>
  <c r="K118" i="58"/>
  <c r="K117" i="58" s="1"/>
  <c r="K344" i="58"/>
  <c r="K374" i="58"/>
  <c r="K373" i="58" s="1"/>
  <c r="K326" i="58"/>
  <c r="K325" i="58" s="1"/>
  <c r="K66" i="58"/>
  <c r="K23" i="58"/>
  <c r="K399" i="58"/>
  <c r="K398" i="58" s="1"/>
  <c r="K385" i="58"/>
  <c r="K384" i="58" s="1"/>
  <c r="K49" i="58"/>
  <c r="K48" i="58" s="1"/>
  <c r="K275" i="58"/>
  <c r="K383" i="58"/>
  <c r="K382" i="58" s="1"/>
  <c r="K25" i="58"/>
  <c r="K277" i="58"/>
  <c r="K348" i="58"/>
  <c r="K347" i="58" s="1"/>
  <c r="K451" i="58"/>
  <c r="K450" i="58" s="1"/>
  <c r="K300" i="58"/>
  <c r="K271" i="58"/>
  <c r="K514" i="58"/>
  <c r="K513" i="58" s="1"/>
  <c r="K182" i="58"/>
  <c r="K181" i="58" s="1"/>
  <c r="K341" i="58"/>
  <c r="K168" i="58"/>
  <c r="K57" i="58"/>
  <c r="K34" i="58"/>
  <c r="K362" i="58"/>
  <c r="K177" i="58"/>
  <c r="K328" i="58"/>
  <c r="K327" i="58" s="1"/>
  <c r="K434" i="58"/>
  <c r="K433" i="58" s="1"/>
  <c r="K363" i="58"/>
  <c r="K30" i="58"/>
  <c r="K191" i="58"/>
  <c r="K190" i="58" s="1"/>
  <c r="K170" i="58"/>
  <c r="K472" i="58"/>
  <c r="K242" i="58"/>
  <c r="K241" i="58" s="1"/>
  <c r="K283" i="58"/>
  <c r="K438" i="58"/>
  <c r="K437" i="58" s="1"/>
  <c r="K244" i="58"/>
  <c r="K243" i="58" s="1"/>
  <c r="K458" i="58"/>
  <c r="K457" i="58" s="1"/>
  <c r="K274" i="58"/>
  <c r="K94" i="58"/>
  <c r="K93" i="58" s="1"/>
  <c r="K477" i="58"/>
  <c r="K476" i="58" s="1"/>
  <c r="K411" i="58"/>
  <c r="K410" i="58" s="1"/>
  <c r="K320" i="58"/>
  <c r="K319" i="58" s="1"/>
  <c r="K336" i="58"/>
  <c r="K335" i="58" s="1"/>
  <c r="K176" i="58"/>
  <c r="K129" i="58"/>
  <c r="K128" i="58" s="1"/>
  <c r="K284" i="58"/>
  <c r="K133" i="58"/>
  <c r="K445" i="58"/>
  <c r="K444" i="58" s="1"/>
  <c r="K262" i="58"/>
  <c r="K261" i="58" s="1"/>
  <c r="K120" i="58"/>
  <c r="K119" i="58" s="1"/>
  <c r="K169" i="58"/>
  <c r="K139" i="58"/>
  <c r="K138" i="58" s="1"/>
  <c r="K431" i="58"/>
  <c r="K430" i="58" s="1"/>
  <c r="K353" i="58"/>
  <c r="K352" i="58" s="1"/>
  <c r="K368" i="58"/>
  <c r="K305" i="58"/>
  <c r="K156" i="58"/>
  <c r="K155" i="58" s="1"/>
  <c r="K77" i="58"/>
  <c r="K179" i="58"/>
  <c r="K285" i="58"/>
  <c r="K222" i="58"/>
  <c r="K490" i="58"/>
  <c r="K489" i="58" s="1"/>
  <c r="K273" i="58"/>
  <c r="K301" i="58"/>
  <c r="K215" i="58"/>
  <c r="K288" i="58"/>
  <c r="K189" i="58"/>
  <c r="K188" i="58" s="1"/>
  <c r="K268" i="58"/>
  <c r="K267" i="58" s="1"/>
  <c r="K24" i="58"/>
  <c r="K42" i="58"/>
  <c r="K68" i="58"/>
  <c r="K37" i="58"/>
  <c r="K36" i="58" s="1"/>
  <c r="K101" i="58"/>
  <c r="K239" i="58"/>
  <c r="K238" i="58" s="1"/>
  <c r="K409" i="58"/>
  <c r="K408" i="58" s="1"/>
  <c r="K390" i="58"/>
  <c r="K389" i="58" s="1"/>
  <c r="K351" i="58"/>
  <c r="K350" i="58" s="1"/>
  <c r="K397" i="58"/>
  <c r="K396" i="58" s="1"/>
  <c r="K507" i="58"/>
  <c r="K506" i="58" s="1"/>
  <c r="K436" i="58"/>
  <c r="K435" i="58" s="1"/>
  <c r="K432" i="58" s="1"/>
  <c r="K122" i="58"/>
  <c r="K121" i="58" s="1"/>
  <c r="K317" i="58"/>
  <c r="K316" i="58" s="1"/>
  <c r="K407" i="58"/>
  <c r="K406" i="58" s="1"/>
  <c r="K216" i="58"/>
  <c r="K69" i="58"/>
  <c r="K205" i="58"/>
  <c r="K312" i="58"/>
  <c r="K367" i="58"/>
  <c r="K366" i="58" s="1"/>
  <c r="K365" i="58" s="1"/>
  <c r="K494" i="58"/>
  <c r="K493" i="58" s="1"/>
  <c r="K62" i="58"/>
  <c r="K61" i="58" s="1"/>
  <c r="K74" i="58"/>
  <c r="K405" i="58"/>
  <c r="K404" i="58" s="1"/>
  <c r="K403" i="58" s="1"/>
  <c r="K173" i="58"/>
  <c r="K53" i="58"/>
  <c r="K257" i="58"/>
  <c r="K256" i="58" s="1"/>
  <c r="K252" i="58"/>
  <c r="K251" i="58" s="1"/>
  <c r="K131" i="58"/>
  <c r="K470" i="58"/>
  <c r="K469" i="58" s="1"/>
  <c r="K381" i="58"/>
  <c r="K380" i="58" s="1"/>
  <c r="K379" i="58" s="1"/>
  <c r="K501" i="58"/>
  <c r="K500" i="58" s="1"/>
  <c r="K473" i="58"/>
  <c r="K281" i="58"/>
  <c r="K280" i="58" s="1"/>
  <c r="K296" i="58"/>
  <c r="K295" i="58" s="1"/>
  <c r="K237" i="58"/>
  <c r="K236" i="58" s="1"/>
  <c r="K150" i="58"/>
  <c r="K149" i="58" s="1"/>
  <c r="K162" i="58"/>
  <c r="K161" i="58" s="1"/>
  <c r="K65" i="58"/>
  <c r="K64" i="58" s="1"/>
  <c r="K80" i="58"/>
  <c r="K79" i="58" s="1"/>
  <c r="K78" i="58" s="1"/>
  <c r="K60" i="58"/>
  <c r="K31" i="58"/>
  <c r="K35" i="58"/>
  <c r="K98" i="58"/>
  <c r="K97" i="58" s="1"/>
  <c r="K132" i="58"/>
  <c r="K56" i="58"/>
  <c r="K148" i="58"/>
  <c r="K147" i="58" s="1"/>
  <c r="K230" i="58"/>
  <c r="K229" i="58" s="1"/>
  <c r="K164" i="58"/>
  <c r="K163" i="58" s="1"/>
  <c r="K172" i="58"/>
  <c r="K334" i="58"/>
  <c r="K333" i="58" s="1"/>
  <c r="K202" i="58"/>
  <c r="K488" i="58"/>
  <c r="K487" i="58" s="1"/>
  <c r="K213" i="58"/>
  <c r="K212" i="58" s="1"/>
  <c r="K224" i="58"/>
  <c r="K223" i="58" s="1"/>
  <c r="K291" i="58"/>
  <c r="K345" i="58"/>
  <c r="K360" i="58"/>
  <c r="K308" i="58"/>
  <c r="K482" i="58"/>
  <c r="K481" i="58" s="1"/>
  <c r="K468" i="58"/>
  <c r="K467" i="58" s="1"/>
  <c r="K505" i="58"/>
  <c r="K504" i="58" s="1"/>
  <c r="K456" i="58"/>
  <c r="K455" i="58" s="1"/>
  <c r="K454" i="58" s="1"/>
  <c r="K466" i="58"/>
  <c r="K465" i="58" s="1"/>
  <c r="K137" i="58"/>
  <c r="K136" i="58" s="1"/>
  <c r="K302" i="58"/>
  <c r="K299" i="58"/>
  <c r="K499" i="58"/>
  <c r="K498" i="58" s="1"/>
  <c r="K497" i="58" s="1"/>
  <c r="K175" i="58"/>
  <c r="K174" i="58" s="1"/>
  <c r="K76" i="58"/>
  <c r="K303" i="58"/>
  <c r="K51" i="58"/>
  <c r="K50" i="58" s="1"/>
  <c r="K47" i="58" s="1"/>
  <c r="K52" i="58"/>
  <c r="K135" i="58"/>
  <c r="K307" i="58"/>
  <c r="K290" i="58"/>
  <c r="K197" i="58"/>
  <c r="K441" i="58"/>
  <c r="K440" i="58" s="1"/>
  <c r="K439" i="58" s="1"/>
  <c r="K358" i="58"/>
  <c r="K492" i="58"/>
  <c r="K491" i="58" s="1"/>
  <c r="K429" i="58"/>
  <c r="K428" i="58" s="1"/>
  <c r="K90" i="58"/>
  <c r="K89" i="58" s="1"/>
  <c r="K330" i="58"/>
  <c r="K329" i="58" s="1"/>
  <c r="K108" i="58"/>
  <c r="K107" i="58" s="1"/>
  <c r="K106" i="58" s="1"/>
  <c r="K54" i="58"/>
  <c r="K113" i="58"/>
  <c r="K112" i="58" s="1"/>
  <c r="K111" i="58" s="1"/>
  <c r="K292" i="58"/>
  <c r="K427" i="58"/>
  <c r="K426" i="58" s="1"/>
  <c r="K167" i="58"/>
  <c r="K145" i="58"/>
  <c r="K144" i="58" s="1"/>
  <c r="K58" i="58"/>
  <c r="K22" i="58"/>
  <c r="K21" i="58" s="1"/>
  <c r="K26" i="58"/>
  <c r="K105" i="58"/>
  <c r="K104" i="58" s="1"/>
  <c r="K272" i="58"/>
  <c r="K310" i="58"/>
  <c r="K401" i="58"/>
  <c r="K400" i="58" s="1"/>
  <c r="K206" i="58"/>
  <c r="K200" i="58"/>
  <c r="K496" i="58"/>
  <c r="K495" i="58" s="1"/>
  <c r="K293" i="58"/>
  <c r="K207" i="58"/>
  <c r="K217" i="58"/>
  <c r="K278" i="58"/>
  <c r="K304" i="58"/>
  <c r="K464" i="58"/>
  <c r="K512" i="58"/>
  <c r="K511" i="58" s="1"/>
  <c r="K510" i="58" s="1"/>
  <c r="K392" i="58"/>
  <c r="K391" i="58" s="1"/>
  <c r="K509" i="58"/>
  <c r="K508" i="58" s="1"/>
  <c r="K475" i="58"/>
  <c r="K453" i="58"/>
  <c r="K452" i="58" s="1"/>
  <c r="K484" i="58"/>
  <c r="K483" i="58" s="1"/>
  <c r="K324" i="58"/>
  <c r="K323" i="58" s="1"/>
  <c r="K255" i="58"/>
  <c r="K254" i="58" s="1"/>
  <c r="K253" i="58" s="1"/>
  <c r="K59" i="58"/>
  <c r="K221" i="58"/>
  <c r="K220" i="58" s="1"/>
  <c r="K219" i="58" s="1"/>
  <c r="K39" i="58"/>
  <c r="K38" i="58" s="1"/>
  <c r="K309" i="58"/>
  <c r="J13" i="58"/>
  <c r="O64" i="59"/>
  <c r="O460" i="59"/>
  <c r="O403" i="59" s="1"/>
  <c r="O339" i="59"/>
  <c r="O166" i="59"/>
  <c r="O355" i="59"/>
  <c r="O338" i="59" s="1"/>
  <c r="O21" i="59"/>
  <c r="O486" i="59"/>
  <c r="O270" i="59"/>
  <c r="O219" i="59" s="1"/>
  <c r="O184" i="59"/>
  <c r="O128" i="59"/>
  <c r="O127" i="59" s="1"/>
  <c r="O126" i="59" s="1"/>
  <c r="K166" i="58" l="1"/>
  <c r="K165" i="58" s="1"/>
  <c r="K357" i="58"/>
  <c r="K196" i="58"/>
  <c r="K306" i="58"/>
  <c r="K298" i="58"/>
  <c r="K297" i="58" s="1"/>
  <c r="K486" i="58"/>
  <c r="K485" i="58" s="1"/>
  <c r="K146" i="58"/>
  <c r="K130" i="58"/>
  <c r="K125" i="58" s="1"/>
  <c r="K73" i="58"/>
  <c r="K70" i="58" s="1"/>
  <c r="K67" i="58"/>
  <c r="K63" i="58" s="1"/>
  <c r="K240" i="58"/>
  <c r="K270" i="58"/>
  <c r="K276" i="58"/>
  <c r="K116" i="58"/>
  <c r="K414" i="58"/>
  <c r="K192" i="58"/>
  <c r="K183" i="58" s="1"/>
  <c r="K87" i="58" s="1"/>
  <c r="K258" i="58"/>
  <c r="K231" i="58"/>
  <c r="K201" i="58"/>
  <c r="K395" i="58"/>
  <c r="K287" i="58"/>
  <c r="K318" i="58"/>
  <c r="K471" i="58"/>
  <c r="K361" i="58"/>
  <c r="K343" i="58"/>
  <c r="K99" i="58"/>
  <c r="K88" i="58" s="1"/>
  <c r="K313" i="58"/>
  <c r="K423" i="58"/>
  <c r="K402" i="58" s="1"/>
  <c r="K462" i="58"/>
  <c r="K459" i="58" s="1"/>
  <c r="K354" i="58"/>
  <c r="K478" i="58"/>
  <c r="K28" i="58"/>
  <c r="K20" i="58" s="1"/>
  <c r="K19" i="58" s="1"/>
  <c r="K208" i="58"/>
  <c r="K339" i="58"/>
  <c r="K338" i="58" s="1"/>
  <c r="K40" i="58"/>
  <c r="K370" i="58"/>
  <c r="K386" i="58"/>
  <c r="O20" i="59"/>
  <c r="O88" i="59"/>
  <c r="K337" i="58" l="1"/>
  <c r="K269" i="58"/>
  <c r="K218" i="58" s="1"/>
  <c r="K18" i="58" s="1"/>
  <c r="O19" i="59"/>
</calcChain>
</file>

<file path=xl/comments1.xml><?xml version="1.0" encoding="utf-8"?>
<comments xmlns="http://schemas.openxmlformats.org/spreadsheetml/2006/main">
  <authors>
    <author>Ilka Gonzalez</author>
  </authors>
  <commentList>
    <comment ref="C5" authorId="0">
      <text>
        <r>
          <rPr>
            <b/>
            <sz val="9"/>
            <color indexed="81"/>
            <rFont val="Tahoma"/>
            <family val="2"/>
          </rPr>
          <t>Ilka Gonzalez:</t>
        </r>
        <r>
          <rPr>
            <sz val="9"/>
            <color indexed="81"/>
            <rFont val="Tahoma"/>
            <family val="2"/>
          </rPr>
          <t xml:space="preserve">
Pestaña desplegable</t>
        </r>
      </text>
    </comment>
    <comment ref="D9" authorId="0">
      <text>
        <r>
          <rPr>
            <u/>
            <sz val="9"/>
            <color indexed="81"/>
            <rFont val="Tahoma"/>
            <family val="2"/>
          </rPr>
          <t xml:space="preserve">Fórmula de Metas logradas: </t>
        </r>
        <r>
          <rPr>
            <sz val="9"/>
            <color indexed="81"/>
            <rFont val="Tahoma"/>
            <family val="2"/>
          </rPr>
          <t>Productividad Actual /7 x 12</t>
        </r>
      </text>
    </comment>
    <comment ref="E9" authorId="0">
      <text>
        <r>
          <rPr>
            <sz val="9"/>
            <color indexed="81"/>
            <rFont val="Tahoma"/>
            <family val="2"/>
          </rPr>
          <t>Fórmula Metas programadas:
 Meta Actual/Meta Año anterior X Meta Actual</t>
        </r>
      </text>
    </comment>
    <comment ref="C29" authorId="0">
      <text>
        <r>
          <rPr>
            <sz val="9"/>
            <color indexed="81"/>
            <rFont val="Tahoma"/>
            <family val="2"/>
          </rPr>
          <t>Total de egresos en un período dado/Total de camas disponibles del mismo período</t>
        </r>
      </text>
    </comment>
    <comment ref="D29" authorId="0">
      <text>
        <r>
          <rPr>
            <sz val="9"/>
            <color indexed="81"/>
            <rFont val="Tahoma"/>
            <family val="2"/>
          </rPr>
          <t>Número de camas x 365</t>
        </r>
      </text>
    </comment>
    <comment ref="E29" authorId="0">
      <text>
        <r>
          <rPr>
            <sz val="9"/>
            <color indexed="81"/>
            <rFont val="Tahoma"/>
            <family val="2"/>
          </rPr>
          <t>Sumatoria de los días pacientes reportados en el censo diario</t>
        </r>
      </text>
    </comment>
    <comment ref="F29" authorId="0">
      <text>
        <r>
          <rPr>
            <sz val="9"/>
            <color indexed="81"/>
            <rFont val="Tahoma"/>
            <family val="2"/>
          </rPr>
          <t>Total de días pacientes en un período dado/Total de egresos del mismo período</t>
        </r>
      </text>
    </comment>
    <comment ref="G29" authorId="0">
      <text>
        <r>
          <rPr>
            <sz val="9"/>
            <color indexed="81"/>
            <rFont val="Tahoma"/>
            <family val="2"/>
          </rPr>
          <t>Total de días pacientes en un período dado/ Total de días camas disponibles del mismo período x 100</t>
        </r>
      </text>
    </comment>
    <comment ref="H29" authorId="0">
      <text>
        <r>
          <rPr>
            <sz val="9"/>
            <color indexed="81"/>
            <rFont val="Tahoma"/>
            <family val="2"/>
          </rPr>
          <t>Número de egresos (materno) por fallecimiento en un período dado/Total de egresos (materno) del mismo período x 100</t>
        </r>
      </text>
    </comment>
    <comment ref="I29" authorId="0">
      <text>
        <r>
          <rPr>
            <sz val="9"/>
            <color indexed="81"/>
            <rFont val="Tahoma"/>
            <family val="2"/>
          </rPr>
          <t>Número de partos por cesárea/Número total de partos x 100</t>
        </r>
      </text>
    </comment>
  </commentList>
</comments>
</file>

<file path=xl/comments2.xml><?xml version="1.0" encoding="utf-8"?>
<comments xmlns="http://schemas.openxmlformats.org/spreadsheetml/2006/main">
  <authors>
    <author>Ilka Gonzalez</author>
  </authors>
  <commentList>
    <comment ref="L9" authorId="0">
      <text>
        <r>
          <rPr>
            <sz val="9"/>
            <color indexed="81"/>
            <rFont val="Tahoma"/>
            <family val="2"/>
          </rPr>
          <t>Pestaña desplegable</t>
        </r>
      </text>
    </comment>
  </commentList>
</comments>
</file>

<file path=xl/sharedStrings.xml><?xml version="1.0" encoding="utf-8"?>
<sst xmlns="http://schemas.openxmlformats.org/spreadsheetml/2006/main" count="4595" uniqueCount="1178">
  <si>
    <t>Insumos</t>
  </si>
  <si>
    <t>Unidad de Medida</t>
  </si>
  <si>
    <t>Precio Unitario</t>
  </si>
  <si>
    <t>Valor Total</t>
  </si>
  <si>
    <t>Cuenta</t>
  </si>
  <si>
    <t>1er. Trimestre</t>
  </si>
  <si>
    <t>2do. Trimestre</t>
  </si>
  <si>
    <t>3er. Trimestre</t>
  </si>
  <si>
    <t>4to. Trimestre</t>
  </si>
  <si>
    <t>Servicio Hospitalización</t>
  </si>
  <si>
    <t>Egresos</t>
  </si>
  <si>
    <t>Servicio de Medicina General</t>
  </si>
  <si>
    <t>Servicio de Cirugia</t>
  </si>
  <si>
    <t>Servicio de Ginecobstetricia</t>
  </si>
  <si>
    <t>Servicio de Pediatria</t>
  </si>
  <si>
    <t>Servicio de Cardiologia</t>
  </si>
  <si>
    <t>Servicio de Gastroenterologia</t>
  </si>
  <si>
    <t>Servicio de Endocrinologia</t>
  </si>
  <si>
    <t>Otros</t>
  </si>
  <si>
    <t>Servicio de Consulta Externa</t>
  </si>
  <si>
    <t>Consultas</t>
  </si>
  <si>
    <t>Primera Vez</t>
  </si>
  <si>
    <t>Subsecuente</t>
  </si>
  <si>
    <t>Servicio de Emergencia</t>
  </si>
  <si>
    <t>Servicio de Imágenes</t>
  </si>
  <si>
    <t>Imágenes</t>
  </si>
  <si>
    <t>%</t>
  </si>
  <si>
    <t>Auxiliar</t>
  </si>
  <si>
    <t>Sobresueldos</t>
  </si>
  <si>
    <t>Servicios Básicos</t>
  </si>
  <si>
    <t>Electricidad</t>
  </si>
  <si>
    <t>Agua</t>
  </si>
  <si>
    <t>Viáticos</t>
  </si>
  <si>
    <t>Pasajes</t>
  </si>
  <si>
    <t>Fletes</t>
  </si>
  <si>
    <t>Materiales y Suministros</t>
  </si>
  <si>
    <t>Alimentos y Productos Agroforestales</t>
  </si>
  <si>
    <t>Textiles y Vestuarios</t>
  </si>
  <si>
    <t>Calzados</t>
  </si>
  <si>
    <t>Minerales</t>
  </si>
  <si>
    <t>Productos y Utiles Varios</t>
  </si>
  <si>
    <t>Aportes y Donaciones</t>
  </si>
  <si>
    <t>Venta de Servicios</t>
  </si>
  <si>
    <t>Suplencias</t>
  </si>
  <si>
    <t>Especialismos</t>
  </si>
  <si>
    <t>Sobrejornales</t>
  </si>
  <si>
    <t>Dietas y Gastos de Representación</t>
  </si>
  <si>
    <t>Gratificaciones y Bonificaciones</t>
  </si>
  <si>
    <t>Bonificaciones</t>
  </si>
  <si>
    <t>Almacenaje</t>
  </si>
  <si>
    <t>Productos Terminales</t>
  </si>
  <si>
    <t>Servicios de Apoyo Diagnóstico</t>
  </si>
  <si>
    <t>Análisis de Laboratorio</t>
  </si>
  <si>
    <t>Indicadores de Producción</t>
  </si>
  <si>
    <t>Gestión de Usuario y Educación para la Salud</t>
  </si>
  <si>
    <t xml:space="preserve">        Venta de Servicios y Otros Ingresos</t>
  </si>
  <si>
    <t xml:space="preserve">        Otros Aportes</t>
  </si>
  <si>
    <t>Programación Trimestral</t>
  </si>
  <si>
    <t>Muestras</t>
  </si>
  <si>
    <t>Cantidad de Insumos</t>
  </si>
  <si>
    <t>Fuente de Financiamiento</t>
  </si>
  <si>
    <t>Estimación de Ingresos</t>
  </si>
  <si>
    <t>Programación Insumos por Producto Nivel Especializado</t>
  </si>
  <si>
    <t>Estimación de Gastos</t>
  </si>
  <si>
    <t>Objeto</t>
  </si>
  <si>
    <t>Sub-Cuenta</t>
  </si>
  <si>
    <t>Anticipos Financieros / Transferencias</t>
  </si>
  <si>
    <t xml:space="preserve">Transferencias Corrientes </t>
  </si>
  <si>
    <t>Consolidado Presupuesto Estimado de Ingresos y Gastos Nivel Especializado por Actividad Especifica</t>
  </si>
  <si>
    <t>Descripción Gasto por Cuenta</t>
  </si>
  <si>
    <t>Consultas Externa</t>
  </si>
  <si>
    <t>Emergencias</t>
  </si>
  <si>
    <t>Hospitalización</t>
  </si>
  <si>
    <t>Servicios de Laboratorios y Banco de Sangre</t>
  </si>
  <si>
    <t>Servicios de Imágenes RX</t>
  </si>
  <si>
    <t>Gestión Técnica y Administrativa</t>
  </si>
  <si>
    <t>Apoyo Diagnóstico</t>
  </si>
  <si>
    <t>Servicios de Apoyo</t>
  </si>
  <si>
    <t xml:space="preserve">      Total Ingresos RD$</t>
  </si>
  <si>
    <t>Tipo</t>
  </si>
  <si>
    <t>Remuneraciones</t>
  </si>
  <si>
    <t>Remuneraciones al personal fijo</t>
  </si>
  <si>
    <t>Sueldos a medicos</t>
  </si>
  <si>
    <t>Nuevas plazas maestros</t>
  </si>
  <si>
    <t>Incentivos y escalafón</t>
  </si>
  <si>
    <t>Remuneraciones al personal con carácter transitorio</t>
  </si>
  <si>
    <t>Sueldos al personal contratado y/o igualado</t>
  </si>
  <si>
    <t>Sueldos de personal nominal</t>
  </si>
  <si>
    <t>Sueldos al personal por servicios especiales</t>
  </si>
  <si>
    <t>Sueldo al personal nominal en período probatorio</t>
  </si>
  <si>
    <t xml:space="preserve"> Jornales</t>
  </si>
  <si>
    <t>Sueldos al personal fijo en trámite de pensiones</t>
  </si>
  <si>
    <t>Pago de porcentaje por desvinculación de cargo</t>
  </si>
  <si>
    <t>Primas por antigüedad</t>
  </si>
  <si>
    <t>Compensación</t>
  </si>
  <si>
    <t>Compensación por gastos de alimentación</t>
  </si>
  <si>
    <t>Compensación por horas extraordinarias</t>
  </si>
  <si>
    <t>Pago de horas extraordinarias, Horas extraordinarias fin de año (Reglamento 523-09)</t>
  </si>
  <si>
    <t>Prima de transporte</t>
  </si>
  <si>
    <t>Compensación servicios de Seguridad</t>
  </si>
  <si>
    <t>Compensación por resultados</t>
  </si>
  <si>
    <t>Compensación por distancia</t>
  </si>
  <si>
    <t>Compensaciones especiales</t>
  </si>
  <si>
    <t>Bono por desempeño</t>
  </si>
  <si>
    <t>Beneficio , Acuerdo de desempeños institucionales (Reglamento 423-12)</t>
  </si>
  <si>
    <t>Dietas</t>
  </si>
  <si>
    <t>Dietas en el país</t>
  </si>
  <si>
    <t>Dietas en el exterior</t>
  </si>
  <si>
    <t>Gastos de representación</t>
  </si>
  <si>
    <t>Gastos de representación en el país</t>
  </si>
  <si>
    <t>Gastos de representación en el exterior</t>
  </si>
  <si>
    <t>Bono escolar</t>
  </si>
  <si>
    <t>Gratificaciones por pasantías</t>
  </si>
  <si>
    <t>Gratificaciones por aniversario de institución</t>
  </si>
  <si>
    <t>Otras Gratificaciones y Bonificaciones</t>
  </si>
  <si>
    <t>Contribuciones al seguro de salud</t>
  </si>
  <si>
    <t>Contribuciones al seguro de pensiones</t>
  </si>
  <si>
    <t>Contribuciones al seguro de riesgo laboral</t>
  </si>
  <si>
    <t>Contribuciones al plan de retiro complementario</t>
  </si>
  <si>
    <t>Radiocomunicación</t>
  </si>
  <si>
    <t>Servicios telefónico de larga distancia</t>
  </si>
  <si>
    <t>Teléfono local</t>
  </si>
  <si>
    <t>Telefax y correos</t>
  </si>
  <si>
    <t>Servicio de internet y televisión por cable</t>
  </si>
  <si>
    <t>Energía eléctrica</t>
  </si>
  <si>
    <t>Electricidad no cortable</t>
  </si>
  <si>
    <t>Recolección de residuos sólidos</t>
  </si>
  <si>
    <t>Publicidad y propaganda</t>
  </si>
  <si>
    <t>Impresión y encuadernación</t>
  </si>
  <si>
    <t>Viáticos dentro del país</t>
  </si>
  <si>
    <t>Viáticos fuera del país</t>
  </si>
  <si>
    <t>Transporte y Alamcenaje</t>
  </si>
  <si>
    <t>Peaje</t>
  </si>
  <si>
    <t>Alquileres y Rentas</t>
  </si>
  <si>
    <t>Alquilleres y rentas de edificios y locales</t>
  </si>
  <si>
    <t>Alquileres de equipos de producción</t>
  </si>
  <si>
    <t>Alquileres de maquinarias y equipos</t>
  </si>
  <si>
    <t>Alquiler de equipo educacional</t>
  </si>
  <si>
    <t>Alquiler de equipo para computación</t>
  </si>
  <si>
    <t>Alquiler de equipo de comunicación</t>
  </si>
  <si>
    <t>Alquiler de equipo de oficina y muebles</t>
  </si>
  <si>
    <t>Alquiler de equipos sanitarios y de laboratorios</t>
  </si>
  <si>
    <t>Alquileres de equipos de transporte, tracción y elevación</t>
  </si>
  <si>
    <t>Otros alquileres</t>
  </si>
  <si>
    <t>Seguros</t>
  </si>
  <si>
    <t>Seguro de bienes muebles</t>
  </si>
  <si>
    <t>Seguros de personas</t>
  </si>
  <si>
    <t>Seguros de la producción agrícola</t>
  </si>
  <si>
    <t>Servicios de Conservación, Reparaciones Menores e Instalaciones Temporales</t>
  </si>
  <si>
    <t>Obras menores en edificaciones</t>
  </si>
  <si>
    <t>Servicios especiales de mantenimiento y reparación</t>
  </si>
  <si>
    <t>Limpieza, desmalezamiento de tierras y terrenos</t>
  </si>
  <si>
    <t>Mantenimiento y reparación de obras civiles en instalaciones varias</t>
  </si>
  <si>
    <t>Obras en bienes de dominio público</t>
  </si>
  <si>
    <t>Instalaciones eléctricas</t>
  </si>
  <si>
    <t>Servicios de pintura y derivados con fin de higiene y embellecimiento</t>
  </si>
  <si>
    <t>Mantenimiento y reparación de equipo para computación</t>
  </si>
  <si>
    <t>Mantenimiento y reparación de equipos sanitarios y de laboratorio</t>
  </si>
  <si>
    <t>Mantenimiento y reparación de equipos de transporte, tracción y elevación</t>
  </si>
  <si>
    <t>Instalaciones temporales</t>
  </si>
  <si>
    <t>Gastos judiciales</t>
  </si>
  <si>
    <t>Comisiones y gastos bancarios</t>
  </si>
  <si>
    <t>Servicios sanitarios médicos y veterinarios</t>
  </si>
  <si>
    <t>Servicios funerarios y gastos conexos</t>
  </si>
  <si>
    <t>Fumigación, lavandería, limpieza e higiene</t>
  </si>
  <si>
    <t>Fumigación</t>
  </si>
  <si>
    <t>Lavandería</t>
  </si>
  <si>
    <t>Organización de eventos y festividades</t>
  </si>
  <si>
    <t>Festividades</t>
  </si>
  <si>
    <t>Actuaciones deportivas</t>
  </si>
  <si>
    <t>Actuaciones artísticas</t>
  </si>
  <si>
    <t>Servicios Técnicos y Profesionales</t>
  </si>
  <si>
    <t>Servicios jurídicos</t>
  </si>
  <si>
    <t>Servicios de contabilidad y auditoría</t>
  </si>
  <si>
    <t>Servicios de capacitación</t>
  </si>
  <si>
    <t>Servicios de informática y sistemas computarizados</t>
  </si>
  <si>
    <t>Otros servicios técnicos profesionales</t>
  </si>
  <si>
    <t>Impuestos, derechos y tasas</t>
  </si>
  <si>
    <t>Impuestos</t>
  </si>
  <si>
    <t>Derechos</t>
  </si>
  <si>
    <t>Tasas</t>
  </si>
  <si>
    <t>Otros gastos operativos</t>
  </si>
  <si>
    <t>Otros gastos operativos de instituciones empresariales</t>
  </si>
  <si>
    <t>Alimentos y bebidas para personas</t>
  </si>
  <si>
    <t>Desayuno escolar</t>
  </si>
  <si>
    <t>Productos agroforestales y pecuarios</t>
  </si>
  <si>
    <t>Alimentos para animales</t>
  </si>
  <si>
    <t>Productos pecuarios</t>
  </si>
  <si>
    <t>Productos agrícolas</t>
  </si>
  <si>
    <t>Productos forestales</t>
  </si>
  <si>
    <t>Madera, corcho y sus manufacturas</t>
  </si>
  <si>
    <t>Hilados y telas</t>
  </si>
  <si>
    <t>Acabados textiles</t>
  </si>
  <si>
    <t>Prendas de vestir</t>
  </si>
  <si>
    <t>Papel de escritorio</t>
  </si>
  <si>
    <t>Productos de papel y cartón</t>
  </si>
  <si>
    <t>Productos de artes gráficas</t>
  </si>
  <si>
    <t>Libros, revistas y periódicos</t>
  </si>
  <si>
    <t>Textos de enseñanza</t>
  </si>
  <si>
    <t>Especies timbrados y valoradas</t>
  </si>
  <si>
    <t>Productos medicinales para uso humano</t>
  </si>
  <si>
    <t>Productos medicinales para uso veterinario</t>
  </si>
  <si>
    <t>Cueros y pieles</t>
  </si>
  <si>
    <t>Artículos de cuero</t>
  </si>
  <si>
    <t>Llantas y neumáticos</t>
  </si>
  <si>
    <t>Artículos de caucho</t>
  </si>
  <si>
    <t>Productos de Cuero, Caucho y Plasticos</t>
  </si>
  <si>
    <t>Artículos de plástico</t>
  </si>
  <si>
    <t>Productos de Minerales, Metalicos y No Metalicos</t>
  </si>
  <si>
    <t>Productos de cemento, cal, asbesto, yeso y arcilla</t>
  </si>
  <si>
    <t>Productos de cemento</t>
  </si>
  <si>
    <t>Productos de cal</t>
  </si>
  <si>
    <t>Productos de asbestos</t>
  </si>
  <si>
    <t>Productos de yeso</t>
  </si>
  <si>
    <t>Productos de arcilla y derivados</t>
  </si>
  <si>
    <t>Productos de vidrio, loza y porcelana</t>
  </si>
  <si>
    <t>Productos de vidrio</t>
  </si>
  <si>
    <t>Productos de loza</t>
  </si>
  <si>
    <t>Productos de porcelana</t>
  </si>
  <si>
    <t>Productos metálicos y sus derivados</t>
  </si>
  <si>
    <t>Productos ferrosos</t>
  </si>
  <si>
    <t>Productos no ferrosos</t>
  </si>
  <si>
    <t>Estructuras metálicas acabadas</t>
  </si>
  <si>
    <t>Herramientas menores</t>
  </si>
  <si>
    <t>Productos de hojalata</t>
  </si>
  <si>
    <t>Accesorios de metal</t>
  </si>
  <si>
    <t>Minerales metalíferos</t>
  </si>
  <si>
    <t>Petróleo crudo</t>
  </si>
  <si>
    <t>Carbon mineral</t>
  </si>
  <si>
    <t>Piedra, arcilla y arena</t>
  </si>
  <si>
    <t>Productos aislantes</t>
  </si>
  <si>
    <t>Productos abrasivos</t>
  </si>
  <si>
    <t>Otros minerales</t>
  </si>
  <si>
    <t>Otros Productos Minerales no metálicos</t>
  </si>
  <si>
    <t>Combustibles y lubricantes</t>
  </si>
  <si>
    <t>Gasolina</t>
  </si>
  <si>
    <t>Gasoil</t>
  </si>
  <si>
    <t>Kerosén</t>
  </si>
  <si>
    <t>Gas GLP</t>
  </si>
  <si>
    <t>Aceites y Grasas</t>
  </si>
  <si>
    <t>Lubricantes</t>
  </si>
  <si>
    <t>Productos químicos y conexos</t>
  </si>
  <si>
    <t>Productos explosivos y Pirotecnia</t>
  </si>
  <si>
    <t>Productos Fotoquímicos</t>
  </si>
  <si>
    <t>Productos Químicos de uso Personal</t>
  </si>
  <si>
    <t>Abonos y Fertilizantes</t>
  </si>
  <si>
    <t>Insecticidas, Fumigantes y Otros</t>
  </si>
  <si>
    <t>Material para limpieza</t>
  </si>
  <si>
    <t>Utiles de escritorio, oficina informática y de enseñanza</t>
  </si>
  <si>
    <t>Utiles destinados a actividades deportivas y recreativas</t>
  </si>
  <si>
    <t>Utiles de cocina y comedor</t>
  </si>
  <si>
    <t>Productos eléctricos y afines</t>
  </si>
  <si>
    <t>Otros repuestos y accesorios menores</t>
  </si>
  <si>
    <t>Productos y útiles varios n.i.p.</t>
  </si>
  <si>
    <t>Obras</t>
  </si>
  <si>
    <t>Bienes Muebles, Inmuebles e Intangibles</t>
  </si>
  <si>
    <t>Mobiliario Y Equipo</t>
  </si>
  <si>
    <t>Muebles de oficina y estantería</t>
  </si>
  <si>
    <t>Otros mobiliarios y equipos no identificados precedentemente</t>
  </si>
  <si>
    <t>Mobiliario y Equipo Educacional y Recreativo</t>
  </si>
  <si>
    <t>Aparatos deportivos</t>
  </si>
  <si>
    <t>Cámaras fotográficas y de video</t>
  </si>
  <si>
    <t>Equipos recreativos</t>
  </si>
  <si>
    <t>Equipo e Instrumental, Científico Y Laboratorio</t>
  </si>
  <si>
    <t>Equipo médico y de laboratorio</t>
  </si>
  <si>
    <t>Instrumental médico y de laboratorio</t>
  </si>
  <si>
    <t>Equipo veterinario</t>
  </si>
  <si>
    <t>Equipo Meteriológico y sismológico</t>
  </si>
  <si>
    <t>Vehículos y Equipo de Transporte, Tracción y Elevación</t>
  </si>
  <si>
    <t>Automóviles y camiones</t>
  </si>
  <si>
    <t>Carrocerías y remolques</t>
  </si>
  <si>
    <t>Otros equipos de transporte</t>
  </si>
  <si>
    <t>Maquinaria, Otros Equipos y Herramientas</t>
  </si>
  <si>
    <t>Maquinaria y equipo industrial</t>
  </si>
  <si>
    <t>Maquinaria y equipo de construcción</t>
  </si>
  <si>
    <t>Sistemas de aire acondicionado, calefacción y refrigeración industrial y comercial</t>
  </si>
  <si>
    <t>Equipo de comunicación, telecomunicaciones y señalamiento</t>
  </si>
  <si>
    <t>Equipo de generación eléctrica, aparatos y accesorios eléctricos</t>
  </si>
  <si>
    <t>Herramientas y máquinas-herramientas</t>
  </si>
  <si>
    <t>Otros equipos</t>
  </si>
  <si>
    <t>Bienes Intangibles</t>
  </si>
  <si>
    <t>Investigación y desarrollo</t>
  </si>
  <si>
    <t>Programas de informática y base de datos</t>
  </si>
  <si>
    <t>Programas de informática</t>
  </si>
  <si>
    <t>Base de datos</t>
  </si>
  <si>
    <t>Estudios de preinversión</t>
  </si>
  <si>
    <t>Marcas y patentes</t>
  </si>
  <si>
    <t>Concesiones</t>
  </si>
  <si>
    <t>Licencias informáticas e intelectuales, industriales y comerciales</t>
  </si>
  <si>
    <t>Informáticas</t>
  </si>
  <si>
    <t>Intelectuales</t>
  </si>
  <si>
    <t>Industriales</t>
  </si>
  <si>
    <t>Comerciales</t>
  </si>
  <si>
    <t>Otros activos intangibles</t>
  </si>
  <si>
    <t>Obras En Edificaciones</t>
  </si>
  <si>
    <t>Obras para edificación residencial (viviendas)</t>
  </si>
  <si>
    <t>Obras para edificación no residencial</t>
  </si>
  <si>
    <t>Obras para edificación de otras estructuras</t>
  </si>
  <si>
    <t>Mejoras de tierras y terrenos</t>
  </si>
  <si>
    <t>Infraestructura</t>
  </si>
  <si>
    <t>Obras Hidráulicas Y Sanitarias</t>
  </si>
  <si>
    <t>Obras de Energía</t>
  </si>
  <si>
    <t>Obras de telecomunicaciones</t>
  </si>
  <si>
    <t>Infraestructura terrestre y obras anexas</t>
  </si>
  <si>
    <t>Obras urbanísticas</t>
  </si>
  <si>
    <t>Obras en cementerios</t>
  </si>
  <si>
    <t>Construcciones En Bienes Concesionados</t>
  </si>
  <si>
    <t>Construcciones en bienes de uso público concesionados</t>
  </si>
  <si>
    <t>Construcciones en bienes de uso privado concesionados</t>
  </si>
  <si>
    <t>`01</t>
  </si>
  <si>
    <t>`02</t>
  </si>
  <si>
    <t>`03</t>
  </si>
  <si>
    <t>`04</t>
  </si>
  <si>
    <t>Proporción de vacaciones no disfrutadas</t>
  </si>
  <si>
    <t>Seguro sobre infraestructura</t>
  </si>
  <si>
    <t>Otros seguros</t>
  </si>
  <si>
    <t>`05</t>
  </si>
  <si>
    <t>Mantenimiento y reparación de equipos de comunicación</t>
  </si>
  <si>
    <t>Limpieza e higiene</t>
  </si>
  <si>
    <t>Interes devengados internos por instituciones financieras</t>
  </si>
  <si>
    <t>Interes devengados externos por instituciones financieras</t>
  </si>
  <si>
    <t>Otros gastos por indemnizaciones y compensaciones</t>
  </si>
  <si>
    <t xml:space="preserve">        Anticipos Financieros</t>
  </si>
  <si>
    <t>Establecimiento:</t>
  </si>
  <si>
    <t>Servicio Regional de Salud:</t>
  </si>
  <si>
    <t>Camas Disponibles</t>
  </si>
  <si>
    <t>Dias Pacientes</t>
  </si>
  <si>
    <t>Promedio Días Estada</t>
  </si>
  <si>
    <t>Porcentaje Ocupacional</t>
  </si>
  <si>
    <t>Giro de Cama</t>
  </si>
  <si>
    <t>Años</t>
  </si>
  <si>
    <t>Día Cama Disponibles</t>
  </si>
  <si>
    <t>Descripción Ingresos por Cuenta</t>
  </si>
  <si>
    <t>Donaciones</t>
  </si>
  <si>
    <t>Donaciones recibidas de otros Organismos</t>
  </si>
  <si>
    <t>Aporte de los Hogares</t>
  </si>
  <si>
    <t>Transferencias</t>
  </si>
  <si>
    <t>Transferencias Corrientes de la Administración Central</t>
  </si>
  <si>
    <t>Anticipos Financieros</t>
  </si>
  <si>
    <t>Transferencia de Capital de la Administración Central</t>
  </si>
  <si>
    <t>Otros Ingresos</t>
  </si>
  <si>
    <t>Venta de Servicios a SENASA por afiliados regimen subsidiado</t>
  </si>
  <si>
    <t>Venta de Servicios a SENASA por afiliados regimen contributivo</t>
  </si>
  <si>
    <t>Venta de Servicios a otras ARS por atencion a Regimen contributivo</t>
  </si>
  <si>
    <t xml:space="preserve">Venta de Servicios a ARL </t>
  </si>
  <si>
    <t xml:space="preserve">Venta de Servicios a Compañias aseguradoras </t>
  </si>
  <si>
    <t>Venta de servicios a otros</t>
  </si>
  <si>
    <t>Total Ingresos</t>
  </si>
  <si>
    <t>Valor RD$</t>
  </si>
  <si>
    <t>Gerencia de Area:</t>
  </si>
  <si>
    <t>Total RD$</t>
  </si>
  <si>
    <t>Servicios Personales</t>
  </si>
  <si>
    <t>Sueldos fijos</t>
  </si>
  <si>
    <t>Ascenso a militires</t>
  </si>
  <si>
    <t>`06</t>
  </si>
  <si>
    <t>Nuevas plazas a medicos</t>
  </si>
  <si>
    <t>`07</t>
  </si>
  <si>
    <t>Sueldo anual No. 13</t>
  </si>
  <si>
    <t>Prestacianes economicas</t>
  </si>
  <si>
    <t>Prestacion laboral por desvinculación</t>
  </si>
  <si>
    <t>Vacaciones</t>
  </si>
  <si>
    <t>`08</t>
  </si>
  <si>
    <t>`09</t>
  </si>
  <si>
    <t>`10</t>
  </si>
  <si>
    <t>Otras Gratificaciones</t>
  </si>
  <si>
    <t>Contribuciones a la Seguridad Social y Riesgo Laboral</t>
  </si>
  <si>
    <t>Contratacion de servicios</t>
  </si>
  <si>
    <t>Publicidad Impresión y Encuadernación</t>
  </si>
  <si>
    <t>Alquiler de tierra</t>
  </si>
  <si>
    <t>Alquileres de Terrenos</t>
  </si>
  <si>
    <t>Alquileres de equipos de construccion y movimiento de tierra</t>
  </si>
  <si>
    <t>Seguro de bienes inmuebles e infraestructura</t>
  </si>
  <si>
    <t>Seguros sobre bienes de dominio publico</t>
  </si>
  <si>
    <t>Seguros sobre bienes historicos y culturales</t>
  </si>
  <si>
    <t>Seguros sobre inventarios de bienes de consumo</t>
  </si>
  <si>
    <t>Contrataciones de obras menores</t>
  </si>
  <si>
    <t>Mantenimientos y reparacion de maquinarias y equipos</t>
  </si>
  <si>
    <t>Mantenimiento y reparación de equipo de oficina y muebles</t>
  </si>
  <si>
    <t>Mantenimiento y reparación de equipo de educacional</t>
  </si>
  <si>
    <t>Otros Servicios No Incluidos en conceptos anteriores</t>
  </si>
  <si>
    <t>Eventos generals</t>
  </si>
  <si>
    <t>Estudios, investigaciones y análisis de factibilidad</t>
  </si>
  <si>
    <t>Premios de billetes y quinielas de la Lotería Nacional</t>
  </si>
  <si>
    <t>Productos de Papel, Cartón e Impresos</t>
  </si>
  <si>
    <t>Productos Farmacéuticos</t>
  </si>
  <si>
    <t xml:space="preserve">Artículos de plástico </t>
  </si>
  <si>
    <t>Combustibles, Lubricantes, Productos Químicos y Conexos</t>
  </si>
  <si>
    <t>Gas Natural</t>
  </si>
  <si>
    <t>Pinturas, Lacas, Barnices, Diluyentes y Absorbentes para Pinturas</t>
  </si>
  <si>
    <t>Gastos que se asignaran durante el ejercicio ( Art. 32-33 Ley 423-06)</t>
  </si>
  <si>
    <t>5 % que se asignara durante el ejercicio para gastos corrientes</t>
  </si>
  <si>
    <t>1 % que se asignara durante el ejercicio para gastos corrientes por calamidad publica</t>
  </si>
  <si>
    <t>Utiles menores médico quirùrgicos</t>
  </si>
  <si>
    <t>Productos y útiles veterinarios</t>
  </si>
  <si>
    <t>Transferencias Corrientes</t>
  </si>
  <si>
    <t xml:space="preserve"> Transferencias Corrientes Al Sector Privado</t>
  </si>
  <si>
    <t xml:space="preserve"> Prestaciones A La Seguridad Social</t>
  </si>
  <si>
    <t>Pensiones</t>
  </si>
  <si>
    <t>Jubilaciones</t>
  </si>
  <si>
    <t>Indemnización Laboral</t>
  </si>
  <si>
    <t>Ayudas Y Donaciones A Personas</t>
  </si>
  <si>
    <t>Ayudas Y Donaciones Programadas A Hogares Y Personas</t>
  </si>
  <si>
    <t>Ayudas Y Donaciones Ocasionales A Hogares Y Personas</t>
  </si>
  <si>
    <t>Programa De Repitencia Escolar</t>
  </si>
  <si>
    <t>Becas y viajes de estudios</t>
  </si>
  <si>
    <t>Becas Nacionales</t>
  </si>
  <si>
    <t>Becas extranjeras</t>
  </si>
  <si>
    <t xml:space="preserve">Transferencias corrientes a empresas del sector privado </t>
  </si>
  <si>
    <t>Transferencias corrientes a Asociaciones sin fines de lucro y partidos políticos</t>
  </si>
  <si>
    <t>Transferencias corrientes a Asociaciones sin fines de lucro</t>
  </si>
  <si>
    <t xml:space="preserve"> Transferencias Corrientes Al Gob. Gral Nacional</t>
  </si>
  <si>
    <t>Aportaciones instituciones del gobierno central</t>
  </si>
  <si>
    <t>Aportaciones corrientes al Poder Ejecutivo</t>
  </si>
  <si>
    <t>Transferencias corrientes a instituciones descentralizadas y autonomas no financieras.</t>
  </si>
  <si>
    <t>Transferencias corrientes a instituciones descentralizadas y autonomas no financieras para servicios personales.</t>
  </si>
  <si>
    <t xml:space="preserve">Otras transferencias corrientes a instituciones descentralizadas y autonomas no financieras. </t>
  </si>
  <si>
    <t>Transferencias corrientes a instituciones descentralizadas y autonomas no financieras para pago de electricidad no cortable.</t>
  </si>
  <si>
    <t>Transferencias corrientes a instituciones públicas de la seguridad social</t>
  </si>
  <si>
    <t>Transferencias corrientes a instituciones públicas de la seguridad social para servicios personales.</t>
  </si>
  <si>
    <t>Otras transferencias corrientes a instituciones públicas de la seguridad social</t>
  </si>
  <si>
    <t>Transferencias corrientes ainstituciones públicas de la seguridad social para pago de electricidad no cortable.</t>
  </si>
  <si>
    <t xml:space="preserve">Transferenxcias corrientes a empresas públicas no financieras </t>
  </si>
  <si>
    <t>Transferenxcias corrientes a empresas públicas no financieras nacionales</t>
  </si>
  <si>
    <t>Transferenxcias corrientes a empresas públicas no financieras nacionales para servicios personales.</t>
  </si>
  <si>
    <t xml:space="preserve">Otras transferencias corrientes a instituciones públicas  no financieras nacionales </t>
  </si>
  <si>
    <t>Transferenxcias corrientes a empresas públicas no financieras nacionales   para pago de electricidad no cortable.</t>
  </si>
  <si>
    <t>Subvenciones</t>
  </si>
  <si>
    <t>Subvenciones a empresas del Sector Privado</t>
  </si>
  <si>
    <t>Subvenciones a empresas cuasiempresas publicas no financieras</t>
  </si>
  <si>
    <t>Subvenciones a instituciones publicas financieras no monetarias</t>
  </si>
  <si>
    <t>Subvenciones a instituciones publicas financieras monetarias</t>
  </si>
  <si>
    <t>Transferencias corrientes al sector externo</t>
  </si>
  <si>
    <t xml:space="preserve">Transferencias corrientes a Gobiernos Extranjeros
</t>
  </si>
  <si>
    <t>Transferencias corrientes a Gobiernos Extranjeros</t>
  </si>
  <si>
    <t>Transferencias corrientes a organismos internacionales</t>
  </si>
  <si>
    <t>Transferencias corrientes a Organismos internacionales</t>
  </si>
  <si>
    <t>Transferencias corrientes al sector privado externo</t>
  </si>
  <si>
    <t>Transferencias de Corrientes a otras Instituciones Públicas</t>
  </si>
  <si>
    <t>Sueldo en las transferencias a otras instituciones públicas</t>
  </si>
  <si>
    <t>Gasto en las transferencias a otras instituciones públicas</t>
  </si>
  <si>
    <t>Electricidad no cortable en las transferencias a otras instituciones públicas</t>
  </si>
  <si>
    <t>Transferencias Capital</t>
  </si>
  <si>
    <t>Transferencias de capital al sector privado</t>
  </si>
  <si>
    <t xml:space="preserve">Trasnferencia de capital a hogares y personas </t>
  </si>
  <si>
    <t>Transferencias de capital a Asociaciones Privadas sin Fines de Lucro</t>
  </si>
  <si>
    <t>Transferencia de capital a empresas del sector privado interno</t>
  </si>
  <si>
    <t>Muebles de alojamiento, excepto de oficina y estantería</t>
  </si>
  <si>
    <t>Equipos de Cómputo</t>
  </si>
  <si>
    <t>Electrodomesticos</t>
  </si>
  <si>
    <t>Equipos y aparatos audiovisuales</t>
  </si>
  <si>
    <t>Equipos de defensa y seguridad</t>
  </si>
  <si>
    <t>Equipos de defensa de defensa</t>
  </si>
  <si>
    <t>Equipos de seguridad</t>
  </si>
  <si>
    <t>Edificios y estructuras</t>
  </si>
  <si>
    <t>Edificios residenciales ( Viviendas )</t>
  </si>
  <si>
    <t>Edificios No Residenciales</t>
  </si>
  <si>
    <t>Otras estructuras</t>
  </si>
  <si>
    <t>Supervisión e inspección de obras en edificaciones</t>
  </si>
  <si>
    <t>Servicio Nacional de Salud</t>
  </si>
  <si>
    <t>Dirección de Planificación y Desarrollo</t>
  </si>
  <si>
    <t>Meta Lograda Año 2016</t>
  </si>
  <si>
    <t>Metropolitano</t>
  </si>
  <si>
    <t xml:space="preserve">Valdesia </t>
  </si>
  <si>
    <t>Norcentral</t>
  </si>
  <si>
    <t>Nordeste</t>
  </si>
  <si>
    <t>Enriquillo</t>
  </si>
  <si>
    <t>Este</t>
  </si>
  <si>
    <t>El Valle</t>
  </si>
  <si>
    <t>Cibao Occidental</t>
  </si>
  <si>
    <t>Cibao Central</t>
  </si>
  <si>
    <t>Año</t>
  </si>
  <si>
    <t>Meta Proyectada Año 2018</t>
  </si>
  <si>
    <t>Anticipo Financiero</t>
  </si>
  <si>
    <t>Venta Servicios</t>
  </si>
  <si>
    <t>Aportes SNS Nomina</t>
  </si>
  <si>
    <t>Aportes SNS Equipamiento</t>
  </si>
  <si>
    <t>Aportes para otros gastos de inversión del SNS</t>
  </si>
  <si>
    <t xml:space="preserve">        Aportes SNS Nómina</t>
  </si>
  <si>
    <t>Nómina</t>
  </si>
  <si>
    <t>Porcentaje de cesárea</t>
  </si>
  <si>
    <t>Índice de mortalidad materna intrahospitalaria</t>
  </si>
  <si>
    <t>Meta Lograda actual periodo                 Año 2017</t>
  </si>
  <si>
    <t>"Año del Desarrollo Agroforestal"</t>
  </si>
  <si>
    <t>Insumo</t>
  </si>
  <si>
    <t>InsumoAbrev</t>
  </si>
  <si>
    <t>Descripción</t>
  </si>
  <si>
    <t>CODIGO PRESUPUESTARIO</t>
  </si>
  <si>
    <t>lsAcabadosTextiles</t>
  </si>
  <si>
    <t>Manteles en encajes para bandejas grandes (rectangulares)</t>
  </si>
  <si>
    <t>unidad</t>
  </si>
  <si>
    <t>2.3.2.2.01</t>
  </si>
  <si>
    <t>Manteles en encajes para bandejas pequeñas (rectangulares)</t>
  </si>
  <si>
    <t>lsAlimentosyBebidas</t>
  </si>
  <si>
    <t>Almuerzo tipo Buffet para 10 personas (Cristaleria, Cuberteria, Servilletas, Jugo)</t>
  </si>
  <si>
    <t>2.3.1.1.01</t>
  </si>
  <si>
    <t>Almuerzo tipo Buffet para 20 personas (Cristalería, Cubertería, Servilletas, Jugo, Café)</t>
  </si>
  <si>
    <t xml:space="preserve">Almuerzo tipo Buffet para 30 personas (Cristaleria, Cuberteria, Servilletas, Jugo) </t>
  </si>
  <si>
    <t>Almuerzo tipo Buffet para 40 personas (Cristalería, Cuberteria, Mesas, Sillas, Manteles, Servilletas)</t>
  </si>
  <si>
    <t>Refrigerio Dulce tipo Buffet p/65 Personas (Arreglo Flores, Alquiler Cristalería, Sillas, Servilletas, Mesa, Bambalina, Tope)</t>
  </si>
  <si>
    <t>Refrigerio tipo Buffet p/12 personas (4 Variedades, Desechables Transparentes, Jugo Natural, Servilletas, Hielo)</t>
  </si>
  <si>
    <t xml:space="preserve">Refrigerio tipo Buffet p/15 personas (3 Variedades, Desechables Transparentes, Jugo Natural, Servilletas, Hielo) </t>
  </si>
  <si>
    <t>Refrigerio tipo Buffet p/150 personas (Diferentes Variedades, Bambalinas, Manteles, Desechables, Hielo, Servilletas)</t>
  </si>
  <si>
    <t xml:space="preserve">Refrigerio tipo Buffet p/40 personas (5 Variedades, Cristaleria, Mantel, Tope, Bambalina, Servilletas, Hielo) </t>
  </si>
  <si>
    <t xml:space="preserve">Refrigerio tipo Buffet p/45 personas (5 Variedades, Desechable Transparentes, Servilletas, Hielo) </t>
  </si>
  <si>
    <t xml:space="preserve">Refrigerio tipo preempacado p/100 personas (4 Variedades, Jugo, Desechables Transparentes, Hielo, Servilleta) </t>
  </si>
  <si>
    <t xml:space="preserve">Refrigerio tipo preempacado p/110 personas (4 Variedades, Jugo, Desechables Transparentes,sillas plasticas, Servilletas) </t>
  </si>
  <si>
    <t xml:space="preserve">Refrigerio tipo preempacado p/125 personas (4 Variedades, Jugo, Desechables Transparentes,sillas plasticas, Servilletas) </t>
  </si>
  <si>
    <t>Refrigerio tipo preempacado p/20 personas (Variedades fuertes, Jugo, Desechables Transparentes, Servilletas, Hielo)</t>
  </si>
  <si>
    <t>Refrigerio tipo preempacado p/25 personas (4 Variedades, Jugo, Desechables Transparentes, Jugo Natural)</t>
  </si>
  <si>
    <t xml:space="preserve">Refrigerio tipo preempacado p/250 personas (4 Variedades, Jugo, Desechables Transparentes, Mesas, Manteles) </t>
  </si>
  <si>
    <t xml:space="preserve">Refrigerio tipo preempacado p/50 personas (3 Variedades, Jugo, Desechables Transparentes, Hielo, Servilleta) </t>
  </si>
  <si>
    <t>Refrigerio y Almuerzo tipo Buffet p/25 personas (Cristaleria, Mesas, Manteles, Bambalina, Hielo, Servilletas</t>
  </si>
  <si>
    <t>Servicio de Almuerzo tipo buffet para 30 Personas</t>
  </si>
  <si>
    <t>Servicio de Refrigerio tipo buffet 30 Personas</t>
  </si>
  <si>
    <t>lsArticulosdePlastico</t>
  </si>
  <si>
    <t>Cajas de Cucharas Plásticas</t>
  </si>
  <si>
    <t>Caja</t>
  </si>
  <si>
    <t>2.3.5.5.01</t>
  </si>
  <si>
    <t>Cajas de Tenedores Plásticos</t>
  </si>
  <si>
    <t>Cajas de Vasos No. 3</t>
  </si>
  <si>
    <t>Cajas de Vasos No. 7</t>
  </si>
  <si>
    <t>Fardos de Fundas Plásticas 17x22</t>
  </si>
  <si>
    <t>Fardos de Fundas Plásticas 24x30</t>
  </si>
  <si>
    <t>Fardos de Fundas Plásticas no. 55</t>
  </si>
  <si>
    <t>Electrodomésticos</t>
  </si>
  <si>
    <t>lsElectrodomesticos</t>
  </si>
  <si>
    <t>Aspiradora</t>
  </si>
  <si>
    <t>2.6.1.4.01</t>
  </si>
  <si>
    <t>Estufas de 20 pulgadas</t>
  </si>
  <si>
    <t>Microondas de 7 pies</t>
  </si>
  <si>
    <t>Refrigeradores de 8 pies</t>
  </si>
  <si>
    <t>Televisores de 32 pulgadas</t>
  </si>
  <si>
    <t>lsTelecomunicaciones</t>
  </si>
  <si>
    <t>Mapas de Evacuación</t>
  </si>
  <si>
    <t>2.6.5.5.01</t>
  </si>
  <si>
    <t>Otros Señales</t>
  </si>
  <si>
    <t>Punto de Reunion 2x2 pies, Metla colocado en pared</t>
  </si>
  <si>
    <t>Señal de Ruta de Evacuacion Area, Doble Cara 6x12, para techo con cables de acero  Fotoluminiscente</t>
  </si>
  <si>
    <t>Señales de Ruta de Evacuacion Flecha Derecha 5x8 en vinil fotoluminiscente sobre PVC de 4mm</t>
  </si>
  <si>
    <t>Señales de Ruta de Evacuacion Flecha Izquierda 5x8 en vinil fotoluminiscente sobre PVC de 4mm</t>
  </si>
  <si>
    <t>Señales de Salida 12x25¨ en vinil fotoluminiscente sobre PVC de 4mm</t>
  </si>
  <si>
    <t>Señalizaciones de Extintores y Modo de uso</t>
  </si>
  <si>
    <t xml:space="preserve">Equipo médico y de laboratorio </t>
  </si>
  <si>
    <t>lsEquiposMedicos</t>
  </si>
  <si>
    <t xml:space="preserve"> Agitador rotador VDRL.</t>
  </si>
  <si>
    <t>2.6.3.1.01</t>
  </si>
  <si>
    <t xml:space="preserve"> Aspirador de secreciones eléctrico rodable</t>
  </si>
  <si>
    <t xml:space="preserve"> Bandeja de Urología</t>
  </si>
  <si>
    <t xml:space="preserve"> Contador de células hematológicas.</t>
  </si>
  <si>
    <t xml:space="preserve"> Incubadora neonatal para UCI</t>
  </si>
  <si>
    <t xml:space="preserve"> Vitrina de acero inoxidable para material estéril 0.68x0.45x1.70m.</t>
  </si>
  <si>
    <t>Aza Diatermica</t>
  </si>
  <si>
    <t>Balanza  con tallímetro de 160 kg - 320 lbs.</t>
  </si>
  <si>
    <t>Balanza analítica de precisión</t>
  </si>
  <si>
    <t>Bandeja cirugía general</t>
  </si>
  <si>
    <t>Bandeja de acero inoxidable 30x20cms.</t>
  </si>
  <si>
    <t>Bandeja de cesárea.</t>
  </si>
  <si>
    <t>Bandeja de cirugía ortopédica</t>
  </si>
  <si>
    <t>Bandeja de legrado</t>
  </si>
  <si>
    <t>Bandeja de parto</t>
  </si>
  <si>
    <t>Bandeja ginecológica</t>
  </si>
  <si>
    <t>Baño maría 10 - 15 lts.</t>
  </si>
  <si>
    <t>Cama  tipo hospitalaria, de posición, con barandas,  colchón</t>
  </si>
  <si>
    <t>Cama cuna metálica rodable con barandas para niños 147 x 82.5 x 50 cms.</t>
  </si>
  <si>
    <t>Cama eléctrica de cuidados intensivos con barandas y funciones de posicionamientos especiales</t>
  </si>
  <si>
    <t>Cama unipersonal</t>
  </si>
  <si>
    <t>Camilla de emergencia  con barandas, ruedas  y  porta suero incluido</t>
  </si>
  <si>
    <t>Camilla de transporte intrahospitalaria con barandas, ruedas y porta suero</t>
  </si>
  <si>
    <t>Camilla de trauma shock</t>
  </si>
  <si>
    <t>Camilla para examen ginecológico.</t>
  </si>
  <si>
    <t>Carro de cura</t>
  </si>
  <si>
    <t>Centrífuga de Mesa de 24 tubos</t>
  </si>
  <si>
    <t>Chaleco plomado</t>
  </si>
  <si>
    <t>Cipap Fisher</t>
  </si>
  <si>
    <t>Colchones Hospitalarios 36' x 76' (Azul, Marron o Crema)</t>
  </si>
  <si>
    <t>Cuna de calor radiante</t>
  </si>
  <si>
    <t>Desfibrilador con monitor ECG, paleta externas y batería interna.</t>
  </si>
  <si>
    <t>Doppler fetal fijo</t>
  </si>
  <si>
    <t>Doppler fetal portátil</t>
  </si>
  <si>
    <t>Electrocardiógrafo de 3 canales portátil con carro</t>
  </si>
  <si>
    <t>Electrocauterio</t>
  </si>
  <si>
    <t>Escalinata de 2 peldaño</t>
  </si>
  <si>
    <t>Esfigmomanómetro De Pared Con Brazalete Adulto</t>
  </si>
  <si>
    <t>Esfigmomanómetro de pared con set de brazaletes pediátrico.</t>
  </si>
  <si>
    <t>Esfigmomanómetro de pedestal rodable adulto</t>
  </si>
  <si>
    <t>Esfigmomanómetro de pedestal rodable adulto/pediátrico</t>
  </si>
  <si>
    <t>Esfigmomanómetro portátil con brazalete para adulto</t>
  </si>
  <si>
    <t>Esfigmomanómetro portátil con set de Brazaletes pediátricos</t>
  </si>
  <si>
    <t>Estantería metalica de 4 niveles regulares</t>
  </si>
  <si>
    <t>Estetoscopio doble campana</t>
  </si>
  <si>
    <t>Estetoscopio pediátrico</t>
  </si>
  <si>
    <t>Frasco Esteril para muestras</t>
  </si>
  <si>
    <t>Horno eléctrico al seco cap. 28 litros.</t>
  </si>
  <si>
    <t>Incubadora de transporte</t>
  </si>
  <si>
    <t>Incubadora neonatal estándar</t>
  </si>
  <si>
    <t>Instalación de Rayos X en el Hospital Municipal de Haina</t>
  </si>
  <si>
    <t>Lámpara de fototerapia</t>
  </si>
  <si>
    <t>Lámpara quirúrgica cialítica de potencia alta.</t>
  </si>
  <si>
    <t>Lámpara quirúrgica de pie rodable .</t>
  </si>
  <si>
    <t>Laringoscopio adulto</t>
  </si>
  <si>
    <t>Máquina de anestesia 3 gases con monitoreo avanzado.</t>
  </si>
  <si>
    <t>Mesa de parto</t>
  </si>
  <si>
    <t>Mesa metálica angular rodable para instrumentos de acero inoxidable</t>
  </si>
  <si>
    <t>Mesa metálica tipo mayo acero inoxidable</t>
  </si>
  <si>
    <t>Mesa para operaciones mayores</t>
  </si>
  <si>
    <t>Microscopio binocular Tipo Estándar</t>
  </si>
  <si>
    <t>Monitor de actividad intrauterina y cardiofetal</t>
  </si>
  <si>
    <t>Monitor de funciones vitales de transporte 5 pararametros</t>
  </si>
  <si>
    <t>Monitores de signos vitales de pared de 5 parámetros .</t>
  </si>
  <si>
    <t>Nebulizador</t>
  </si>
  <si>
    <t>Negatoscopio metálico de 1 campo</t>
  </si>
  <si>
    <t>Negatoscopio metálico de 2 campos.</t>
  </si>
  <si>
    <t>Nevera para banco de sangre</t>
  </si>
  <si>
    <t>Nevera para Reactivos</t>
  </si>
  <si>
    <t>Orinal metálico</t>
  </si>
  <si>
    <t>Pulsoxímetro adulto pediátrico portátil.</t>
  </si>
  <si>
    <t>Pulsoxímetro con sensor neonatal.</t>
  </si>
  <si>
    <t>Resucitador manual adulto</t>
  </si>
  <si>
    <t>Resucitador manual neonatal</t>
  </si>
  <si>
    <t>Resucitador manual pediátrico</t>
  </si>
  <si>
    <t>Set de cirugía menor</t>
  </si>
  <si>
    <t>Set de diagnóstico de pared</t>
  </si>
  <si>
    <t>Set de diagnóstico portátil</t>
  </si>
  <si>
    <t>Set instrumental de curaciones.</t>
  </si>
  <si>
    <t>Silla de rueda aro No. 18</t>
  </si>
  <si>
    <t>Silla de rueda aro No. 24</t>
  </si>
  <si>
    <t>Sillón dental (de fabricación de local)</t>
  </si>
  <si>
    <t xml:space="preserve">Unidad de Monitoreo de Cuidados Intensivos </t>
  </si>
  <si>
    <t>Unidad de Rayos X portátil y con batería.</t>
  </si>
  <si>
    <t>Unidad dental digital completa</t>
  </si>
  <si>
    <t>Unidades dentales (de fabricación local)</t>
  </si>
  <si>
    <t>Ventilador mecánico adulto/pediátrico</t>
  </si>
  <si>
    <t>Ventilador mecánico neonatal</t>
  </si>
  <si>
    <t>Equipos de cómputo</t>
  </si>
  <si>
    <t>lsEquiposComputos</t>
  </si>
  <si>
    <t>Computadoras de escritorio</t>
  </si>
  <si>
    <t>2.6.1.3.01</t>
  </si>
  <si>
    <t xml:space="preserve">Headsets </t>
  </si>
  <si>
    <t>Impresora Multifunción</t>
  </si>
  <si>
    <t>Impresoras Blanco y Negro</t>
  </si>
  <si>
    <t>Laptop de 14 pulgadas</t>
  </si>
  <si>
    <t>lsEquiposSeguridad</t>
  </si>
  <si>
    <t>Arco Detector de Metales de 87' de alto x 35' de anho</t>
  </si>
  <si>
    <t>2.6.6.2.01</t>
  </si>
  <si>
    <t>Detectores de Metal Portatil de 16,5' de longitud</t>
  </si>
  <si>
    <t>Eventos generales</t>
  </si>
  <si>
    <t>lsEventosGenerales</t>
  </si>
  <si>
    <t>Alojamiento por una Noche por persona</t>
  </si>
  <si>
    <t>2.2.8.6.01</t>
  </si>
  <si>
    <t>Audivisuales, Decoración, Montaje y Desmontaje de Evento por 50 personas</t>
  </si>
  <si>
    <t>Audivisuales, Decoración, Montaje y Desmontaje de Evento por 80 personas</t>
  </si>
  <si>
    <t>lsGasoil</t>
  </si>
  <si>
    <t>Tickets de Combustible de RD$1,000.00</t>
  </si>
  <si>
    <t xml:space="preserve">2.3.7.1.02 </t>
  </si>
  <si>
    <t>Tickets de Combustible de RD$200.00</t>
  </si>
  <si>
    <t>Tickets de Combustible de RD$500.00</t>
  </si>
  <si>
    <t>Galones de Gasoil Optimo</t>
  </si>
  <si>
    <t>galon</t>
  </si>
  <si>
    <t>2.3.7.1.02</t>
  </si>
  <si>
    <t>Galones de Gasoil Regular</t>
  </si>
  <si>
    <t>Galones de Gasolina Premium</t>
  </si>
  <si>
    <t>Galones de Gasolina Regular</t>
  </si>
  <si>
    <t>Galones de GPL</t>
  </si>
  <si>
    <t>lsHerramientasMenores</t>
  </si>
  <si>
    <t>60 pie de Alambre Vinyl #14/2</t>
  </si>
  <si>
    <t>pie</t>
  </si>
  <si>
    <t>2.3.6.3.04</t>
  </si>
  <si>
    <t>Bandeja metálica colectora de agua de 1.50 x 0.70 x 0.70mts</t>
  </si>
  <si>
    <t>Cajas aéreas plásticas</t>
  </si>
  <si>
    <t>Canaleta de 1 pulgada</t>
  </si>
  <si>
    <t>Codos de 1' PVC</t>
  </si>
  <si>
    <t>Destornillador de Estria</t>
  </si>
  <si>
    <t>Destornillador Plano</t>
  </si>
  <si>
    <t>Faceplate 1 salida</t>
  </si>
  <si>
    <t>Grapas Plasticas para Alambre Vinyl #13</t>
  </si>
  <si>
    <t>Llave de Rueda tipo T</t>
  </si>
  <si>
    <t>Llaves de paso de bola (1 pulgada)</t>
  </si>
  <si>
    <t>Martillo</t>
  </si>
  <si>
    <t>Mini Jack RJ45</t>
  </si>
  <si>
    <t>Niples 1' x 2' hg</t>
  </si>
  <si>
    <t>Niples de 1' x 3' hg</t>
  </si>
  <si>
    <t>Organizador horizontal plástico</t>
  </si>
  <si>
    <t>Patch Cord UTP Cat.6 de 2 pies</t>
  </si>
  <si>
    <t>Patch Cord UTP Cat.6 de 7 pies</t>
  </si>
  <si>
    <t>Patch Panel 24 puertos Cat.6</t>
  </si>
  <si>
    <t>Pinzas para corte de tola</t>
  </si>
  <si>
    <t>Punta de Tria para Taladro</t>
  </si>
  <si>
    <t>PVC CR80/30 (kit de 500)</t>
  </si>
  <si>
    <t>Rack (Palometas) de Pared para Monitor NK PVM-2701</t>
  </si>
  <si>
    <t>Rack de pared 7U con Bisagras</t>
  </si>
  <si>
    <t>Tarugos Azules</t>
  </si>
  <si>
    <t>tee de 1 pulgada hg</t>
  </si>
  <si>
    <t>Tira de Lija 100/1</t>
  </si>
  <si>
    <t>Tira de Lija de Metal 12/1</t>
  </si>
  <si>
    <t>Tornillo para Tarugo Azul</t>
  </si>
  <si>
    <t>Tubo de Silicón Transparente</t>
  </si>
  <si>
    <t>lsImpresionyEncuadernacion</t>
  </si>
  <si>
    <t>Impresión Formularios (dos caras)</t>
  </si>
  <si>
    <t xml:space="preserve">2.2.2.2.01 </t>
  </si>
  <si>
    <t>lsLlantasyNeumaticos</t>
  </si>
  <si>
    <t xml:space="preserve">Goma (No.265/70/16 para camioneta Toyota Hilux) </t>
  </si>
  <si>
    <t>2.3.5.3.01</t>
  </si>
  <si>
    <t xml:space="preserve">Gomas (No. 265/70/15 para jeep Chevrolet Brazer) </t>
  </si>
  <si>
    <t>Neumáticos para Ford Ranger, Pirelli 265-70R-16</t>
  </si>
  <si>
    <t>Neumáticos para Motocicleta 110/80-18-58, trasera, Michelin</t>
  </si>
  <si>
    <t>Neumáticos para Motocicletas 80/90-21mc48p, delanteras Michelin</t>
  </si>
  <si>
    <t>Neumáticos para Toyota Hilux, Firestone 265/70 R 16</t>
  </si>
  <si>
    <t>Tubo de Neumáticos para Motocicleta, delantero, Michelin</t>
  </si>
  <si>
    <t>Tubo de Neumáticos para Motocicleta, trasero, Michelin</t>
  </si>
  <si>
    <t>lsMantenimiento</t>
  </si>
  <si>
    <t>Instalación, Correcion de Pintura, Cristal Delantero y Bumper de vehiculo</t>
  </si>
  <si>
    <t>2.7.2.6.01</t>
  </si>
  <si>
    <t>Mantenimiento de Vehículos</t>
  </si>
  <si>
    <t>Mantenimiento y reparación de equipos para computación</t>
  </si>
  <si>
    <t xml:space="preserve">Mantenimiento y/o Reparación Impresora  Multifuncional </t>
  </si>
  <si>
    <t>2.7.2.2.01</t>
  </si>
  <si>
    <t>Mantenimiento y/o Reparación Impresora Laser</t>
  </si>
  <si>
    <t>Servicio de Reparación y Mantenimiento de Fotocopiadora (anual)</t>
  </si>
  <si>
    <t>Reparación de Tomógrafo General Electric Brights Speed, serial 277468nm5</t>
  </si>
  <si>
    <t>2.7.2.4.01</t>
  </si>
  <si>
    <t>Mantenimiento y reparación de maquinarias y equipos</t>
  </si>
  <si>
    <t>Mantenimiento de Planta Electrica Cummins 20KVA</t>
  </si>
  <si>
    <t>Mantenimiento y Reparación de Aire Acondicionado de 3 Toneladas</t>
  </si>
  <si>
    <t>Reparacion y Mantenimiento Planta Eléctrica</t>
  </si>
  <si>
    <t>Servicio de Mantenimiento de Aire Acondicionado</t>
  </si>
  <si>
    <t>2.2.7.2.01</t>
  </si>
  <si>
    <t>Servicio de mantenimiento,lavado y brillado de piso</t>
  </si>
  <si>
    <t>2.7.1.7.01</t>
  </si>
  <si>
    <t>Servicios de Desinstalacion,  Instalación y Mantenimiento</t>
  </si>
  <si>
    <t>Mantenimiento y reparación de muebles y equipos de oficina</t>
  </si>
  <si>
    <t>Mantenimiento Planta Eléctrica</t>
  </si>
  <si>
    <t>2.7.1.6.01</t>
  </si>
  <si>
    <t>Suministro, Instalación y drenaje</t>
  </si>
  <si>
    <t>2.7.1.4.01</t>
  </si>
  <si>
    <t>lsMaterialesdeLimpieza</t>
  </si>
  <si>
    <t>Ambientador en Spray, diferentes Frangancias</t>
  </si>
  <si>
    <t>2.3.9.1.01</t>
  </si>
  <si>
    <t>Carro de limpieza de 2 baldes</t>
  </si>
  <si>
    <t>Cleaner, 1 Litro para Maquina ABX Micros 60</t>
  </si>
  <si>
    <t>Cubo plastico , con brazalete en metal, Mediano</t>
  </si>
  <si>
    <t>Docenas de Brillo de Metal (Fregar)</t>
  </si>
  <si>
    <t>Escoba plastica</t>
  </si>
  <si>
    <t>Galón de Cloro</t>
  </si>
  <si>
    <t>Galones de Limpia Cristales</t>
  </si>
  <si>
    <t>Jabón Liquido Lavaplatos</t>
  </si>
  <si>
    <t>Jabón Liquido para Manos</t>
  </si>
  <si>
    <t>Neutralizador de Olor</t>
  </si>
  <si>
    <t xml:space="preserve">Pinespuma </t>
  </si>
  <si>
    <t>Rastrillo plastico palo en  en madera</t>
  </si>
  <si>
    <t>Saco de Detergente en Polvo</t>
  </si>
  <si>
    <t>Suaper</t>
  </si>
  <si>
    <t>Muebles de alojamiento</t>
  </si>
  <si>
    <t>lsMueblesdeAlojamiento</t>
  </si>
  <si>
    <t>Bancada de 3 asientos</t>
  </si>
  <si>
    <t>2.6.1.2.02</t>
  </si>
  <si>
    <t>Bancada de 4 asientos</t>
  </si>
  <si>
    <t>lsMueblesdeOficina</t>
  </si>
  <si>
    <t>Anaquel metalico de 5 niveles</t>
  </si>
  <si>
    <t>2.6.1.1.02</t>
  </si>
  <si>
    <t>Anaqueles de Metal de 1.20m+0.60 cm</t>
  </si>
  <si>
    <t>2.6.1.1.01</t>
  </si>
  <si>
    <t>Anaqueles de Metal de 1.m+0.60 cm</t>
  </si>
  <si>
    <t>Archivador metálico de 4 gavetas.</t>
  </si>
  <si>
    <t>Archivos Laterales 2.3 de 4 gavetas</t>
  </si>
  <si>
    <t>Armario metálico dobles o lockers con ojete para candado.</t>
  </si>
  <si>
    <t>Bandeja metálica rodable de sobre cama para alimentos</t>
  </si>
  <si>
    <t>Cubiculos (1.05mt x 1.00mt x 0.60mt)</t>
  </si>
  <si>
    <t>Cubo metalico para desperdicios con tapa accionada a pedal</t>
  </si>
  <si>
    <t>Dispositivo de Paso Rápido de Peajes para Vehículos</t>
  </si>
  <si>
    <t>Escritorio metálico de 2 cajones de 100 x 60 cms.</t>
  </si>
  <si>
    <t>Gabinetes Aereos 1.00mt con puerta tipo tambor</t>
  </si>
  <si>
    <t>Mesa comedor con 4 sillas</t>
  </si>
  <si>
    <t>Silla metálica giratoria rodable con asiento alto</t>
  </si>
  <si>
    <t>Silla secretarial</t>
  </si>
  <si>
    <t>Sillas de Oficina sin brazo, con soporte lumbar</t>
  </si>
  <si>
    <t>Sillas de visitas</t>
  </si>
  <si>
    <t>Sillas secretariales sin brazo con soporte lumbar</t>
  </si>
  <si>
    <t>Sillón ejecutivo color negro, con brazo, soporte lumbar, en leader</t>
  </si>
  <si>
    <t>Sillon Ergonomico o Postural color negro</t>
  </si>
  <si>
    <t>Sillón para sala de reuniones</t>
  </si>
  <si>
    <t>Sillón semiejecutivo sin porta brazos unipersonal</t>
  </si>
  <si>
    <t>Taburete metálico asiento giratorio rodable con espaldar.</t>
  </si>
  <si>
    <t>Taburete metalico giratorio con espaldar para anestesiologo</t>
  </si>
  <si>
    <t>lsObrasMenoresEdificaciones</t>
  </si>
  <si>
    <t xml:space="preserve"> Adecuación Local </t>
  </si>
  <si>
    <t>2.7.1.1.01</t>
  </si>
  <si>
    <t>lsOtrosEquipos</t>
  </si>
  <si>
    <t>Bomba de agua de 1.5 hp, doble impele</t>
  </si>
  <si>
    <t>2.6.5.8.01</t>
  </si>
  <si>
    <t>Bomba de Agua de 3HP - 110-220V</t>
  </si>
  <si>
    <t>Gato Hidráulico 2 TOM. TW</t>
  </si>
  <si>
    <t>Tanque de hidroneumatico de 120 galones - alta presion</t>
  </si>
  <si>
    <t>lsPeaje</t>
  </si>
  <si>
    <t>Peaje (por vehiculo)</t>
  </si>
  <si>
    <t>2.2.4.4.01</t>
  </si>
  <si>
    <t>Pinturas, barnices, lacas, diluyentes y absorbentes para pintura</t>
  </si>
  <si>
    <t>lsPinturas</t>
  </si>
  <si>
    <t>Cemento de pvc de 16oz</t>
  </si>
  <si>
    <t>2.3.7.2.06</t>
  </si>
  <si>
    <t>Pastas de cloro de cisternas 200GRS</t>
  </si>
  <si>
    <t>lsProductosArtesGraficas</t>
  </si>
  <si>
    <t>Calcomanias</t>
  </si>
  <si>
    <t>2.3.3.3.01</t>
  </si>
  <si>
    <t>Letrero en Acrílico rotulado en Vinil adhesivo, Tornillos Decorativo (0.71mt x 1.06mt) con instalación</t>
  </si>
  <si>
    <t>lsProductosdeCemento</t>
  </si>
  <si>
    <t>Cemento blanco</t>
  </si>
  <si>
    <t>libra</t>
  </si>
  <si>
    <t>2.3.6.1.01</t>
  </si>
  <si>
    <t>lsProductosdeLoza</t>
  </si>
  <si>
    <t>Inodoros color blanco</t>
  </si>
  <si>
    <t>2.3.6.2.02</t>
  </si>
  <si>
    <t>Lavamanos con pedestal color blanco</t>
  </si>
  <si>
    <t>Pedestal de Lavamanos color blanco</t>
  </si>
  <si>
    <t>lsProductosdePapel</t>
  </si>
  <si>
    <t>Carpetas Azules de 5 Pulgadas con 3 aros.</t>
  </si>
  <si>
    <t>Carpetas institucionales con bolsillo full color, Cartón 9x12</t>
  </si>
  <si>
    <t>Carpetas No.1, Blanca c/Cover</t>
  </si>
  <si>
    <t>2.3.3.2.01</t>
  </si>
  <si>
    <t>Carpetas No.2</t>
  </si>
  <si>
    <t>Carpetas No.3</t>
  </si>
  <si>
    <t>Carpetas No.4</t>
  </si>
  <si>
    <t xml:space="preserve">Carpetas No.5, Blanca c/Cover </t>
  </si>
  <si>
    <t>Fardos de Papel Higiénico Jumbo</t>
  </si>
  <si>
    <t>Fardos de Papel Toalla</t>
  </si>
  <si>
    <t>Fardos de Servilletas</t>
  </si>
  <si>
    <t>Fólder de bolsillo color azul</t>
  </si>
  <si>
    <t>Folders 8 1/2x 11 (100/1) Impropapel</t>
  </si>
  <si>
    <t>Folders 8 1/2x 11 (100/1), de Colores</t>
  </si>
  <si>
    <t>Folders 8 1/2x 13 (100/1), Ofi Folder</t>
  </si>
  <si>
    <t>Folders 8 1/2x 13 (100/1), Ofinota</t>
  </si>
  <si>
    <t>Formulario de Requisicion de Materiales de 50 juegos con 3 autocopias</t>
  </si>
  <si>
    <t>Libretas Rayadas 5x8 (docena)</t>
  </si>
  <si>
    <t>Libretas Rayadas 8 1/2 x 11 (docena)</t>
  </si>
  <si>
    <t>Máquinas sumadoras Electrónicas</t>
  </si>
  <si>
    <t>Resma de Hojas timbradas con Logo de la Institución 8 1/2 x 11 (Bond 24)</t>
  </si>
  <si>
    <t>Resma de Papel 8 1/2x11</t>
  </si>
  <si>
    <t>resma</t>
  </si>
  <si>
    <t>2.3.3.1.01</t>
  </si>
  <si>
    <t>Resma de Papel 8 1/2x14</t>
  </si>
  <si>
    <t>Rollo de Papel para Sumadora, 21/4¨x120 Import</t>
  </si>
  <si>
    <t>Sobres para Carta (cajas) 500/1</t>
  </si>
  <si>
    <t>Sumadoras Electricas</t>
  </si>
  <si>
    <t>lsProductosdeVidrio</t>
  </si>
  <si>
    <t xml:space="preserve">Cristal Delantero para Isuzu D-Max </t>
  </si>
  <si>
    <t>2.3.6.2.01</t>
  </si>
  <si>
    <t xml:space="preserve">Cristal Delantero para Mitsubishi L200 </t>
  </si>
  <si>
    <t xml:space="preserve">Cristal Delantero para Nissan Frontier </t>
  </si>
  <si>
    <t>Cristal Delantero para Toyota Fortunner</t>
  </si>
  <si>
    <t xml:space="preserve">Cristal Delantero para Toyota Hilux </t>
  </si>
  <si>
    <t>lsProductosElectricos</t>
  </si>
  <si>
    <t>Alambre STD No. 12 (2.5 mm) Rollo</t>
  </si>
  <si>
    <t>2.3.9.6.01</t>
  </si>
  <si>
    <t>Alicate Eléctrico 9'' TRUPER (12351)</t>
  </si>
  <si>
    <t>Bateria AA (docenas) Maxell</t>
  </si>
  <si>
    <t>Bateria AAA  (docenas), Insterstate</t>
  </si>
  <si>
    <t>Bateria AAA  Maxell (docenas)</t>
  </si>
  <si>
    <t>Baterías de Vehículos para Isuzu D-Max</t>
  </si>
  <si>
    <t>Baterías de Vehículos para Nissan Frontier</t>
  </si>
  <si>
    <t>Baterías de Vehículos para Nissan Patrol</t>
  </si>
  <si>
    <t>Baterías de Vehículos para Toyota Corolla</t>
  </si>
  <si>
    <t>Baterías para UPS de Tomógrafo ( capacidad 80KVA/64KVA)</t>
  </si>
  <si>
    <t>Bombillo Pequeño 25W, Bajo Consumo</t>
  </si>
  <si>
    <t>Extensiones elécricas de 10 pies, color mamey (3M) 48006 Voltech</t>
  </si>
  <si>
    <t>Fotocelda con Base</t>
  </si>
  <si>
    <t>Main Breaker Trifasico de 240 voltios</t>
  </si>
  <si>
    <t>Reflectores LED 100W</t>
  </si>
  <si>
    <t>Regletas 6 Salidas Voltech</t>
  </si>
  <si>
    <t>Switch 24 puertos Gigabit (No POE)</t>
  </si>
  <si>
    <t>Tape 3M Scoth-23 de Goma</t>
  </si>
  <si>
    <t>Tape 3M Scoth-33 Vinil</t>
  </si>
  <si>
    <t>Tomacorrientes 110v, tipo Livingston</t>
  </si>
  <si>
    <t>Transformadores 2x32W Silvania de 110v/ 277v</t>
  </si>
  <si>
    <t>Tubos fluorescentes Blancos 32w Caja 25/1</t>
  </si>
  <si>
    <t>lsProductosMedicinalesH</t>
  </si>
  <si>
    <t>Anestesia al 2% 1 50.00</t>
  </si>
  <si>
    <t>2.3.4.1.01</t>
  </si>
  <si>
    <t>Anestesia al 3% 50/1</t>
  </si>
  <si>
    <t>Dycal brazil</t>
  </si>
  <si>
    <t>2.3.4.2.01</t>
  </si>
  <si>
    <t>Eugenol (frasco)</t>
  </si>
  <si>
    <t>Grabado Acido 37% Phosphoric 12g</t>
  </si>
  <si>
    <t>Grabado ácido 37% Phosphoric 12g</t>
  </si>
  <si>
    <t>Hidróxido de Calcio USA</t>
  </si>
  <si>
    <t>Hyaminol solución desinfectante 16 oz.</t>
  </si>
  <si>
    <t>Hyaminol solucion desinfectante 16oz.</t>
  </si>
  <si>
    <t>Kit de Resina</t>
  </si>
  <si>
    <t>Lysol Odontológico IC</t>
  </si>
  <si>
    <t>tonelada</t>
  </si>
  <si>
    <t>Minolyse LGM para Maquina ABX Micros 60</t>
  </si>
  <si>
    <t>Minoton/Minidil, 20 litros para Maquina ABX Micros 60</t>
  </si>
  <si>
    <t>Oxido de Zinc 2oz. (LC)</t>
  </si>
  <si>
    <t>Papel articular</t>
  </si>
  <si>
    <t>Pasta profiláctica Cherry 12oz</t>
  </si>
  <si>
    <t>Pasta Profiláctica Cherry 12oz.</t>
  </si>
  <si>
    <t>Resina flow</t>
  </si>
  <si>
    <t>lsProductosMetalicos</t>
  </si>
  <si>
    <t>Aro para Goma No. 265/70/16 para Camioneta Toyota Hilux</t>
  </si>
  <si>
    <t>2.3.6.3.01</t>
  </si>
  <si>
    <t>Productos químicos de uso personal</t>
  </si>
  <si>
    <t>lsProductosQuimicos</t>
  </si>
  <si>
    <t>Galón de Gel Anti-bacterial para manos</t>
  </si>
  <si>
    <t>2.3.7.2.03</t>
  </si>
  <si>
    <t>lsPublicidadyPropaganda</t>
  </si>
  <si>
    <t xml:space="preserve">Publicación en el Periódico, de Proceso de Licitación Publica Nacional durante 2 Días, </t>
  </si>
  <si>
    <t>dia</t>
  </si>
  <si>
    <t xml:space="preserve">2.2.2.1.01 </t>
  </si>
  <si>
    <t>Servicios técnicos y profesionales</t>
  </si>
  <si>
    <t>lsServiciosTecnicosProfesionales</t>
  </si>
  <si>
    <t>Pagos facilitadores externos</t>
  </si>
  <si>
    <t xml:space="preserve">Cheque </t>
  </si>
  <si>
    <t>2.2.8.7.06</t>
  </si>
  <si>
    <t>Sistemas de aire acondicionado, calefacción y de refrigeración industrial y comercial</t>
  </si>
  <si>
    <t>lsAireAcondicionado</t>
  </si>
  <si>
    <t>Condensador de 24,000 BTU, Refrigerante 22</t>
  </si>
  <si>
    <t>2.6.5.4.01</t>
  </si>
  <si>
    <t>Motor para Aire Condicionado Centralizado</t>
  </si>
  <si>
    <t>Útiles de cocina y comedor</t>
  </si>
  <si>
    <t>lsUtilesdeCocina</t>
  </si>
  <si>
    <t>Azucareras en Acero Inoxidable</t>
  </si>
  <si>
    <t>2.3.9.5.01</t>
  </si>
  <si>
    <t>Bandeja de guano o Madera artesanal 18x10 (rectangular)</t>
  </si>
  <si>
    <t>Docena de Platos hondo para Sopa, Blancos</t>
  </si>
  <si>
    <t>docena</t>
  </si>
  <si>
    <t>Docena de Platos llanos color blanco</t>
  </si>
  <si>
    <t>Docenas de Copas de Cristal para agua 10.7 oz</t>
  </si>
  <si>
    <t>Docenas de Copas de Cristal para agua bajitas</t>
  </si>
  <si>
    <t>Docenas de cucharitas para cafe</t>
  </si>
  <si>
    <t>Grecas Industriales de 4 litros</t>
  </si>
  <si>
    <t>Set de docenas de Tazas color blanco para cafe</t>
  </si>
  <si>
    <t>sets de Cuchillos, Tenedores y Cucharas (acero inoxidable)</t>
  </si>
  <si>
    <t>Termos para Cafe de 1.5 litros color negro</t>
  </si>
  <si>
    <t>Tetera para Té</t>
  </si>
  <si>
    <t>Útiles de escritorio, oficina, informática y de enseñanza</t>
  </si>
  <si>
    <t>lsUtilesdeOficina</t>
  </si>
  <si>
    <t xml:space="preserve">	Cubeta de acero inoxidable rodable</t>
  </si>
  <si>
    <t xml:space="preserve">2.3.9.2.01 </t>
  </si>
  <si>
    <t xml:space="preserve">	Zafacón de acero inoxidable con tapa y pedal</t>
  </si>
  <si>
    <t>(662) COLOR para impresora HP 3515</t>
  </si>
  <si>
    <t>(662) NEGRO para impresora HP 3515</t>
  </si>
  <si>
    <t>122XL (CH563HC) para impresora HP 2050 (PERSONAL)</t>
  </si>
  <si>
    <t>670 (CZ113AL) NEGRO para impresora HP AVANTAGE 4625</t>
  </si>
  <si>
    <t>670 (CZ114AL) AZUL para impresora HP AVANTAGE 4625</t>
  </si>
  <si>
    <t>670 (CZ115AL) MAGENTA para impresora HP AVANTAGE 4625</t>
  </si>
  <si>
    <t>670 (CZ116AL) AMARILLO para impresora HP AVANTAGE 4625</t>
  </si>
  <si>
    <t>74 NEGRO para impresora HP C4280</t>
  </si>
  <si>
    <t>75 COLOR para impresora HP C4280</t>
  </si>
  <si>
    <t>AL-100 TD para impresora SHARP AL-2030</t>
  </si>
  <si>
    <t>Archivo Acordeon</t>
  </si>
  <si>
    <t>Bandas de Gomas No. 18 (cajas)</t>
  </si>
  <si>
    <t>Bandejas para Escritorio</t>
  </si>
  <si>
    <t>Cajas de Clips (19MM) pequeño</t>
  </si>
  <si>
    <t>Cajas de Clips (32MM) Mediano</t>
  </si>
  <si>
    <t>Cajas de Clips (51MM) Grande</t>
  </si>
  <si>
    <t>Cajas de Felpas Azules</t>
  </si>
  <si>
    <t>Cajas de Lapiceros Azules</t>
  </si>
  <si>
    <t>Cajas Marcadores de Pizarra</t>
  </si>
  <si>
    <t>Carpetas para archivos</t>
  </si>
  <si>
    <t>Cartucho 122 Color para impresora HP2050 (Personal)</t>
  </si>
  <si>
    <t>Cartucho 122 Negro para impresora HP 2050 (Personal)</t>
  </si>
  <si>
    <t>Cartucho 662 color para impresora HP 3515</t>
  </si>
  <si>
    <t>Cartucho 662 Negro para impresora HP 3515</t>
  </si>
  <si>
    <t>Cartucho 670 (CZ113AL) Negro  para impresora HP AVANTAGE 4625</t>
  </si>
  <si>
    <t>Cartucho 670 (CZ114AL) Magenta para impresora HP AVANTAGE 4625</t>
  </si>
  <si>
    <t>Cartucho 670 (CZ115AL) Amarillo para impresora HP AVANTAGE 4625</t>
  </si>
  <si>
    <t>Cartucho 670 (CZ116AL) Cian para impresora HP AVANTAGE 4625</t>
  </si>
  <si>
    <t>Cartucho 74 Negro para impresora HP C4280</t>
  </si>
  <si>
    <t>Cartucho 75 Color para impresora HP C4280</t>
  </si>
  <si>
    <t>Cartucho 954 Amarillo para impresora OFFICEJET PRO8710</t>
  </si>
  <si>
    <t>Cartucho 954 Cian para impresora OFFICEJET PRO8710</t>
  </si>
  <si>
    <t>Cartucho 954 Magenta para impresora HP OFFICEJET PRO8710</t>
  </si>
  <si>
    <t>Cartucho 954 Negro para impresora HP OFFICEJET PRO8710</t>
  </si>
  <si>
    <t>Cartucho CN050A (951) CIAN para impresora HP OFFICEJET PRO8610</t>
  </si>
  <si>
    <t>Cartucho CN051 (951) Magenta para impresora HP OFFICEJET PRO8610</t>
  </si>
  <si>
    <t>Cartucho CN052A Amarillo para impresora HP OFFICEJET PRO8610</t>
  </si>
  <si>
    <t>Cartucho HP 60 Negro para impresora HP DESKJET D1660</t>
  </si>
  <si>
    <t>Cartuchos color Negro para Impresora HP Photosmart C4280</t>
  </si>
  <si>
    <t>CB435A (35A) para impresora Laserjet P1006</t>
  </si>
  <si>
    <t>CE285A (85A) para impresora HP P1102W</t>
  </si>
  <si>
    <t>CE310A para impresora HP CP1025NW</t>
  </si>
  <si>
    <t>CE505A (05A) para impresora HP P2055DM</t>
  </si>
  <si>
    <t>Cera para contar Red Star 1.1 oz</t>
  </si>
  <si>
    <t>CF226A (26A) para impresora HP MFP M426 FDW</t>
  </si>
  <si>
    <t>CF283A (83A) para impresora HP MFP M127 FN</t>
  </si>
  <si>
    <t>Cinta adhesiva 3/4</t>
  </si>
  <si>
    <t>Cinta para Calculadora electronica CIO Negra-Roja</t>
  </si>
  <si>
    <t>CL-511 COLOR para impresora CANON PIXMA MP230</t>
  </si>
  <si>
    <t>CL-513 XL COLOR para impresora CANON PIXMA MP230</t>
  </si>
  <si>
    <t>Clip porta Carnet</t>
  </si>
  <si>
    <t>Clips Mediano 33MM</t>
  </si>
  <si>
    <t>Clips Sujeta Papel Grande</t>
  </si>
  <si>
    <t xml:space="preserve">Clips Sujeta Papel Pequeño </t>
  </si>
  <si>
    <t>CN050A (951) CIAN AZUL para impresora HP OFFICEJET PRO8610</t>
  </si>
  <si>
    <t>CN051A (951) MAGENTA para impresora HP OFFICEJET PRO8610</t>
  </si>
  <si>
    <t>CN052A (952) AMARILLO para impresora HP OFFICEJET PRO8610</t>
  </si>
  <si>
    <t>Corrector Liquido  20ml</t>
  </si>
  <si>
    <t>Disco Duro externo de 2 Tera Bytes</t>
  </si>
  <si>
    <t>E260A11L para impresora LEXMARK E260DN</t>
  </si>
  <si>
    <t>Grapa Industrial Grande (cajas)</t>
  </si>
  <si>
    <t>Grapadoras de Metal</t>
  </si>
  <si>
    <t>Guillotina 15¨</t>
  </si>
  <si>
    <t>Lapiceros Azules</t>
  </si>
  <si>
    <t>Lapiceros color Azul (cajas)</t>
  </si>
  <si>
    <t>Lapiceros color negro (cajas)</t>
  </si>
  <si>
    <t>Lapiceros color rojo (cajas)</t>
  </si>
  <si>
    <t>Lápiz de carbon (docena)</t>
  </si>
  <si>
    <t>Memoria Micro SD de 64GB</t>
  </si>
  <si>
    <t>Memorias USB 8 GB</t>
  </si>
  <si>
    <t>Mural de Corcho, Marco Madera 24x35</t>
  </si>
  <si>
    <t>Notas de papel autoadhesivo, Post it 3x3</t>
  </si>
  <si>
    <t>Paquetes Post-it Banderitas, 5 Colores Hopax (Sing Here)</t>
  </si>
  <si>
    <t>PG-510 NEGRO para impresora CANON PIXMA MP230</t>
  </si>
  <si>
    <t>PG-512 XL NEGRO para impresora CANON PIXMA MP230</t>
  </si>
  <si>
    <t>Pizarras Blancas Laminadas 90x60 cm con Trípode</t>
  </si>
  <si>
    <t>Plásticos Protectores de Carnet</t>
  </si>
  <si>
    <t>Porta Clips</t>
  </si>
  <si>
    <t>Porta Lápiz de Metal</t>
  </si>
  <si>
    <t>Porta Revista de Metal</t>
  </si>
  <si>
    <t>Post it 3x3,  Varios Colores</t>
  </si>
  <si>
    <t>Post it Banderita</t>
  </si>
  <si>
    <t>Post it Grandes</t>
  </si>
  <si>
    <t>Post it Pequeño</t>
  </si>
  <si>
    <t>Q1338A (38A) para impresora LASERJET 4200 DTN</t>
  </si>
  <si>
    <t>Q2612AD (12A) para impresora HP LASERJET 1022</t>
  </si>
  <si>
    <t>Q5942A (42A) para impresora LASERJET 4250</t>
  </si>
  <si>
    <t>Reglas Plásticas 12¨</t>
  </si>
  <si>
    <t>Resaltador Amarillo Fluorescente</t>
  </si>
  <si>
    <t>Resaltador Fluorescente</t>
  </si>
  <si>
    <t>Router wifi</t>
  </si>
  <si>
    <t>Sacapuntas</t>
  </si>
  <si>
    <t>Sacapuntas Eléctrico</t>
  </si>
  <si>
    <t>Sello de Despachado (CUADRADO)</t>
  </si>
  <si>
    <t>Sello de Recibido (CUADRADO)</t>
  </si>
  <si>
    <t>Sellos Gomigrafos</t>
  </si>
  <si>
    <t>Separadores carpeta 8 1/2 x11</t>
  </si>
  <si>
    <t>Stick de Colle 35g (Pegamento)</t>
  </si>
  <si>
    <t>Tabla de Apoyo de Madera</t>
  </si>
  <si>
    <t>Tabla de apoyo/ Madera</t>
  </si>
  <si>
    <t>Tape 33-3M (un rollo)</t>
  </si>
  <si>
    <t>Tijeras de oficina</t>
  </si>
  <si>
    <t>Tinta para Sello color azul (docenas)</t>
  </si>
  <si>
    <t>Tinta para Sello color rojo</t>
  </si>
  <si>
    <t>Toner AR-310NT para impresora SHARP AR-M237</t>
  </si>
  <si>
    <t>Toner CB435A (35A) para impresora LASERJET P1006</t>
  </si>
  <si>
    <t>Toner CE285A (85A) para impresora HP P1102W</t>
  </si>
  <si>
    <t>Toner CE310A 126A para impresora HP CP1025NW</t>
  </si>
  <si>
    <t>Toner CE505A (05A) para impresora HP P2055DM</t>
  </si>
  <si>
    <t>Toner CF217A (17A) para impresora HP M102W</t>
  </si>
  <si>
    <t>Toner CF226A (26A) para impresora HP MFP M426 FDW</t>
  </si>
  <si>
    <t>Toner CF280A (80A) para impresora HP 400 M401 DNE</t>
  </si>
  <si>
    <t>Toner CF283A (83A) para impresora HP MFP M127 FN</t>
  </si>
  <si>
    <t>Toner E260A11L para impresora LEXMARK E260DN</t>
  </si>
  <si>
    <t>Toner HP CF217A 17A</t>
  </si>
  <si>
    <t>Toner para Impresora Xeroz 3220</t>
  </si>
  <si>
    <t>Toner Q1338A (38A) para impresora LASERJET 4200 DTN</t>
  </si>
  <si>
    <t>Toner Q2612AD (12A) para impresora HP LASERJET 1020</t>
  </si>
  <si>
    <t>Toner Q5942A (42A) para impresora LASERJET 4250</t>
  </si>
  <si>
    <t>Toner Q5945A (45A) para impresora HP 4345 MFP</t>
  </si>
  <si>
    <t>Toner T3520 para impresora TOSHIBA T3520</t>
  </si>
  <si>
    <t>Toner T4710U para impresora TOSHIBA SUPER G3</t>
  </si>
  <si>
    <t xml:space="preserve">Unidades de Sacagrapas </t>
  </si>
  <si>
    <t>Zafacón de Metal para escritorio</t>
  </si>
  <si>
    <t>Útiles menores médico-quirúrgicos</t>
  </si>
  <si>
    <t>lsUtilesMenoresMQ</t>
  </si>
  <si>
    <t>Aguja con hilo de seda 3/0</t>
  </si>
  <si>
    <t>2.3.9.3.01</t>
  </si>
  <si>
    <t>Aguja con Hilo de Seda 3/0</t>
  </si>
  <si>
    <t xml:space="preserve">2.3.9.3.01 </t>
  </si>
  <si>
    <t>Aguja corta 27G  1x100</t>
  </si>
  <si>
    <t>Aguja Corta 27G 1x100 (cajas)</t>
  </si>
  <si>
    <t>Aguja larga 27G  1x100</t>
  </si>
  <si>
    <t>Aguja Larga 27G 1x100 (cajas)</t>
  </si>
  <si>
    <t>Algodon en rollo (libra)</t>
  </si>
  <si>
    <t>Algodón en rollo (libra)</t>
  </si>
  <si>
    <t>Babero desechable</t>
  </si>
  <si>
    <t>Babero desechable 500/1</t>
  </si>
  <si>
    <t>Baja Lengua (1 caja)</t>
  </si>
  <si>
    <t>Baja lengua 100/1</t>
  </si>
  <si>
    <t>Banda de Celuloide 1x100</t>
  </si>
  <si>
    <t>Espejo con mango</t>
  </si>
  <si>
    <t>Fresa de pulido de Resina dorada (larga)</t>
  </si>
  <si>
    <t>Fresa económica 2200F</t>
  </si>
  <si>
    <t>Fresa Económica 2200F</t>
  </si>
  <si>
    <t>Fresa redonda 1012</t>
  </si>
  <si>
    <t>Fresa Redonda 1012</t>
  </si>
  <si>
    <t>Fresa redonda 1014</t>
  </si>
  <si>
    <t>Fresa Redonda 1014</t>
  </si>
  <si>
    <t>Fresa tipo Schufu</t>
  </si>
  <si>
    <t>Gasa 2'x 2'/4 No esterelizada 200/1 (paquetes)</t>
  </si>
  <si>
    <t>Gasa 2'x 2'/4 no esterilizada 200/1 (paquetes)</t>
  </si>
  <si>
    <t>Gorro Azul de Cirugia 100/1</t>
  </si>
  <si>
    <t>Guantes L</t>
  </si>
  <si>
    <t>Guantes L (cajas)</t>
  </si>
  <si>
    <t>Guantes M</t>
  </si>
  <si>
    <t>Guantes M (cajas)</t>
  </si>
  <si>
    <t>Guantes S</t>
  </si>
  <si>
    <t>Guantes S (cajas)</t>
  </si>
  <si>
    <t>Instrumento de obturación plástica</t>
  </si>
  <si>
    <t>Jeringa porta Carpule</t>
  </si>
  <si>
    <t>Kits de Resina</t>
  </si>
  <si>
    <t>Mascarilla lisa rectangular azul 1x50</t>
  </si>
  <si>
    <t>Mascarilla Lisa Rectangular Azul 1x50</t>
  </si>
  <si>
    <t>Papel Articular</t>
  </si>
  <si>
    <t>Turbina</t>
  </si>
  <si>
    <t>lsViaticosDP</t>
  </si>
  <si>
    <t>Viaticos Chofer Sin Hospedaje</t>
  </si>
  <si>
    <t>2.2.3.1.01</t>
  </si>
  <si>
    <t>Viaticos Tecnicos con Hospedaje</t>
  </si>
  <si>
    <t>Viaticos Tecnicos Sin Hospedaje</t>
  </si>
  <si>
    <t>lsEquiposTransporte</t>
  </si>
  <si>
    <t>Unidad</t>
  </si>
  <si>
    <t>2.6.4.1.01</t>
  </si>
  <si>
    <t>2.6.4.2.01</t>
  </si>
  <si>
    <t>2.6.4.8.01</t>
  </si>
  <si>
    <t>Recursos Externos</t>
  </si>
  <si>
    <t>Meta</t>
  </si>
  <si>
    <t>Código Presupuestario</t>
  </si>
  <si>
    <t>CEAS:</t>
  </si>
  <si>
    <t>Gerencia de Área</t>
  </si>
  <si>
    <t>CEAS</t>
  </si>
  <si>
    <t>Meta Proyectada a Lograr Año 2017</t>
  </si>
  <si>
    <t>Programación de Insumos</t>
  </si>
  <si>
    <t>Productos</t>
  </si>
  <si>
    <t>Tipo de Producto</t>
  </si>
  <si>
    <t>Intermedio</t>
  </si>
  <si>
    <t>Terminal</t>
  </si>
  <si>
    <t>Impresión a Color</t>
  </si>
  <si>
    <t>Impresión a Satinada</t>
  </si>
  <si>
    <t>Combustible</t>
  </si>
  <si>
    <t>2.3.7.1.01</t>
  </si>
  <si>
    <t>2.3.7.1.04</t>
  </si>
  <si>
    <t>Dirección de Planificación y Sistema de Salud</t>
  </si>
  <si>
    <t>Gerencia de Área (PNA):</t>
  </si>
  <si>
    <t>Gupo</t>
  </si>
  <si>
    <t>Subgrupo</t>
  </si>
  <si>
    <t>Aportes SNS Medicamentos</t>
  </si>
  <si>
    <t xml:space="preserve">                                                    Consolidado Presupuesto Estimado de Ingresos y Gastos Gerencia de Area de Salud</t>
  </si>
  <si>
    <t>2 Encuestas de Sastifaccion de usuarios</t>
  </si>
  <si>
    <t>Promocion de la salud</t>
  </si>
  <si>
    <t>24 charlas educativas en salud</t>
  </si>
  <si>
    <t xml:space="preserve">Gestion del conocimiento </t>
  </si>
  <si>
    <t xml:space="preserve">2 CURSOS OFIMATICA BASICA </t>
  </si>
  <si>
    <t xml:space="preserve">2 CURSOS CONTAMINACION DE ALIMENTOS </t>
  </si>
  <si>
    <t xml:space="preserve">2 TALLERES RESIDUOS HOSPITALARIOS - BIOSEGURIDAD -LAVADO DE MANOS </t>
  </si>
  <si>
    <t xml:space="preserve">1 TALLER MANEJO ADECUADO DE ROPA HOSPITALARIA </t>
  </si>
  <si>
    <t xml:space="preserve">1 TALLER LAVADO E INSPECCION DE INSTRUMENTAL , EMPACADO ,ESTERILIZACION,ALMACENAMIENTO Y PROTECCION PERSONAL </t>
  </si>
  <si>
    <t xml:space="preserve">2 TALLER PROGRAMA DE LIMPIEZA PARA CONTROL DE INFECCIONES  </t>
  </si>
  <si>
    <t xml:space="preserve">2 TALLERES HIGIENE DE MANOS PARA EL DIA INTERNACINAL DEL LAVADO DE MANOS </t>
  </si>
  <si>
    <t xml:space="preserve">1 TALLER CRECIMIENTO PERSONAL </t>
  </si>
  <si>
    <t xml:space="preserve">1 TALLER EDUCACION EMPRESARIAL Y MOTIVACION </t>
  </si>
  <si>
    <t xml:space="preserve">1 TALLER MANEJO DE CRISIS </t>
  </si>
  <si>
    <t xml:space="preserve">2 TALLERES GERENCIA Y HUMANIZACION DE LOS SERVICIOS </t>
  </si>
  <si>
    <t xml:space="preserve">1 CURSO ANALISIS DE COSTOS </t>
  </si>
  <si>
    <t xml:space="preserve">1 TALLER LEY DE COMPRAS Y CONTARTACIONES </t>
  </si>
  <si>
    <t xml:space="preserve">1 TALLER GESTION Y CONTROL DE INVENTARIO DE ALMACEN </t>
  </si>
  <si>
    <t xml:space="preserve">1 CURSO MANEJO DE DATOS ESTADISTICOS </t>
  </si>
  <si>
    <t xml:space="preserve">1 CURSO DESARROLLO DE HABILIDADES GERENCIALES </t>
  </si>
  <si>
    <t xml:space="preserve">1 CURSO PALS -BLS  </t>
  </si>
  <si>
    <t xml:space="preserve">1 CURSO SEGURIDAD INDUSTRIAL Y PRIMEROS AUXILIOS </t>
  </si>
  <si>
    <t xml:space="preserve">1 CURSO DE MANDOS MEDIOS </t>
  </si>
  <si>
    <t>Gestion Administrativa y Financiera</t>
  </si>
  <si>
    <t>Abarcar en un 100% la rendicion de cuentas</t>
  </si>
  <si>
    <t>Implementacion de las NOBACI en un 100%</t>
  </si>
  <si>
    <t>Disminuir las glosas por debajo del 10%</t>
  </si>
  <si>
    <t>Aumentar nuestros ingresos en un 15%</t>
  </si>
  <si>
    <t>Mantener el 100% en el ranking de transparencia de la DIGEIG</t>
  </si>
  <si>
    <t>Satisfaccion de Usuarios</t>
  </si>
  <si>
    <t>Mantener la satisfaccion de usuarios por enciama del 80%</t>
  </si>
  <si>
    <t>2 Capacitacion personal Medico y Atencion al usuario en Referencia y Contrarefrencia</t>
  </si>
  <si>
    <t>Actualizacion  Cartera de Servicios</t>
  </si>
  <si>
    <t xml:space="preserve">implementacion de un 100% de la guia de cirugia segura de calidad </t>
  </si>
  <si>
    <t xml:space="preserve">Gestion de calidad </t>
  </si>
  <si>
    <t xml:space="preserve">1 encuesta de clima laboral </t>
  </si>
  <si>
    <t>Gestion de Usuario</t>
  </si>
  <si>
    <t xml:space="preserve">Gestion de conocimiento </t>
  </si>
  <si>
    <t>1 CURSO PROTOCOLO Y MONTAJE DE EVENTOS</t>
  </si>
  <si>
    <t xml:space="preserve">1 TALLER BUENAS PRACTICAS DE DISTRIBUCION Y ALMACENAMIENTO </t>
  </si>
  <si>
    <t>terminal</t>
  </si>
  <si>
    <t>2 talleres de archivista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</si>
</sst>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(* #,##0.00_);_(* \(#,##0.00\);_(* &quot;-&quot;??_);_(@_)"/>
    <numFmt numFmtId="165" formatCode="#,##0.00;[Red]#,##0.00"/>
    <numFmt numFmtId="166" formatCode="0.000000"/>
  </numFmts>
  <fonts count="42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Goudy Old Style"/>
      <family val="1"/>
    </font>
    <font>
      <sz val="11"/>
      <color theme="1"/>
      <name val="Calibri"/>
      <family val="2"/>
      <scheme val="minor"/>
    </font>
    <font>
      <sz val="11"/>
      <color theme="1"/>
      <name val="Goudy Old Style"/>
      <family val="1"/>
    </font>
    <font>
      <sz val="10"/>
      <name val="Cambria"/>
      <family val="1"/>
      <scheme val="maj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b/>
      <sz val="10"/>
      <name val="Cambria"/>
      <family val="1"/>
      <scheme val="major"/>
    </font>
    <font>
      <b/>
      <sz val="8"/>
      <name val="Cambria"/>
      <family val="1"/>
      <scheme val="major"/>
    </font>
    <font>
      <b/>
      <sz val="10"/>
      <color theme="1"/>
      <name val="Cambria"/>
      <family val="1"/>
      <scheme val="major"/>
    </font>
    <font>
      <sz val="10"/>
      <color theme="1"/>
      <name val="Cambria"/>
      <family val="1"/>
      <scheme val="maj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9"/>
      <name val="Cambria"/>
      <family val="1"/>
      <scheme val="maj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theme="0"/>
      <name val="Arial"/>
      <family val="2"/>
    </font>
    <font>
      <sz val="10"/>
      <color theme="0"/>
      <name val="Calibri"/>
      <family val="2"/>
      <scheme val="minor"/>
    </font>
    <font>
      <u/>
      <sz val="9"/>
      <color indexed="81"/>
      <name val="Tahoma"/>
      <family val="2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sz val="9"/>
      <color indexed="8"/>
      <name val="Arial"/>
      <family val="2"/>
    </font>
    <font>
      <sz val="9"/>
      <color theme="1"/>
      <name val="Arial"/>
      <family val="2"/>
    </font>
    <font>
      <sz val="11"/>
      <name val="Times New Roman"/>
      <family val="1"/>
    </font>
    <font>
      <sz val="11"/>
      <name val="Calibri"/>
      <family val="2"/>
      <scheme val="minor"/>
    </font>
    <font>
      <sz val="11"/>
      <color theme="0"/>
      <name val="Times New Roman"/>
      <family val="1"/>
    </font>
    <font>
      <b/>
      <sz val="10"/>
      <color theme="3"/>
      <name val="Cambria"/>
      <family val="1"/>
    </font>
    <font>
      <sz val="10"/>
      <name val="Calibri"/>
      <family val="2"/>
      <scheme val="minor"/>
    </font>
  </fonts>
  <fills count="4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6666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33CC"/>
        <bgColor indexed="64"/>
      </patternFill>
    </fill>
    <fill>
      <patternFill patternType="solid">
        <fgColor rgb="FFCCFF3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933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999FF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rgb="FFFF0066"/>
        <bgColor indexed="64"/>
      </patternFill>
    </fill>
    <fill>
      <patternFill patternType="solid">
        <fgColor rgb="FF6699FF"/>
        <bgColor indexed="64"/>
      </patternFill>
    </fill>
    <fill>
      <patternFill patternType="solid">
        <fgColor rgb="FF49B17B"/>
        <bgColor indexed="64"/>
      </patternFill>
    </fill>
    <fill>
      <patternFill patternType="solid">
        <fgColor rgb="FF00FFFF"/>
        <bgColor indexed="64"/>
      </patternFill>
    </fill>
  </fills>
  <borders count="2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theme="3" tint="0.39991454817346722"/>
      </right>
      <top/>
      <bottom/>
      <diagonal/>
    </border>
    <border>
      <left style="thin">
        <color theme="3" tint="0.39991454817346722"/>
      </left>
      <right/>
      <top/>
      <bottom/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/>
      <diagonal/>
    </border>
    <border>
      <left style="thin">
        <color theme="3" tint="0.39994506668294322"/>
      </left>
      <right style="thin">
        <color theme="3" tint="0.39994506668294322"/>
      </right>
      <top/>
      <bottom/>
      <diagonal/>
    </border>
    <border>
      <left style="thin">
        <color theme="3" tint="0.39991454817346722"/>
      </left>
      <right style="thin">
        <color theme="3" tint="0.39991454817346722"/>
      </right>
      <top/>
      <bottom/>
      <diagonal/>
    </border>
    <border>
      <left style="thin">
        <color theme="3" tint="0.39994506668294322"/>
      </left>
      <right/>
      <top style="thin">
        <color theme="3" tint="0.39994506668294322"/>
      </top>
      <bottom/>
      <diagonal/>
    </border>
    <border>
      <left/>
      <right/>
      <top style="thin">
        <color theme="3" tint="0.39994506668294322"/>
      </top>
      <bottom/>
      <diagonal/>
    </border>
    <border>
      <left style="thin">
        <color theme="3" tint="0.39994506668294322"/>
      </left>
      <right/>
      <top/>
      <bottom/>
      <diagonal/>
    </border>
    <border>
      <left/>
      <right style="thin">
        <color theme="3" tint="0.39994506668294322"/>
      </right>
      <top/>
      <bottom/>
      <diagonal/>
    </border>
    <border>
      <left style="thin">
        <color theme="3" tint="0.39994506668294322"/>
      </left>
      <right style="thin">
        <color theme="3" tint="0.39994506668294322"/>
      </right>
      <top/>
      <bottom style="thin">
        <color theme="3" tint="0.39994506668294322"/>
      </bottom>
      <diagonal/>
    </border>
    <border>
      <left style="thin">
        <color theme="3" tint="0.39994506668294322"/>
      </left>
      <right style="thin">
        <color theme="3" tint="0.39994506668294322"/>
      </right>
      <top/>
      <bottom style="thin">
        <color theme="3" tint="0.399914548173467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1454817346722"/>
      </left>
      <right style="thin">
        <color theme="3" tint="0.39991454817346722"/>
      </right>
      <top/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3" tint="0.39991454817346722"/>
      </left>
      <right/>
      <top/>
      <bottom style="thin">
        <color theme="3" tint="0.39991454817346722"/>
      </bottom>
      <diagonal/>
    </border>
    <border>
      <left style="thin">
        <color theme="3" tint="0.39994506668294322"/>
      </left>
      <right style="thin">
        <color theme="3" tint="0.39994506668294322"/>
      </right>
      <top/>
      <bottom style="thin">
        <color theme="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3" tint="0.39994506668294322"/>
      </left>
      <right style="thin">
        <color theme="3" tint="0.39994506668294322"/>
      </right>
      <top/>
      <bottom style="thin">
        <color indexed="64"/>
      </bottom>
      <diagonal/>
    </border>
    <border>
      <left style="thin">
        <color theme="3" tint="0.39994506668294322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2">
    <xf numFmtId="0" fontId="0" fillId="0" borderId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6" fillId="0" borderId="0"/>
    <xf numFmtId="164" fontId="6" fillId="0" borderId="0" applyFont="0" applyFill="0" applyBorder="0" applyAlignment="0" applyProtection="0"/>
    <xf numFmtId="0" fontId="5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2" fillId="0" borderId="0"/>
    <xf numFmtId="0" fontId="1" fillId="0" borderId="0"/>
  </cellStyleXfs>
  <cellXfs count="493">
    <xf numFmtId="0" fontId="0" fillId="0" borderId="0" xfId="0"/>
    <xf numFmtId="0" fontId="6" fillId="0" borderId="0" xfId="4"/>
    <xf numFmtId="0" fontId="9" fillId="0" borderId="0" xfId="4" applyFont="1"/>
    <xf numFmtId="0" fontId="10" fillId="3" borderId="0" xfId="0" applyFont="1" applyFill="1" applyBorder="1"/>
    <xf numFmtId="0" fontId="11" fillId="4" borderId="4" xfId="0" applyFont="1" applyFill="1" applyBorder="1" applyAlignment="1">
      <alignment horizontal="left"/>
    </xf>
    <xf numFmtId="0" fontId="11" fillId="4" borderId="0" xfId="0" applyFont="1" applyFill="1" applyBorder="1" applyAlignment="1">
      <alignment horizontal="center"/>
    </xf>
    <xf numFmtId="0" fontId="11" fillId="5" borderId="5" xfId="0" applyFont="1" applyFill="1" applyBorder="1" applyAlignment="1">
      <alignment horizontal="center" vertical="center" wrapText="1"/>
    </xf>
    <xf numFmtId="0" fontId="11" fillId="6" borderId="7" xfId="0" applyFont="1" applyFill="1" applyBorder="1"/>
    <xf numFmtId="0" fontId="12" fillId="6" borderId="7" xfId="0" applyFont="1" applyFill="1" applyBorder="1"/>
    <xf numFmtId="0" fontId="12" fillId="2" borderId="7" xfId="0" applyFont="1" applyFill="1" applyBorder="1"/>
    <xf numFmtId="0" fontId="12" fillId="2" borderId="7" xfId="0" applyFont="1" applyFill="1" applyBorder="1" applyAlignment="1">
      <alignment horizontal="left"/>
    </xf>
    <xf numFmtId="0" fontId="11" fillId="7" borderId="8" xfId="0" applyFont="1" applyFill="1" applyBorder="1"/>
    <xf numFmtId="0" fontId="12" fillId="7" borderId="8" xfId="0" applyFont="1" applyFill="1" applyBorder="1"/>
    <xf numFmtId="0" fontId="11" fillId="8" borderId="8" xfId="0" applyFont="1" applyFill="1" applyBorder="1" applyAlignment="1" applyProtection="1">
      <alignment horizontal="right" vertical="center"/>
      <protection locked="0"/>
    </xf>
    <xf numFmtId="0" fontId="12" fillId="0" borderId="0" xfId="0" applyFont="1"/>
    <xf numFmtId="0" fontId="11" fillId="4" borderId="11" xfId="0" applyFont="1" applyFill="1" applyBorder="1" applyAlignment="1">
      <alignment horizontal="left"/>
    </xf>
    <xf numFmtId="0" fontId="12" fillId="10" borderId="0" xfId="0" applyFont="1" applyFill="1" applyBorder="1" applyProtection="1">
      <protection locked="0"/>
    </xf>
    <xf numFmtId="0" fontId="11" fillId="8" borderId="11" xfId="0" applyFont="1" applyFill="1" applyBorder="1" applyAlignment="1">
      <alignment horizontal="left"/>
    </xf>
    <xf numFmtId="0" fontId="11" fillId="8" borderId="0" xfId="0" applyFont="1" applyFill="1" applyBorder="1" applyAlignment="1">
      <alignment horizontal="center"/>
    </xf>
    <xf numFmtId="0" fontId="11" fillId="10" borderId="11" xfId="0" applyFont="1" applyFill="1" applyBorder="1" applyAlignment="1" applyProtection="1">
      <protection locked="0"/>
    </xf>
    <xf numFmtId="0" fontId="11" fillId="10" borderId="0" xfId="0" applyFont="1" applyFill="1" applyBorder="1" applyAlignment="1" applyProtection="1">
      <protection locked="0"/>
    </xf>
    <xf numFmtId="0" fontId="11" fillId="8" borderId="4" xfId="0" applyFont="1" applyFill="1" applyBorder="1" applyAlignment="1">
      <alignment horizontal="left"/>
    </xf>
    <xf numFmtId="0" fontId="15" fillId="12" borderId="0" xfId="0" applyFont="1" applyFill="1" applyBorder="1" applyAlignment="1" applyProtection="1">
      <protection locked="0"/>
    </xf>
    <xf numFmtId="0" fontId="16" fillId="5" borderId="5" xfId="0" applyFont="1" applyFill="1" applyBorder="1" applyAlignment="1">
      <alignment horizontal="center" vertical="center" wrapText="1"/>
    </xf>
    <xf numFmtId="0" fontId="17" fillId="12" borderId="11" xfId="0" applyFont="1" applyFill="1" applyBorder="1" applyAlignment="1" applyProtection="1">
      <alignment horizontal="left"/>
      <protection locked="0"/>
    </xf>
    <xf numFmtId="0" fontId="18" fillId="12" borderId="0" xfId="0" applyFont="1" applyFill="1" applyBorder="1" applyAlignment="1"/>
    <xf numFmtId="0" fontId="18" fillId="12" borderId="12" xfId="0" applyFont="1" applyFill="1" applyBorder="1" applyAlignment="1"/>
    <xf numFmtId="0" fontId="15" fillId="12" borderId="11" xfId="0" applyFont="1" applyFill="1" applyBorder="1" applyAlignment="1" applyProtection="1">
      <protection locked="0"/>
    </xf>
    <xf numFmtId="0" fontId="15" fillId="12" borderId="12" xfId="0" applyFont="1" applyFill="1" applyBorder="1" applyAlignment="1" applyProtection="1">
      <protection locked="0"/>
    </xf>
    <xf numFmtId="0" fontId="19" fillId="9" borderId="7" xfId="0" applyFont="1" applyFill="1" applyBorder="1" applyAlignment="1" applyProtection="1">
      <alignment vertical="top"/>
    </xf>
    <xf numFmtId="0" fontId="20" fillId="9" borderId="7" xfId="0" applyFont="1" applyFill="1" applyBorder="1" applyAlignment="1" applyProtection="1">
      <alignment vertical="top"/>
    </xf>
    <xf numFmtId="0" fontId="20" fillId="9" borderId="7" xfId="0" applyFont="1" applyFill="1" applyBorder="1" applyAlignment="1" applyProtection="1">
      <alignment vertical="top"/>
      <protection locked="0"/>
    </xf>
    <xf numFmtId="0" fontId="20" fillId="9" borderId="7" xfId="0" applyFont="1" applyFill="1" applyBorder="1" applyAlignment="1" applyProtection="1">
      <alignment vertical="top" wrapText="1"/>
    </xf>
    <xf numFmtId="0" fontId="20" fillId="9" borderId="7" xfId="0" applyFont="1" applyFill="1" applyBorder="1" applyProtection="1"/>
    <xf numFmtId="0" fontId="19" fillId="9" borderId="7" xfId="0" applyFont="1" applyFill="1" applyBorder="1" applyProtection="1"/>
    <xf numFmtId="0" fontId="20" fillId="9" borderId="7" xfId="0" applyFont="1" applyFill="1" applyBorder="1" applyAlignment="1" applyProtection="1">
      <alignment wrapText="1"/>
    </xf>
    <xf numFmtId="0" fontId="19" fillId="9" borderId="7" xfId="0" applyFont="1" applyFill="1" applyBorder="1" applyAlignment="1" applyProtection="1">
      <alignment vertical="top" wrapText="1"/>
    </xf>
    <xf numFmtId="0" fontId="20" fillId="9" borderId="7" xfId="0" applyFont="1" applyFill="1" applyBorder="1" applyAlignment="1" applyProtection="1">
      <alignment vertical="top" wrapText="1"/>
      <protection locked="0"/>
    </xf>
    <xf numFmtId="0" fontId="19" fillId="14" borderId="7" xfId="0" applyFont="1" applyFill="1" applyBorder="1" applyAlignment="1" applyProtection="1">
      <alignment vertical="top"/>
    </xf>
    <xf numFmtId="0" fontId="19" fillId="15" borderId="7" xfId="0" applyFont="1" applyFill="1" applyBorder="1" applyProtection="1"/>
    <xf numFmtId="0" fontId="15" fillId="11" borderId="11" xfId="0" applyFont="1" applyFill="1" applyBorder="1" applyAlignment="1">
      <alignment horizontal="left"/>
    </xf>
    <xf numFmtId="0" fontId="10" fillId="11" borderId="0" xfId="0" applyFont="1" applyFill="1" applyBorder="1"/>
    <xf numFmtId="0" fontId="7" fillId="11" borderId="0" xfId="0" applyFont="1" applyFill="1" applyBorder="1"/>
    <xf numFmtId="0" fontId="7" fillId="11" borderId="0" xfId="4" applyFont="1" applyFill="1" applyBorder="1"/>
    <xf numFmtId="4" fontId="15" fillId="11" borderId="1" xfId="0" applyNumberFormat="1" applyFont="1" applyFill="1" applyBorder="1"/>
    <xf numFmtId="4" fontId="10" fillId="11" borderId="0" xfId="0" applyNumberFormat="1" applyFont="1" applyFill="1" applyBorder="1" applyProtection="1">
      <protection locked="0"/>
    </xf>
    <xf numFmtId="0" fontId="6" fillId="11" borderId="12" xfId="4" applyFont="1" applyFill="1" applyBorder="1"/>
    <xf numFmtId="4" fontId="10" fillId="3" borderId="0" xfId="0" applyNumberFormat="1" applyFont="1" applyFill="1" applyBorder="1" applyProtection="1">
      <protection locked="0"/>
    </xf>
    <xf numFmtId="0" fontId="10" fillId="3" borderId="11" xfId="0" applyFont="1" applyFill="1" applyBorder="1" applyAlignment="1">
      <alignment horizontal="left"/>
    </xf>
    <xf numFmtId="0" fontId="7" fillId="3" borderId="0" xfId="0" applyFont="1" applyFill="1" applyBorder="1"/>
    <xf numFmtId="0" fontId="7" fillId="3" borderId="0" xfId="4" applyFont="1" applyFill="1" applyBorder="1"/>
    <xf numFmtId="0" fontId="6" fillId="3" borderId="12" xfId="4" applyFont="1" applyFill="1" applyBorder="1"/>
    <xf numFmtId="0" fontId="20" fillId="9" borderId="14" xfId="0" applyFont="1" applyFill="1" applyBorder="1" applyAlignment="1" applyProtection="1">
      <alignment vertical="top" wrapText="1"/>
    </xf>
    <xf numFmtId="0" fontId="21" fillId="9" borderId="14" xfId="0" applyFont="1" applyFill="1" applyBorder="1" applyProtection="1">
      <protection locked="0"/>
    </xf>
    <xf numFmtId="0" fontId="20" fillId="9" borderId="14" xfId="0" applyFont="1" applyFill="1" applyBorder="1" applyProtection="1"/>
    <xf numFmtId="0" fontId="19" fillId="9" borderId="14" xfId="0" applyFont="1" applyFill="1" applyBorder="1" applyAlignment="1" applyProtection="1">
      <alignment vertical="top" wrapText="1"/>
    </xf>
    <xf numFmtId="0" fontId="20" fillId="9" borderId="14" xfId="0" applyFont="1" applyFill="1" applyBorder="1" applyAlignment="1" applyProtection="1">
      <alignment vertical="top"/>
    </xf>
    <xf numFmtId="0" fontId="11" fillId="10" borderId="4" xfId="0" applyFont="1" applyFill="1" applyBorder="1" applyAlignment="1" applyProtection="1">
      <protection locked="0"/>
    </xf>
    <xf numFmtId="0" fontId="26" fillId="9" borderId="0" xfId="0" applyFont="1" applyFill="1"/>
    <xf numFmtId="0" fontId="27" fillId="9" borderId="0" xfId="0" applyFont="1" applyFill="1"/>
    <xf numFmtId="4" fontId="10" fillId="3" borderId="0" xfId="0" applyNumberFormat="1" applyFont="1" applyFill="1" applyBorder="1" applyProtection="1"/>
    <xf numFmtId="4" fontId="10" fillId="3" borderId="2" xfId="0" applyNumberFormat="1" applyFont="1" applyFill="1" applyBorder="1" applyProtection="1"/>
    <xf numFmtId="0" fontId="6" fillId="9" borderId="0" xfId="4" applyFill="1"/>
    <xf numFmtId="0" fontId="9" fillId="9" borderId="0" xfId="4" applyFont="1" applyFill="1"/>
    <xf numFmtId="0" fontId="11" fillId="8" borderId="18" xfId="0" applyFont="1" applyFill="1" applyBorder="1" applyAlignment="1" applyProtection="1">
      <alignment horizontal="center" vertical="center" wrapText="1"/>
      <protection locked="0"/>
    </xf>
    <xf numFmtId="0" fontId="11" fillId="0" borderId="11" xfId="0" applyFont="1" applyFill="1" applyBorder="1" applyAlignment="1">
      <alignment horizontal="left" indent="15"/>
    </xf>
    <xf numFmtId="3" fontId="11" fillId="6" borderId="7" xfId="0" applyNumberFormat="1" applyFont="1" applyFill="1" applyBorder="1" applyAlignment="1">
      <alignment horizontal="center"/>
    </xf>
    <xf numFmtId="3" fontId="11" fillId="6" borderId="0" xfId="0" applyNumberFormat="1" applyFont="1" applyFill="1" applyAlignment="1">
      <alignment horizontal="center"/>
    </xf>
    <xf numFmtId="3" fontId="12" fillId="2" borderId="7" xfId="0" applyNumberFormat="1" applyFont="1" applyFill="1" applyBorder="1" applyAlignment="1" applyProtection="1">
      <alignment horizontal="center"/>
      <protection locked="0"/>
    </xf>
    <xf numFmtId="3" fontId="12" fillId="2" borderId="21" xfId="0" applyNumberFormat="1" applyFont="1" applyFill="1" applyBorder="1" applyAlignment="1" applyProtection="1">
      <alignment horizontal="center"/>
      <protection locked="0"/>
    </xf>
    <xf numFmtId="0" fontId="11" fillId="9" borderId="19" xfId="0" applyFont="1" applyFill="1" applyBorder="1" applyAlignment="1" applyProtection="1">
      <alignment horizontal="center"/>
      <protection locked="0"/>
    </xf>
    <xf numFmtId="0" fontId="12" fillId="9" borderId="19" xfId="0" applyFont="1" applyFill="1" applyBorder="1" applyAlignment="1" applyProtection="1">
      <alignment horizontal="center"/>
      <protection locked="0"/>
    </xf>
    <xf numFmtId="0" fontId="12" fillId="9" borderId="4" xfId="0" applyFont="1" applyFill="1" applyBorder="1" applyAlignment="1" applyProtection="1">
      <alignment horizontal="right"/>
    </xf>
    <xf numFmtId="0" fontId="12" fillId="9" borderId="20" xfId="0" applyFont="1" applyFill="1" applyBorder="1" applyAlignment="1" applyProtection="1">
      <alignment horizontal="right"/>
    </xf>
    <xf numFmtId="0" fontId="12" fillId="2" borderId="7" xfId="0" applyFont="1" applyFill="1" applyBorder="1" applyProtection="1">
      <protection locked="0"/>
    </xf>
    <xf numFmtId="0" fontId="12" fillId="2" borderId="7" xfId="0" applyFont="1" applyFill="1" applyBorder="1" applyAlignment="1" applyProtection="1">
      <alignment horizontal="center"/>
      <protection locked="0"/>
    </xf>
    <xf numFmtId="3" fontId="11" fillId="6" borderId="7" xfId="0" applyNumberFormat="1" applyFont="1" applyFill="1" applyBorder="1" applyAlignment="1" applyProtection="1">
      <alignment horizontal="center"/>
    </xf>
    <xf numFmtId="0" fontId="19" fillId="0" borderId="4" xfId="0" applyFont="1" applyFill="1" applyBorder="1" applyAlignment="1"/>
    <xf numFmtId="0" fontId="19" fillId="0" borderId="0" xfId="0" applyFont="1" applyFill="1" applyBorder="1" applyAlignment="1"/>
    <xf numFmtId="0" fontId="19" fillId="0" borderId="12" xfId="0" applyFont="1" applyFill="1" applyBorder="1" applyAlignment="1"/>
    <xf numFmtId="0" fontId="31" fillId="0" borderId="4" xfId="0" applyFont="1" applyFill="1" applyBorder="1" applyAlignment="1"/>
    <xf numFmtId="0" fontId="31" fillId="0" borderId="0" xfId="0" applyFont="1" applyFill="1" applyBorder="1" applyAlignment="1"/>
    <xf numFmtId="0" fontId="31" fillId="0" borderId="12" xfId="0" applyFont="1" applyFill="1" applyBorder="1" applyAlignment="1"/>
    <xf numFmtId="0" fontId="32" fillId="0" borderId="4" xfId="0" applyFont="1" applyFill="1" applyBorder="1" applyAlignment="1"/>
    <xf numFmtId="0" fontId="32" fillId="0" borderId="0" xfId="0" applyFont="1" applyFill="1" applyBorder="1" applyAlignment="1"/>
    <xf numFmtId="0" fontId="32" fillId="0" borderId="12" xfId="0" applyFont="1" applyFill="1" applyBorder="1" applyAlignment="1"/>
    <xf numFmtId="0" fontId="11" fillId="0" borderId="11" xfId="0" applyFont="1" applyFill="1" applyBorder="1" applyAlignment="1"/>
    <xf numFmtId="0" fontId="11" fillId="0" borderId="0" xfId="0" applyFont="1" applyFill="1" applyBorder="1" applyAlignment="1"/>
    <xf numFmtId="0" fontId="11" fillId="0" borderId="12" xfId="0" applyFont="1" applyFill="1" applyBorder="1" applyAlignment="1"/>
    <xf numFmtId="0" fontId="11" fillId="0" borderId="0" xfId="0" applyNumberFormat="1" applyFont="1" applyFill="1" applyBorder="1" applyAlignment="1" applyProtection="1">
      <protection locked="0"/>
    </xf>
    <xf numFmtId="0" fontId="11" fillId="0" borderId="0" xfId="0" applyFont="1" applyFill="1" applyBorder="1" applyAlignment="1" applyProtection="1"/>
    <xf numFmtId="0" fontId="12" fillId="0" borderId="0" xfId="0" applyFont="1" applyProtection="1"/>
    <xf numFmtId="0" fontId="11" fillId="0" borderId="0" xfId="0" applyNumberFormat="1" applyFont="1" applyFill="1" applyBorder="1" applyAlignment="1" applyProtection="1"/>
    <xf numFmtId="0" fontId="11" fillId="0" borderId="0" xfId="0" applyFont="1" applyFill="1" applyBorder="1" applyAlignment="1" applyProtection="1">
      <alignment horizontal="left" indent="15"/>
    </xf>
    <xf numFmtId="0" fontId="12" fillId="0" borderId="12" xfId="0" applyFont="1" applyFill="1" applyBorder="1" applyProtection="1"/>
    <xf numFmtId="1" fontId="12" fillId="3" borderId="7" xfId="0" applyNumberFormat="1" applyFont="1" applyFill="1" applyBorder="1" applyAlignment="1">
      <alignment horizontal="center"/>
    </xf>
    <xf numFmtId="49" fontId="33" fillId="17" borderId="17" xfId="4" applyNumberFormat="1" applyFont="1" applyFill="1" applyBorder="1" applyAlignment="1" applyProtection="1">
      <alignment horizontal="left" vertical="center" wrapText="1"/>
    </xf>
    <xf numFmtId="49" fontId="33" fillId="17" borderId="17" xfId="4" applyNumberFormat="1" applyFont="1" applyFill="1" applyBorder="1" applyAlignment="1" applyProtection="1">
      <alignment horizontal="center" vertical="center" wrapText="1"/>
    </xf>
    <xf numFmtId="49" fontId="33" fillId="17" borderId="16" xfId="4" applyNumberFormat="1" applyFont="1" applyFill="1" applyBorder="1" applyAlignment="1" applyProtection="1">
      <alignment horizontal="center" vertical="center" wrapText="1"/>
    </xf>
    <xf numFmtId="0" fontId="34" fillId="0" borderId="17" xfId="4" applyFont="1" applyBorder="1" applyAlignment="1" applyProtection="1">
      <alignment horizontal="center" vertical="center" wrapText="1"/>
    </xf>
    <xf numFmtId="0" fontId="6" fillId="0" borderId="0" xfId="4" applyAlignment="1" applyProtection="1">
      <alignment horizontal="center" vertical="center" wrapText="1"/>
    </xf>
    <xf numFmtId="15" fontId="35" fillId="0" borderId="17" xfId="4" applyNumberFormat="1" applyFont="1" applyBorder="1" applyAlignment="1" applyProtection="1">
      <alignment horizontal="left" vertical="center" wrapText="1"/>
    </xf>
    <xf numFmtId="49" fontId="35" fillId="0" borderId="17" xfId="4" applyNumberFormat="1" applyFont="1" applyBorder="1" applyAlignment="1" applyProtection="1">
      <alignment horizontal="left" vertical="center" wrapText="1"/>
    </xf>
    <xf numFmtId="49" fontId="35" fillId="0" borderId="17" xfId="4" applyNumberFormat="1" applyFont="1" applyBorder="1" applyAlignment="1" applyProtection="1">
      <alignment horizontal="center" vertical="center" wrapText="1"/>
    </xf>
    <xf numFmtId="164" fontId="35" fillId="0" borderId="16" xfId="5" applyFont="1" applyBorder="1" applyAlignment="1" applyProtection="1">
      <alignment horizontal="right" vertical="center" wrapText="1"/>
    </xf>
    <xf numFmtId="0" fontId="34" fillId="0" borderId="17" xfId="4" applyFont="1" applyBorder="1" applyAlignment="1" applyProtection="1">
      <alignment horizontal="left" vertical="center" wrapText="1"/>
    </xf>
    <xf numFmtId="0" fontId="6" fillId="0" borderId="0" xfId="4" applyAlignment="1" applyProtection="1">
      <alignment vertical="center" wrapText="1"/>
    </xf>
    <xf numFmtId="49" fontId="35" fillId="18" borderId="17" xfId="4" applyNumberFormat="1" applyFont="1" applyFill="1" applyBorder="1" applyAlignment="1" applyProtection="1">
      <alignment horizontal="left" vertical="center" wrapText="1"/>
    </xf>
    <xf numFmtId="49" fontId="35" fillId="18" borderId="17" xfId="4" applyNumberFormat="1" applyFont="1" applyFill="1" applyBorder="1" applyAlignment="1" applyProtection="1">
      <alignment horizontal="center" vertical="center" wrapText="1"/>
    </xf>
    <xf numFmtId="164" fontId="35" fillId="18" borderId="16" xfId="5" applyFont="1" applyFill="1" applyBorder="1" applyAlignment="1" applyProtection="1">
      <alignment horizontal="right" vertical="center" wrapText="1"/>
    </xf>
    <xf numFmtId="0" fontId="34" fillId="18" borderId="17" xfId="4" applyFont="1" applyFill="1" applyBorder="1" applyAlignment="1" applyProtection="1">
      <alignment vertical="center" wrapText="1"/>
    </xf>
    <xf numFmtId="15" fontId="35" fillId="19" borderId="17" xfId="4" applyNumberFormat="1" applyFont="1" applyFill="1" applyBorder="1" applyAlignment="1" applyProtection="1">
      <alignment horizontal="left" vertical="center" wrapText="1"/>
    </xf>
    <xf numFmtId="49" fontId="35" fillId="19" borderId="17" xfId="4" applyNumberFormat="1" applyFont="1" applyFill="1" applyBorder="1" applyAlignment="1" applyProtection="1">
      <alignment horizontal="left" vertical="center" wrapText="1"/>
    </xf>
    <xf numFmtId="49" fontId="35" fillId="19" borderId="17" xfId="4" applyNumberFormat="1" applyFont="1" applyFill="1" applyBorder="1" applyAlignment="1" applyProtection="1">
      <alignment horizontal="center" vertical="center" wrapText="1"/>
    </xf>
    <xf numFmtId="164" fontId="35" fillId="19" borderId="16" xfId="5" applyFont="1" applyFill="1" applyBorder="1" applyAlignment="1" applyProtection="1">
      <alignment horizontal="right" vertical="center" wrapText="1"/>
    </xf>
    <xf numFmtId="0" fontId="34" fillId="19" borderId="17" xfId="4" applyFont="1" applyFill="1" applyBorder="1" applyAlignment="1" applyProtection="1">
      <alignment vertical="center" wrapText="1"/>
    </xf>
    <xf numFmtId="15" fontId="35" fillId="13" borderId="17" xfId="4" applyNumberFormat="1" applyFont="1" applyFill="1" applyBorder="1" applyAlignment="1" applyProtection="1">
      <alignment horizontal="left" vertical="center" wrapText="1"/>
    </xf>
    <xf numFmtId="49" fontId="35" fillId="13" borderId="17" xfId="4" applyNumberFormat="1" applyFont="1" applyFill="1" applyBorder="1" applyAlignment="1" applyProtection="1">
      <alignment horizontal="left" vertical="center" wrapText="1"/>
    </xf>
    <xf numFmtId="49" fontId="35" fillId="13" borderId="17" xfId="4" applyNumberFormat="1" applyFont="1" applyFill="1" applyBorder="1" applyAlignment="1" applyProtection="1">
      <alignment horizontal="center" vertical="center" wrapText="1"/>
    </xf>
    <xf numFmtId="164" fontId="35" fillId="13" borderId="16" xfId="5" applyFont="1" applyFill="1" applyBorder="1" applyAlignment="1" applyProtection="1">
      <alignment horizontal="right" vertical="center" wrapText="1"/>
    </xf>
    <xf numFmtId="0" fontId="34" fillId="13" borderId="17" xfId="4" applyFont="1" applyFill="1" applyBorder="1" applyAlignment="1" applyProtection="1">
      <alignment horizontal="left" vertical="center" wrapText="1"/>
    </xf>
    <xf numFmtId="15" fontId="35" fillId="20" borderId="17" xfId="4" applyNumberFormat="1" applyFont="1" applyFill="1" applyBorder="1" applyAlignment="1" applyProtection="1">
      <alignment horizontal="left" vertical="center" wrapText="1"/>
    </xf>
    <xf numFmtId="49" fontId="35" fillId="20" borderId="17" xfId="4" applyNumberFormat="1" applyFont="1" applyFill="1" applyBorder="1" applyAlignment="1" applyProtection="1">
      <alignment horizontal="left" vertical="center" wrapText="1"/>
    </xf>
    <xf numFmtId="49" fontId="35" fillId="20" borderId="17" xfId="4" applyNumberFormat="1" applyFont="1" applyFill="1" applyBorder="1" applyAlignment="1" applyProtection="1">
      <alignment horizontal="center" vertical="center" wrapText="1"/>
    </xf>
    <xf numFmtId="164" fontId="35" fillId="20" borderId="16" xfId="5" applyFont="1" applyFill="1" applyBorder="1" applyAlignment="1" applyProtection="1">
      <alignment horizontal="right" vertical="center" wrapText="1"/>
    </xf>
    <xf numFmtId="0" fontId="34" fillId="20" borderId="17" xfId="4" applyFont="1" applyFill="1" applyBorder="1" applyAlignment="1" applyProtection="1">
      <alignment vertical="center" wrapText="1"/>
    </xf>
    <xf numFmtId="15" fontId="35" fillId="21" borderId="17" xfId="4" applyNumberFormat="1" applyFont="1" applyFill="1" applyBorder="1" applyAlignment="1" applyProtection="1">
      <alignment horizontal="left" vertical="center" wrapText="1"/>
    </xf>
    <xf numFmtId="49" fontId="35" fillId="21" borderId="17" xfId="4" applyNumberFormat="1" applyFont="1" applyFill="1" applyBorder="1" applyAlignment="1" applyProtection="1">
      <alignment horizontal="left" vertical="center" wrapText="1"/>
    </xf>
    <xf numFmtId="49" fontId="35" fillId="21" borderId="17" xfId="4" applyNumberFormat="1" applyFont="1" applyFill="1" applyBorder="1" applyAlignment="1" applyProtection="1">
      <alignment horizontal="center" vertical="center" wrapText="1"/>
    </xf>
    <xf numFmtId="164" fontId="35" fillId="21" borderId="16" xfId="5" applyFont="1" applyFill="1" applyBorder="1" applyAlignment="1" applyProtection="1">
      <alignment horizontal="right" vertical="center" wrapText="1"/>
    </xf>
    <xf numFmtId="0" fontId="34" fillId="21" borderId="17" xfId="4" applyFont="1" applyFill="1" applyBorder="1" applyAlignment="1" applyProtection="1">
      <alignment horizontal="left" vertical="center" wrapText="1"/>
    </xf>
    <xf numFmtId="15" fontId="35" fillId="22" borderId="17" xfId="4" applyNumberFormat="1" applyFont="1" applyFill="1" applyBorder="1" applyAlignment="1" applyProtection="1">
      <alignment horizontal="left" vertical="center" wrapText="1"/>
    </xf>
    <xf numFmtId="49" fontId="35" fillId="22" borderId="17" xfId="4" applyNumberFormat="1" applyFont="1" applyFill="1" applyBorder="1" applyAlignment="1" applyProtection="1">
      <alignment horizontal="left" vertical="center" wrapText="1"/>
    </xf>
    <xf numFmtId="49" fontId="35" fillId="22" borderId="17" xfId="4" applyNumberFormat="1" applyFont="1" applyFill="1" applyBorder="1" applyAlignment="1" applyProtection="1">
      <alignment horizontal="center" vertical="center" wrapText="1"/>
    </xf>
    <xf numFmtId="164" fontId="35" fillId="22" borderId="16" xfId="5" applyFont="1" applyFill="1" applyBorder="1" applyAlignment="1" applyProtection="1">
      <alignment horizontal="right" vertical="center" wrapText="1"/>
    </xf>
    <xf numFmtId="0" fontId="34" fillId="22" borderId="17" xfId="4" applyFont="1" applyFill="1" applyBorder="1" applyAlignment="1" applyProtection="1">
      <alignment horizontal="left" vertical="center" wrapText="1"/>
    </xf>
    <xf numFmtId="15" fontId="35" fillId="23" borderId="17" xfId="4" applyNumberFormat="1" applyFont="1" applyFill="1" applyBorder="1" applyAlignment="1" applyProtection="1">
      <alignment horizontal="left" vertical="center" wrapText="1"/>
    </xf>
    <xf numFmtId="49" fontId="35" fillId="23" borderId="17" xfId="4" applyNumberFormat="1" applyFont="1" applyFill="1" applyBorder="1" applyAlignment="1" applyProtection="1">
      <alignment horizontal="left" vertical="center" wrapText="1"/>
    </xf>
    <xf numFmtId="49" fontId="35" fillId="23" borderId="17" xfId="4" applyNumberFormat="1" applyFont="1" applyFill="1" applyBorder="1" applyAlignment="1" applyProtection="1">
      <alignment horizontal="center" vertical="center" wrapText="1"/>
    </xf>
    <xf numFmtId="164" fontId="35" fillId="23" borderId="16" xfId="5" applyFont="1" applyFill="1" applyBorder="1" applyAlignment="1" applyProtection="1">
      <alignment horizontal="right" vertical="center" wrapText="1"/>
    </xf>
    <xf numFmtId="0" fontId="34" fillId="23" borderId="17" xfId="4" applyFont="1" applyFill="1" applyBorder="1" applyAlignment="1" applyProtection="1">
      <alignment horizontal="left" vertical="center" wrapText="1"/>
    </xf>
    <xf numFmtId="0" fontId="34" fillId="0" borderId="17" xfId="4" applyFont="1" applyBorder="1" applyAlignment="1" applyProtection="1">
      <alignment vertical="center" wrapText="1"/>
    </xf>
    <xf numFmtId="15" fontId="35" fillId="24" borderId="17" xfId="4" applyNumberFormat="1" applyFont="1" applyFill="1" applyBorder="1" applyAlignment="1" applyProtection="1">
      <alignment horizontal="left" vertical="center" wrapText="1"/>
    </xf>
    <xf numFmtId="49" fontId="35" fillId="24" borderId="17" xfId="4" applyNumberFormat="1" applyFont="1" applyFill="1" applyBorder="1" applyAlignment="1" applyProtection="1">
      <alignment horizontal="left" vertical="center" wrapText="1"/>
    </xf>
    <xf numFmtId="49" fontId="35" fillId="24" borderId="17" xfId="4" applyNumberFormat="1" applyFont="1" applyFill="1" applyBorder="1" applyAlignment="1" applyProtection="1">
      <alignment horizontal="center" vertical="center" wrapText="1"/>
    </xf>
    <xf numFmtId="164" fontId="35" fillId="24" borderId="16" xfId="5" applyFont="1" applyFill="1" applyBorder="1" applyAlignment="1" applyProtection="1">
      <alignment horizontal="right" vertical="center" wrapText="1"/>
    </xf>
    <xf numFmtId="0" fontId="34" fillId="24" borderId="17" xfId="4" applyFont="1" applyFill="1" applyBorder="1" applyAlignment="1" applyProtection="1">
      <alignment vertical="center" wrapText="1"/>
    </xf>
    <xf numFmtId="0" fontId="34" fillId="24" borderId="17" xfId="4" applyFont="1" applyFill="1" applyBorder="1" applyAlignment="1" applyProtection="1">
      <alignment horizontal="left" vertical="center" wrapText="1"/>
    </xf>
    <xf numFmtId="0" fontId="34" fillId="0" borderId="17" xfId="4" applyFont="1" applyBorder="1" applyProtection="1"/>
    <xf numFmtId="15" fontId="35" fillId="25" borderId="17" xfId="4" applyNumberFormat="1" applyFont="1" applyFill="1" applyBorder="1" applyAlignment="1" applyProtection="1">
      <alignment horizontal="left" vertical="center" wrapText="1"/>
    </xf>
    <xf numFmtId="49" fontId="35" fillId="25" borderId="17" xfId="4" applyNumberFormat="1" applyFont="1" applyFill="1" applyBorder="1" applyAlignment="1" applyProtection="1">
      <alignment horizontal="left" vertical="center" wrapText="1"/>
    </xf>
    <xf numFmtId="49" fontId="35" fillId="25" borderId="17" xfId="4" applyNumberFormat="1" applyFont="1" applyFill="1" applyBorder="1" applyAlignment="1" applyProtection="1">
      <alignment horizontal="center" vertical="center" wrapText="1"/>
    </xf>
    <xf numFmtId="164" fontId="35" fillId="25" borderId="16" xfId="5" applyFont="1" applyFill="1" applyBorder="1" applyAlignment="1" applyProtection="1">
      <alignment horizontal="right" vertical="center" wrapText="1"/>
    </xf>
    <xf numFmtId="0" fontId="34" fillId="25" borderId="17" xfId="4" applyFont="1" applyFill="1" applyBorder="1" applyAlignment="1" applyProtection="1">
      <alignment vertical="center" wrapText="1"/>
    </xf>
    <xf numFmtId="49" fontId="35" fillId="26" borderId="17" xfId="4" applyNumberFormat="1" applyFont="1" applyFill="1" applyBorder="1" applyAlignment="1" applyProtection="1">
      <alignment horizontal="left" vertical="center" wrapText="1"/>
    </xf>
    <xf numFmtId="49" fontId="35" fillId="26" borderId="17" xfId="4" applyNumberFormat="1" applyFont="1" applyFill="1" applyBorder="1" applyAlignment="1" applyProtection="1">
      <alignment horizontal="center" vertical="center" wrapText="1"/>
    </xf>
    <xf numFmtId="164" fontId="35" fillId="26" borderId="16" xfId="5" applyFont="1" applyFill="1" applyBorder="1" applyAlignment="1" applyProtection="1">
      <alignment horizontal="right" vertical="center" wrapText="1"/>
    </xf>
    <xf numFmtId="0" fontId="34" fillId="26" borderId="17" xfId="4" applyFont="1" applyFill="1" applyBorder="1" applyAlignment="1" applyProtection="1">
      <alignment horizontal="left" vertical="center" wrapText="1"/>
    </xf>
    <xf numFmtId="15" fontId="35" fillId="27" borderId="17" xfId="4" applyNumberFormat="1" applyFont="1" applyFill="1" applyBorder="1" applyAlignment="1" applyProtection="1">
      <alignment horizontal="left" vertical="center" wrapText="1"/>
    </xf>
    <xf numFmtId="49" fontId="35" fillId="27" borderId="17" xfId="4" applyNumberFormat="1" applyFont="1" applyFill="1" applyBorder="1" applyAlignment="1" applyProtection="1">
      <alignment horizontal="left" vertical="center" wrapText="1"/>
    </xf>
    <xf numFmtId="49" fontId="35" fillId="27" borderId="17" xfId="4" applyNumberFormat="1" applyFont="1" applyFill="1" applyBorder="1" applyAlignment="1" applyProtection="1">
      <alignment horizontal="center" vertical="center" wrapText="1"/>
    </xf>
    <xf numFmtId="164" fontId="35" fillId="27" borderId="16" xfId="5" applyFont="1" applyFill="1" applyBorder="1" applyAlignment="1" applyProtection="1">
      <alignment horizontal="right" vertical="center" wrapText="1"/>
    </xf>
    <xf numFmtId="0" fontId="34" fillId="27" borderId="17" xfId="4" applyFont="1" applyFill="1" applyBorder="1" applyAlignment="1" applyProtection="1">
      <alignment horizontal="left" vertical="center" wrapText="1"/>
    </xf>
    <xf numFmtId="15" fontId="35" fillId="27" borderId="17" xfId="4" applyNumberFormat="1" applyFont="1" applyFill="1" applyBorder="1" applyAlignment="1" applyProtection="1">
      <alignment horizontal="center" vertical="center" wrapText="1"/>
    </xf>
    <xf numFmtId="49" fontId="35" fillId="28" borderId="17" xfId="4" applyNumberFormat="1" applyFont="1" applyFill="1" applyBorder="1" applyAlignment="1" applyProtection="1">
      <alignment horizontal="left" vertical="center" wrapText="1"/>
    </xf>
    <xf numFmtId="49" fontId="35" fillId="28" borderId="17" xfId="4" applyNumberFormat="1" applyFont="1" applyFill="1" applyBorder="1" applyAlignment="1" applyProtection="1">
      <alignment horizontal="center" vertical="center" wrapText="1"/>
    </xf>
    <xf numFmtId="164" fontId="35" fillId="28" borderId="16" xfId="5" applyFont="1" applyFill="1" applyBorder="1" applyAlignment="1" applyProtection="1">
      <alignment horizontal="right" vertical="center" wrapText="1"/>
    </xf>
    <xf numFmtId="0" fontId="34" fillId="28" borderId="17" xfId="4" applyFont="1" applyFill="1" applyBorder="1" applyAlignment="1" applyProtection="1">
      <alignment horizontal="left" vertical="center" wrapText="1"/>
    </xf>
    <xf numFmtId="15" fontId="35" fillId="29" borderId="17" xfId="4" applyNumberFormat="1" applyFont="1" applyFill="1" applyBorder="1" applyAlignment="1" applyProtection="1">
      <alignment horizontal="left" vertical="center" wrapText="1"/>
    </xf>
    <xf numFmtId="49" fontId="35" fillId="29" borderId="17" xfId="4" applyNumberFormat="1" applyFont="1" applyFill="1" applyBorder="1" applyAlignment="1" applyProtection="1">
      <alignment horizontal="left" vertical="center" wrapText="1"/>
    </xf>
    <xf numFmtId="49" fontId="35" fillId="29" borderId="17" xfId="4" applyNumberFormat="1" applyFont="1" applyFill="1" applyBorder="1" applyAlignment="1" applyProtection="1">
      <alignment horizontal="center" vertical="center" wrapText="1"/>
    </xf>
    <xf numFmtId="164" fontId="35" fillId="29" borderId="16" xfId="5" applyFont="1" applyFill="1" applyBorder="1" applyAlignment="1" applyProtection="1">
      <alignment horizontal="right" vertical="center" wrapText="1"/>
    </xf>
    <xf numFmtId="0" fontId="34" fillId="29" borderId="17" xfId="4" applyFont="1" applyFill="1" applyBorder="1" applyAlignment="1" applyProtection="1">
      <alignment horizontal="left" vertical="center" wrapText="1"/>
    </xf>
    <xf numFmtId="15" fontId="35" fillId="30" borderId="17" xfId="4" applyNumberFormat="1" applyFont="1" applyFill="1" applyBorder="1" applyAlignment="1" applyProtection="1">
      <alignment horizontal="left" vertical="center" wrapText="1"/>
    </xf>
    <xf numFmtId="49" fontId="35" fillId="30" borderId="17" xfId="4" applyNumberFormat="1" applyFont="1" applyFill="1" applyBorder="1" applyAlignment="1" applyProtection="1">
      <alignment horizontal="left" vertical="center" wrapText="1"/>
    </xf>
    <xf numFmtId="49" fontId="35" fillId="30" borderId="17" xfId="4" applyNumberFormat="1" applyFont="1" applyFill="1" applyBorder="1" applyAlignment="1" applyProtection="1">
      <alignment horizontal="center" vertical="center" wrapText="1"/>
    </xf>
    <xf numFmtId="164" fontId="35" fillId="30" borderId="16" xfId="5" applyFont="1" applyFill="1" applyBorder="1" applyAlignment="1" applyProtection="1">
      <alignment horizontal="right" vertical="center" wrapText="1"/>
    </xf>
    <xf numFmtId="0" fontId="34" fillId="30" borderId="17" xfId="4" applyFont="1" applyFill="1" applyBorder="1" applyAlignment="1" applyProtection="1">
      <alignment horizontal="left" vertical="center" wrapText="1"/>
    </xf>
    <xf numFmtId="49" fontId="36" fillId="30" borderId="17" xfId="4" applyNumberFormat="1" applyFont="1" applyFill="1" applyBorder="1" applyAlignment="1" applyProtection="1">
      <alignment horizontal="center" vertical="center" wrapText="1"/>
    </xf>
    <xf numFmtId="164" fontId="36" fillId="30" borderId="16" xfId="5" applyFont="1" applyFill="1" applyBorder="1" applyAlignment="1" applyProtection="1">
      <alignment horizontal="right" vertical="center" wrapText="1"/>
    </xf>
    <xf numFmtId="0" fontId="36" fillId="30" borderId="17" xfId="4" applyFont="1" applyFill="1" applyBorder="1" applyAlignment="1" applyProtection="1">
      <alignment horizontal="left" vertical="center" wrapText="1"/>
    </xf>
    <xf numFmtId="15" fontId="35" fillId="31" borderId="17" xfId="4" applyNumberFormat="1" applyFont="1" applyFill="1" applyBorder="1" applyAlignment="1" applyProtection="1">
      <alignment horizontal="left" vertical="center" wrapText="1"/>
    </xf>
    <xf numFmtId="49" fontId="35" fillId="31" borderId="17" xfId="4" applyNumberFormat="1" applyFont="1" applyFill="1" applyBorder="1" applyAlignment="1" applyProtection="1">
      <alignment horizontal="left" vertical="center" wrapText="1"/>
    </xf>
    <xf numFmtId="49" fontId="35" fillId="31" borderId="17" xfId="4" applyNumberFormat="1" applyFont="1" applyFill="1" applyBorder="1" applyAlignment="1" applyProtection="1">
      <alignment horizontal="center" vertical="center" wrapText="1"/>
    </xf>
    <xf numFmtId="164" fontId="35" fillId="31" borderId="16" xfId="5" applyFont="1" applyFill="1" applyBorder="1" applyAlignment="1" applyProtection="1">
      <alignment horizontal="right" vertical="center" wrapText="1"/>
    </xf>
    <xf numFmtId="0" fontId="34" fillId="31" borderId="17" xfId="4" applyFont="1" applyFill="1" applyBorder="1" applyAlignment="1" applyProtection="1">
      <alignment horizontal="left" vertical="center" wrapText="1"/>
    </xf>
    <xf numFmtId="15" fontId="35" fillId="16" borderId="17" xfId="4" applyNumberFormat="1" applyFont="1" applyFill="1" applyBorder="1" applyAlignment="1" applyProtection="1">
      <alignment horizontal="left" vertical="center" wrapText="1"/>
    </xf>
    <xf numFmtId="49" fontId="35" fillId="16" borderId="17" xfId="4" applyNumberFormat="1" applyFont="1" applyFill="1" applyBorder="1" applyAlignment="1" applyProtection="1">
      <alignment horizontal="left" vertical="center" wrapText="1"/>
    </xf>
    <xf numFmtId="49" fontId="35" fillId="16" borderId="17" xfId="4" applyNumberFormat="1" applyFont="1" applyFill="1" applyBorder="1" applyAlignment="1" applyProtection="1">
      <alignment horizontal="center" vertical="center" wrapText="1"/>
    </xf>
    <xf numFmtId="164" fontId="35" fillId="16" borderId="16" xfId="5" applyFont="1" applyFill="1" applyBorder="1" applyAlignment="1" applyProtection="1">
      <alignment horizontal="right" vertical="center" wrapText="1"/>
    </xf>
    <xf numFmtId="0" fontId="34" fillId="16" borderId="17" xfId="4" applyFont="1" applyFill="1" applyBorder="1" applyAlignment="1" applyProtection="1">
      <alignment vertical="center" wrapText="1"/>
    </xf>
    <xf numFmtId="0" fontId="34" fillId="16" borderId="17" xfId="4" applyFont="1" applyFill="1" applyBorder="1" applyAlignment="1" applyProtection="1">
      <alignment horizontal="left" vertical="center" wrapText="1"/>
    </xf>
    <xf numFmtId="49" fontId="36" fillId="31" borderId="17" xfId="4" applyNumberFormat="1" applyFont="1" applyFill="1" applyBorder="1" applyAlignment="1" applyProtection="1">
      <alignment horizontal="center" vertical="center" wrapText="1"/>
    </xf>
    <xf numFmtId="164" fontId="36" fillId="31" borderId="16" xfId="5" applyFont="1" applyFill="1" applyBorder="1" applyAlignment="1" applyProtection="1">
      <alignment horizontal="right" vertical="center" wrapText="1"/>
    </xf>
    <xf numFmtId="0" fontId="36" fillId="31" borderId="17" xfId="4" applyFont="1" applyFill="1" applyBorder="1" applyAlignment="1" applyProtection="1">
      <alignment horizontal="left" vertical="center" wrapText="1"/>
    </xf>
    <xf numFmtId="49" fontId="36" fillId="31" borderId="17" xfId="4" applyNumberFormat="1" applyFont="1" applyFill="1" applyBorder="1" applyAlignment="1" applyProtection="1">
      <alignment horizontal="left" vertical="center" wrapText="1"/>
    </xf>
    <xf numFmtId="15" fontId="35" fillId="32" borderId="17" xfId="4" applyNumberFormat="1" applyFont="1" applyFill="1" applyBorder="1" applyAlignment="1" applyProtection="1">
      <alignment horizontal="left" vertical="center" wrapText="1"/>
    </xf>
    <xf numFmtId="49" fontId="35" fillId="32" borderId="17" xfId="4" applyNumberFormat="1" applyFont="1" applyFill="1" applyBorder="1" applyAlignment="1" applyProtection="1">
      <alignment horizontal="left" vertical="center" wrapText="1"/>
    </xf>
    <xf numFmtId="49" fontId="35" fillId="32" borderId="17" xfId="4" applyNumberFormat="1" applyFont="1" applyFill="1" applyBorder="1" applyAlignment="1" applyProtection="1">
      <alignment horizontal="center" vertical="center" wrapText="1"/>
    </xf>
    <xf numFmtId="164" fontId="35" fillId="32" borderId="16" xfId="5" applyFont="1" applyFill="1" applyBorder="1" applyAlignment="1" applyProtection="1">
      <alignment horizontal="right" vertical="center" wrapText="1"/>
    </xf>
    <xf numFmtId="0" fontId="34" fillId="32" borderId="17" xfId="4" applyFont="1" applyFill="1" applyBorder="1" applyAlignment="1" applyProtection="1">
      <alignment vertical="center" wrapText="1"/>
    </xf>
    <xf numFmtId="15" fontId="35" fillId="33" borderId="17" xfId="4" applyNumberFormat="1" applyFont="1" applyFill="1" applyBorder="1" applyAlignment="1" applyProtection="1">
      <alignment horizontal="left" vertical="center" wrapText="1"/>
    </xf>
    <xf numFmtId="49" fontId="35" fillId="33" borderId="17" xfId="4" applyNumberFormat="1" applyFont="1" applyFill="1" applyBorder="1" applyAlignment="1" applyProtection="1">
      <alignment horizontal="left" vertical="center" wrapText="1"/>
    </xf>
    <xf numFmtId="49" fontId="35" fillId="33" borderId="17" xfId="4" applyNumberFormat="1" applyFont="1" applyFill="1" applyBorder="1" applyAlignment="1" applyProtection="1">
      <alignment horizontal="center" vertical="center" wrapText="1"/>
    </xf>
    <xf numFmtId="164" fontId="35" fillId="33" borderId="16" xfId="5" applyFont="1" applyFill="1" applyBorder="1" applyAlignment="1" applyProtection="1">
      <alignment horizontal="right" vertical="center" wrapText="1"/>
    </xf>
    <xf numFmtId="0" fontId="34" fillId="33" borderId="17" xfId="4" applyFont="1" applyFill="1" applyBorder="1" applyAlignment="1" applyProtection="1">
      <alignment vertical="center" wrapText="1"/>
    </xf>
    <xf numFmtId="15" fontId="35" fillId="34" borderId="17" xfId="4" applyNumberFormat="1" applyFont="1" applyFill="1" applyBorder="1" applyAlignment="1" applyProtection="1">
      <alignment horizontal="left" vertical="center" wrapText="1"/>
    </xf>
    <xf numFmtId="49" fontId="35" fillId="34" borderId="17" xfId="4" applyNumberFormat="1" applyFont="1" applyFill="1" applyBorder="1" applyAlignment="1" applyProtection="1">
      <alignment horizontal="left" vertical="center" wrapText="1"/>
    </xf>
    <xf numFmtId="49" fontId="35" fillId="34" borderId="17" xfId="4" applyNumberFormat="1" applyFont="1" applyFill="1" applyBorder="1" applyAlignment="1" applyProtection="1">
      <alignment horizontal="center" vertical="center" wrapText="1"/>
    </xf>
    <xf numFmtId="164" fontId="35" fillId="34" borderId="16" xfId="5" applyFont="1" applyFill="1" applyBorder="1" applyAlignment="1" applyProtection="1">
      <alignment horizontal="right" vertical="center" wrapText="1"/>
    </xf>
    <xf numFmtId="0" fontId="34" fillId="34" borderId="17" xfId="4" applyFont="1" applyFill="1" applyBorder="1" applyAlignment="1" applyProtection="1">
      <alignment horizontal="left" vertical="center" wrapText="1"/>
    </xf>
    <xf numFmtId="15" fontId="35" fillId="35" borderId="17" xfId="4" applyNumberFormat="1" applyFont="1" applyFill="1" applyBorder="1" applyAlignment="1" applyProtection="1">
      <alignment horizontal="left" vertical="center" wrapText="1"/>
    </xf>
    <xf numFmtId="49" fontId="35" fillId="35" borderId="17" xfId="4" applyNumberFormat="1" applyFont="1" applyFill="1" applyBorder="1" applyAlignment="1" applyProtection="1">
      <alignment horizontal="left" vertical="center" wrapText="1"/>
    </xf>
    <xf numFmtId="49" fontId="35" fillId="35" borderId="17" xfId="4" applyNumberFormat="1" applyFont="1" applyFill="1" applyBorder="1" applyAlignment="1" applyProtection="1">
      <alignment horizontal="center" vertical="center" wrapText="1"/>
    </xf>
    <xf numFmtId="164" fontId="35" fillId="35" borderId="16" xfId="5" applyFont="1" applyFill="1" applyBorder="1" applyAlignment="1" applyProtection="1">
      <alignment horizontal="right" vertical="center" wrapText="1"/>
    </xf>
    <xf numFmtId="0" fontId="34" fillId="35" borderId="17" xfId="4" applyFont="1" applyFill="1" applyBorder="1" applyAlignment="1" applyProtection="1">
      <alignment vertical="center" wrapText="1"/>
    </xf>
    <xf numFmtId="0" fontId="34" fillId="36" borderId="17" xfId="4" applyFont="1" applyFill="1" applyBorder="1" applyAlignment="1" applyProtection="1">
      <alignment horizontal="left"/>
    </xf>
    <xf numFmtId="49" fontId="35" fillId="36" borderId="17" xfId="4" applyNumberFormat="1" applyFont="1" applyFill="1" applyBorder="1" applyAlignment="1" applyProtection="1">
      <alignment horizontal="left" vertical="center" wrapText="1"/>
    </xf>
    <xf numFmtId="49" fontId="35" fillId="36" borderId="17" xfId="4" applyNumberFormat="1" applyFont="1" applyFill="1" applyBorder="1" applyAlignment="1" applyProtection="1">
      <alignment horizontal="center" vertical="center" wrapText="1"/>
    </xf>
    <xf numFmtId="164" fontId="35" fillId="36" borderId="16" xfId="5" applyFont="1" applyFill="1" applyBorder="1" applyAlignment="1" applyProtection="1">
      <alignment horizontal="right" vertical="center" wrapText="1"/>
    </xf>
    <xf numFmtId="0" fontId="34" fillId="36" borderId="17" xfId="4" applyFont="1" applyFill="1" applyBorder="1" applyAlignment="1" applyProtection="1">
      <alignment vertical="center" wrapText="1"/>
    </xf>
    <xf numFmtId="15" fontId="35" fillId="37" borderId="17" xfId="4" applyNumberFormat="1" applyFont="1" applyFill="1" applyBorder="1" applyAlignment="1" applyProtection="1">
      <alignment horizontal="left" vertical="center" wrapText="1"/>
    </xf>
    <xf numFmtId="49" fontId="35" fillId="37" borderId="17" xfId="4" applyNumberFormat="1" applyFont="1" applyFill="1" applyBorder="1" applyAlignment="1" applyProtection="1">
      <alignment horizontal="left" vertical="center" wrapText="1"/>
    </xf>
    <xf numFmtId="49" fontId="35" fillId="37" borderId="17" xfId="4" applyNumberFormat="1" applyFont="1" applyFill="1" applyBorder="1" applyAlignment="1" applyProtection="1">
      <alignment horizontal="center" vertical="center" wrapText="1"/>
    </xf>
    <xf numFmtId="164" fontId="35" fillId="37" borderId="16" xfId="5" applyFont="1" applyFill="1" applyBorder="1" applyAlignment="1" applyProtection="1">
      <alignment horizontal="right" vertical="center" wrapText="1"/>
    </xf>
    <xf numFmtId="0" fontId="34" fillId="37" borderId="17" xfId="4" applyFont="1" applyFill="1" applyBorder="1" applyAlignment="1" applyProtection="1">
      <alignment vertical="center" wrapText="1"/>
    </xf>
    <xf numFmtId="49" fontId="36" fillId="37" borderId="17" xfId="4" applyNumberFormat="1" applyFont="1" applyFill="1" applyBorder="1" applyAlignment="1" applyProtection="1">
      <alignment horizontal="left" vertical="center" wrapText="1"/>
    </xf>
    <xf numFmtId="49" fontId="36" fillId="37" borderId="17" xfId="4" applyNumberFormat="1" applyFont="1" applyFill="1" applyBorder="1" applyAlignment="1" applyProtection="1">
      <alignment horizontal="center" vertical="center" wrapText="1"/>
    </xf>
    <xf numFmtId="164" fontId="36" fillId="37" borderId="16" xfId="5" applyFont="1" applyFill="1" applyBorder="1" applyAlignment="1" applyProtection="1">
      <alignment horizontal="right" vertical="center" wrapText="1"/>
    </xf>
    <xf numFmtId="0" fontId="34" fillId="37" borderId="17" xfId="4" applyFont="1" applyFill="1" applyBorder="1" applyAlignment="1" applyProtection="1">
      <alignment horizontal="left" vertical="center" wrapText="1"/>
    </xf>
    <xf numFmtId="0" fontId="34" fillId="38" borderId="17" xfId="4" applyFont="1" applyFill="1" applyBorder="1" applyAlignment="1" applyProtection="1">
      <alignment wrapText="1"/>
    </xf>
    <xf numFmtId="49" fontId="35" fillId="38" borderId="17" xfId="4" applyNumberFormat="1" applyFont="1" applyFill="1" applyBorder="1" applyAlignment="1" applyProtection="1">
      <alignment horizontal="left" vertical="center" wrapText="1"/>
    </xf>
    <xf numFmtId="49" fontId="35" fillId="38" borderId="17" xfId="4" applyNumberFormat="1" applyFont="1" applyFill="1" applyBorder="1" applyAlignment="1" applyProtection="1">
      <alignment horizontal="center" vertical="center" wrapText="1"/>
    </xf>
    <xf numFmtId="164" fontId="35" fillId="38" borderId="16" xfId="5" applyFont="1" applyFill="1" applyBorder="1" applyAlignment="1" applyProtection="1">
      <alignment horizontal="right" vertical="center" wrapText="1"/>
    </xf>
    <xf numFmtId="0" fontId="34" fillId="38" borderId="17" xfId="4" applyFont="1" applyFill="1" applyBorder="1" applyAlignment="1" applyProtection="1">
      <alignment horizontal="left" vertical="center" wrapText="1"/>
    </xf>
    <xf numFmtId="0" fontId="34" fillId="39" borderId="17" xfId="4" applyFont="1" applyFill="1" applyBorder="1" applyAlignment="1" applyProtection="1">
      <alignment horizontal="left"/>
    </xf>
    <xf numFmtId="49" fontId="35" fillId="39" borderId="17" xfId="4" applyNumberFormat="1" applyFont="1" applyFill="1" applyBorder="1" applyAlignment="1" applyProtection="1">
      <alignment horizontal="left" vertical="center" wrapText="1"/>
    </xf>
    <xf numFmtId="49" fontId="35" fillId="39" borderId="17" xfId="4" applyNumberFormat="1" applyFont="1" applyFill="1" applyBorder="1" applyAlignment="1" applyProtection="1">
      <alignment horizontal="center" vertical="center" wrapText="1"/>
    </xf>
    <xf numFmtId="164" fontId="35" fillId="39" borderId="16" xfId="5" applyFont="1" applyFill="1" applyBorder="1" applyAlignment="1" applyProtection="1">
      <alignment horizontal="right" vertical="center" wrapText="1"/>
    </xf>
    <xf numFmtId="0" fontId="34" fillId="39" borderId="17" xfId="4" applyFont="1" applyFill="1" applyBorder="1" applyAlignment="1" applyProtection="1">
      <alignment vertical="center" wrapText="1"/>
    </xf>
    <xf numFmtId="15" fontId="35" fillId="40" borderId="17" xfId="4" applyNumberFormat="1" applyFont="1" applyFill="1" applyBorder="1" applyAlignment="1" applyProtection="1">
      <alignment horizontal="left" vertical="center" wrapText="1"/>
    </xf>
    <xf numFmtId="49" fontId="35" fillId="40" borderId="17" xfId="4" applyNumberFormat="1" applyFont="1" applyFill="1" applyBorder="1" applyAlignment="1" applyProtection="1">
      <alignment horizontal="left" vertical="center" wrapText="1"/>
    </xf>
    <xf numFmtId="49" fontId="35" fillId="40" borderId="17" xfId="4" applyNumberFormat="1" applyFont="1" applyFill="1" applyBorder="1" applyAlignment="1" applyProtection="1">
      <alignment horizontal="center" vertical="center" wrapText="1"/>
    </xf>
    <xf numFmtId="164" fontId="35" fillId="40" borderId="16" xfId="5" applyFont="1" applyFill="1" applyBorder="1" applyAlignment="1" applyProtection="1">
      <alignment horizontal="right" vertical="center" wrapText="1"/>
    </xf>
    <xf numFmtId="0" fontId="34" fillId="40" borderId="17" xfId="4" applyFont="1" applyFill="1" applyBorder="1" applyAlignment="1" applyProtection="1">
      <alignment vertical="center" wrapText="1"/>
    </xf>
    <xf numFmtId="49" fontId="35" fillId="40" borderId="16" xfId="4" applyNumberFormat="1" applyFont="1" applyFill="1" applyBorder="1" applyAlignment="1" applyProtection="1">
      <alignment horizontal="right" vertical="center" wrapText="1"/>
    </xf>
    <xf numFmtId="164" fontId="35" fillId="40" borderId="17" xfId="5" applyFont="1" applyFill="1" applyBorder="1" applyAlignment="1" applyProtection="1">
      <alignment horizontal="left" vertical="center" wrapText="1"/>
    </xf>
    <xf numFmtId="0" fontId="34" fillId="40" borderId="16" xfId="4" applyFont="1" applyFill="1" applyBorder="1" applyAlignment="1" applyProtection="1">
      <alignment vertical="center" wrapText="1"/>
    </xf>
    <xf numFmtId="15" fontId="35" fillId="6" borderId="17" xfId="4" applyNumberFormat="1" applyFont="1" applyFill="1" applyBorder="1" applyAlignment="1" applyProtection="1">
      <alignment horizontal="left" vertical="center" wrapText="1"/>
    </xf>
    <xf numFmtId="49" fontId="35" fillId="6" borderId="17" xfId="4" applyNumberFormat="1" applyFont="1" applyFill="1" applyBorder="1" applyAlignment="1" applyProtection="1">
      <alignment horizontal="left" vertical="center" wrapText="1"/>
    </xf>
    <xf numFmtId="49" fontId="35" fillId="6" borderId="17" xfId="4" applyNumberFormat="1" applyFont="1" applyFill="1" applyBorder="1" applyAlignment="1" applyProtection="1">
      <alignment horizontal="center" vertical="center" wrapText="1"/>
    </xf>
    <xf numFmtId="164" fontId="35" fillId="6" borderId="16" xfId="5" applyFont="1" applyFill="1" applyBorder="1" applyAlignment="1" applyProtection="1">
      <alignment horizontal="right" vertical="center" wrapText="1"/>
    </xf>
    <xf numFmtId="0" fontId="34" fillId="6" borderId="17" xfId="4" applyFont="1" applyFill="1" applyBorder="1" applyAlignment="1" applyProtection="1">
      <alignment vertical="center" wrapText="1"/>
    </xf>
    <xf numFmtId="49" fontId="35" fillId="6" borderId="22" xfId="4" applyNumberFormat="1" applyFont="1" applyFill="1" applyBorder="1" applyAlignment="1" applyProtection="1">
      <alignment horizontal="left" vertical="center" wrapText="1"/>
    </xf>
    <xf numFmtId="49" fontId="35" fillId="6" borderId="22" xfId="4" applyNumberFormat="1" applyFont="1" applyFill="1" applyBorder="1" applyAlignment="1" applyProtection="1">
      <alignment horizontal="center" vertical="center" wrapText="1"/>
    </xf>
    <xf numFmtId="164" fontId="35" fillId="6" borderId="23" xfId="5" applyFont="1" applyFill="1" applyBorder="1" applyAlignment="1" applyProtection="1">
      <alignment horizontal="right" vertical="center" wrapText="1"/>
    </xf>
    <xf numFmtId="0" fontId="29" fillId="0" borderId="0" xfId="6" applyFont="1" applyProtection="1"/>
    <xf numFmtId="0" fontId="5" fillId="0" borderId="0" xfId="6" applyProtection="1"/>
    <xf numFmtId="0" fontId="34" fillId="0" borderId="0" xfId="4" applyFont="1" applyAlignment="1" applyProtection="1">
      <alignment vertical="center" wrapText="1"/>
    </xf>
    <xf numFmtId="0" fontId="34" fillId="0" borderId="0" xfId="4" applyFont="1" applyBorder="1" applyAlignment="1" applyProtection="1">
      <alignment vertical="center" wrapText="1"/>
    </xf>
    <xf numFmtId="0" fontId="5" fillId="0" borderId="0" xfId="6" applyAlignment="1" applyProtection="1">
      <alignment horizontal="left"/>
    </xf>
    <xf numFmtId="0" fontId="4" fillId="0" borderId="0" xfId="6" applyFont="1" applyAlignment="1" applyProtection="1">
      <alignment horizontal="left"/>
    </xf>
    <xf numFmtId="0" fontId="34" fillId="0" borderId="0" xfId="4" applyFont="1" applyAlignment="1" applyProtection="1">
      <alignment horizontal="center" vertical="center" wrapText="1"/>
    </xf>
    <xf numFmtId="0" fontId="34" fillId="0" borderId="0" xfId="4" applyFont="1" applyAlignment="1" applyProtection="1">
      <alignment horizontal="left" vertical="center" wrapText="1"/>
    </xf>
    <xf numFmtId="0" fontId="11" fillId="6" borderId="7" xfId="0" applyFont="1" applyFill="1" applyBorder="1" applyAlignment="1">
      <alignment horizontal="center"/>
    </xf>
    <xf numFmtId="0" fontId="12" fillId="2" borderId="7" xfId="0" applyFont="1" applyFill="1" applyBorder="1" applyAlignment="1">
      <alignment horizontal="center"/>
    </xf>
    <xf numFmtId="0" fontId="6" fillId="0" borderId="0" xfId="4" applyFont="1" applyFill="1"/>
    <xf numFmtId="0" fontId="11" fillId="4" borderId="11" xfId="7" applyFont="1" applyFill="1" applyBorder="1" applyAlignment="1">
      <alignment horizontal="left"/>
    </xf>
    <xf numFmtId="0" fontId="11" fillId="4" borderId="0" xfId="7" applyFont="1" applyFill="1" applyBorder="1" applyAlignment="1"/>
    <xf numFmtId="0" fontId="11" fillId="4" borderId="0" xfId="4" applyFont="1" applyFill="1" applyBorder="1" applyAlignment="1"/>
    <xf numFmtId="0" fontId="26" fillId="9" borderId="0" xfId="4" applyFont="1" applyFill="1"/>
    <xf numFmtId="49" fontId="11" fillId="4" borderId="0" xfId="7" applyNumberFormat="1" applyFont="1" applyFill="1" applyBorder="1" applyAlignment="1"/>
    <xf numFmtId="0" fontId="11" fillId="11" borderId="5" xfId="8" applyFont="1" applyFill="1" applyBorder="1" applyAlignment="1">
      <alignment horizontal="center" textRotation="90" wrapText="1"/>
    </xf>
    <xf numFmtId="0" fontId="11" fillId="11" borderId="5" xfId="8" applyFont="1" applyFill="1" applyBorder="1" applyAlignment="1">
      <alignment horizontal="center" vertical="center" wrapText="1"/>
    </xf>
    <xf numFmtId="0" fontId="11" fillId="11" borderId="5" xfId="8" applyFont="1" applyFill="1" applyBorder="1" applyAlignment="1">
      <alignment horizontal="center" vertical="center"/>
    </xf>
    <xf numFmtId="0" fontId="13" fillId="6" borderId="6" xfId="8" applyFont="1" applyFill="1" applyBorder="1" applyAlignment="1">
      <alignment horizontal="left" vertical="top" wrapText="1"/>
    </xf>
    <xf numFmtId="0" fontId="13" fillId="6" borderId="6" xfId="8" applyFont="1" applyFill="1" applyBorder="1" applyAlignment="1">
      <alignment horizontal="center" vertical="top" wrapText="1"/>
    </xf>
    <xf numFmtId="0" fontId="13" fillId="6" borderId="6" xfId="8" applyFont="1" applyFill="1" applyBorder="1" applyAlignment="1">
      <alignment vertical="top" wrapText="1"/>
    </xf>
    <xf numFmtId="4" fontId="13" fillId="6" borderId="6" xfId="8" applyNumberFormat="1" applyFont="1" applyFill="1" applyBorder="1" applyAlignment="1">
      <alignment vertical="top" wrapText="1"/>
    </xf>
    <xf numFmtId="0" fontId="13" fillId="2" borderId="7" xfId="8" applyFont="1" applyFill="1" applyBorder="1" applyAlignment="1">
      <alignment horizontal="left" vertical="top" wrapText="1"/>
    </xf>
    <xf numFmtId="0" fontId="13" fillId="2" borderId="7" xfId="8" applyFont="1" applyFill="1" applyBorder="1" applyAlignment="1">
      <alignment horizontal="center" vertical="top" wrapText="1"/>
    </xf>
    <xf numFmtId="0" fontId="13" fillId="2" borderId="7" xfId="8" applyFont="1" applyFill="1" applyBorder="1" applyAlignment="1">
      <alignment vertical="top" wrapText="1"/>
    </xf>
    <xf numFmtId="4" fontId="13" fillId="2" borderId="7" xfId="8" applyNumberFormat="1" applyFont="1" applyFill="1" applyBorder="1" applyAlignment="1">
      <alignment vertical="top" wrapText="1"/>
    </xf>
    <xf numFmtId="4" fontId="13" fillId="3" borderId="7" xfId="8" applyNumberFormat="1" applyFont="1" applyFill="1" applyBorder="1" applyAlignment="1">
      <alignment vertical="top" wrapText="1"/>
    </xf>
    <xf numFmtId="0" fontId="14" fillId="2" borderId="7" xfId="8" applyFont="1" applyFill="1" applyBorder="1" applyAlignment="1">
      <alignment horizontal="left" vertical="top" wrapText="1"/>
    </xf>
    <xf numFmtId="0" fontId="14" fillId="2" borderId="7" xfId="8" applyFont="1" applyFill="1" applyBorder="1" applyAlignment="1">
      <alignment horizontal="center" vertical="top" wrapText="1"/>
    </xf>
    <xf numFmtId="0" fontId="14" fillId="2" borderId="7" xfId="8" applyFont="1" applyFill="1" applyBorder="1" applyAlignment="1">
      <alignment vertical="top" wrapText="1"/>
    </xf>
    <xf numFmtId="4" fontId="14" fillId="2" borderId="7" xfId="8" applyNumberFormat="1" applyFont="1" applyFill="1" applyBorder="1" applyAlignment="1" applyProtection="1">
      <alignment vertical="top" wrapText="1"/>
      <protection locked="0"/>
    </xf>
    <xf numFmtId="4" fontId="14" fillId="3" borderId="7" xfId="8" applyNumberFormat="1" applyFont="1" applyFill="1" applyBorder="1" applyAlignment="1" applyProtection="1">
      <alignment horizontal="right" vertical="top" wrapText="1"/>
    </xf>
    <xf numFmtId="0" fontId="13" fillId="6" borderId="7" xfId="8" applyFont="1" applyFill="1" applyBorder="1" applyAlignment="1">
      <alignment horizontal="left" vertical="top" wrapText="1"/>
    </xf>
    <xf numFmtId="0" fontId="13" fillId="6" borderId="7" xfId="8" applyFont="1" applyFill="1" applyBorder="1" applyAlignment="1">
      <alignment horizontal="center" vertical="top" wrapText="1"/>
    </xf>
    <xf numFmtId="0" fontId="13" fillId="6" borderId="7" xfId="8" applyFont="1" applyFill="1" applyBorder="1" applyAlignment="1">
      <alignment vertical="top" wrapText="1"/>
    </xf>
    <xf numFmtId="4" fontId="13" fillId="6" borderId="7" xfId="8" applyNumberFormat="1" applyFont="1" applyFill="1" applyBorder="1" applyAlignment="1">
      <alignment vertical="top" wrapText="1"/>
    </xf>
    <xf numFmtId="4" fontId="13" fillId="2" borderId="7" xfId="8" applyNumberFormat="1" applyFont="1" applyFill="1" applyBorder="1" applyAlignment="1" applyProtection="1">
      <alignment vertical="top" wrapText="1"/>
    </xf>
    <xf numFmtId="4" fontId="13" fillId="3" borderId="7" xfId="8" applyNumberFormat="1" applyFont="1" applyFill="1" applyBorder="1" applyAlignment="1" applyProtection="1">
      <alignment vertical="top" wrapText="1"/>
    </xf>
    <xf numFmtId="0" fontId="14" fillId="2" borderId="7" xfId="8" applyFont="1" applyFill="1" applyBorder="1"/>
    <xf numFmtId="0" fontId="14" fillId="2" borderId="7" xfId="8" applyFont="1" applyFill="1" applyBorder="1" applyAlignment="1">
      <alignment vertical="center" wrapText="1"/>
    </xf>
    <xf numFmtId="0" fontId="14" fillId="2" borderId="13" xfId="8" applyFont="1" applyFill="1" applyBorder="1" applyAlignment="1">
      <alignment horizontal="center" vertical="top" wrapText="1"/>
    </xf>
    <xf numFmtId="0" fontId="14" fillId="2" borderId="13" xfId="8" applyFont="1" applyFill="1" applyBorder="1" applyAlignment="1">
      <alignment horizontal="left" vertical="top" wrapText="1"/>
    </xf>
    <xf numFmtId="0" fontId="14" fillId="2" borderId="13" xfId="8" applyFont="1" applyFill="1" applyBorder="1" applyAlignment="1">
      <alignment vertical="top" wrapText="1"/>
    </xf>
    <xf numFmtId="4" fontId="14" fillId="3" borderId="13" xfId="8" applyNumberFormat="1" applyFont="1" applyFill="1" applyBorder="1" applyAlignment="1" applyProtection="1">
      <alignment horizontal="right" vertical="top" wrapText="1"/>
    </xf>
    <xf numFmtId="0" fontId="12" fillId="11" borderId="5" xfId="8" applyFont="1" applyFill="1" applyBorder="1" applyAlignment="1">
      <alignment vertical="top" wrapText="1"/>
    </xf>
    <xf numFmtId="0" fontId="11" fillId="11" borderId="5" xfId="8" applyFont="1" applyFill="1" applyBorder="1" applyAlignment="1">
      <alignment vertical="top" wrapText="1"/>
    </xf>
    <xf numFmtId="4" fontId="11" fillId="11" borderId="5" xfId="8" applyNumberFormat="1" applyFont="1" applyFill="1" applyBorder="1" applyAlignment="1" applyProtection="1">
      <alignment vertical="top" wrapText="1"/>
    </xf>
    <xf numFmtId="0" fontId="3" fillId="9" borderId="0" xfId="8" applyFont="1" applyFill="1" applyProtection="1">
      <protection locked="0"/>
    </xf>
    <xf numFmtId="166" fontId="3" fillId="9" borderId="0" xfId="8" applyNumberFormat="1" applyFont="1" applyFill="1" applyProtection="1">
      <protection locked="0"/>
    </xf>
    <xf numFmtId="0" fontId="3" fillId="9" borderId="0" xfId="8" applyFont="1" applyFill="1"/>
    <xf numFmtId="0" fontId="3" fillId="0" borderId="0" xfId="8" applyFont="1"/>
    <xf numFmtId="0" fontId="11" fillId="4" borderId="11" xfId="8" applyFont="1" applyFill="1" applyBorder="1" applyAlignment="1">
      <alignment horizontal="left"/>
    </xf>
    <xf numFmtId="0" fontId="11" fillId="4" borderId="0" xfId="4" applyFont="1" applyFill="1" applyBorder="1" applyAlignment="1">
      <alignment horizontal="center"/>
    </xf>
    <xf numFmtId="0" fontId="11" fillId="4" borderId="12" xfId="4" applyFont="1" applyFill="1" applyBorder="1" applyAlignment="1"/>
    <xf numFmtId="49" fontId="11" fillId="4" borderId="0" xfId="4" applyNumberFormat="1" applyFont="1" applyFill="1" applyBorder="1" applyAlignment="1"/>
    <xf numFmtId="0" fontId="17" fillId="12" borderId="11" xfId="4" applyFont="1" applyFill="1" applyBorder="1" applyAlignment="1" applyProtection="1">
      <alignment horizontal="left"/>
      <protection locked="0"/>
    </xf>
    <xf numFmtId="0" fontId="18" fillId="12" borderId="0" xfId="4" applyFont="1" applyFill="1" applyBorder="1" applyAlignment="1"/>
    <xf numFmtId="0" fontId="18" fillId="12" borderId="12" xfId="4" applyFont="1" applyFill="1" applyBorder="1" applyAlignment="1"/>
    <xf numFmtId="0" fontId="10" fillId="3" borderId="11" xfId="4" applyFont="1" applyFill="1" applyBorder="1" applyAlignment="1">
      <alignment horizontal="left"/>
    </xf>
    <xf numFmtId="0" fontId="10" fillId="3" borderId="0" xfId="4" applyFont="1" applyFill="1" applyBorder="1"/>
    <xf numFmtId="4" fontId="10" fillId="3" borderId="0" xfId="4" applyNumberFormat="1" applyFont="1" applyFill="1" applyBorder="1" applyProtection="1">
      <protection locked="0"/>
    </xf>
    <xf numFmtId="0" fontId="10" fillId="3" borderId="11" xfId="8" applyFont="1" applyFill="1" applyBorder="1" applyAlignment="1">
      <alignment horizontal="left" indent="2"/>
    </xf>
    <xf numFmtId="4" fontId="10" fillId="3" borderId="2" xfId="4" applyNumberFormat="1" applyFont="1" applyFill="1" applyBorder="1" applyProtection="1">
      <protection locked="0"/>
    </xf>
    <xf numFmtId="0" fontId="15" fillId="11" borderId="11" xfId="4" applyFont="1" applyFill="1" applyBorder="1" applyAlignment="1">
      <alignment horizontal="left"/>
    </xf>
    <xf numFmtId="0" fontId="10" fillId="11" borderId="0" xfId="4" applyFont="1" applyFill="1" applyBorder="1"/>
    <xf numFmtId="4" fontId="15" fillId="11" borderId="1" xfId="4" applyNumberFormat="1" applyFont="1" applyFill="1" applyBorder="1"/>
    <xf numFmtId="4" fontId="10" fillId="11" borderId="0" xfId="4" applyNumberFormat="1" applyFont="1" applyFill="1" applyBorder="1" applyProtection="1">
      <protection locked="0"/>
    </xf>
    <xf numFmtId="0" fontId="15" fillId="12" borderId="11" xfId="4" applyFont="1" applyFill="1" applyBorder="1" applyAlignment="1" applyProtection="1">
      <protection locked="0"/>
    </xf>
    <xf numFmtId="0" fontId="15" fillId="12" borderId="0" xfId="4" applyFont="1" applyFill="1" applyBorder="1" applyAlignment="1" applyProtection="1">
      <protection locked="0"/>
    </xf>
    <xf numFmtId="0" fontId="15" fillId="12" borderId="12" xfId="4" applyFont="1" applyFill="1" applyBorder="1" applyAlignment="1" applyProtection="1">
      <protection locked="0"/>
    </xf>
    <xf numFmtId="0" fontId="22" fillId="13" borderId="6" xfId="8" applyFont="1" applyFill="1" applyBorder="1" applyAlignment="1" applyProtection="1">
      <alignment vertical="top"/>
    </xf>
    <xf numFmtId="0" fontId="19" fillId="13" borderId="6" xfId="8" applyFont="1" applyFill="1" applyBorder="1" applyAlignment="1" applyProtection="1">
      <alignment horizontal="center" vertical="top"/>
    </xf>
    <xf numFmtId="0" fontId="19" fillId="13" borderId="6" xfId="8" applyFont="1" applyFill="1" applyBorder="1" applyAlignment="1" applyProtection="1">
      <alignment vertical="top"/>
    </xf>
    <xf numFmtId="165" fontId="19" fillId="13" borderId="6" xfId="9" applyNumberFormat="1" applyFont="1" applyFill="1" applyBorder="1" applyAlignment="1" applyProtection="1">
      <alignment vertical="top"/>
      <protection hidden="1"/>
    </xf>
    <xf numFmtId="165" fontId="19" fillId="13" borderId="6" xfId="9" applyNumberFormat="1" applyFont="1" applyFill="1" applyBorder="1" applyAlignment="1" applyProtection="1">
      <alignment horizontal="right" vertical="top"/>
      <protection hidden="1"/>
    </xf>
    <xf numFmtId="0" fontId="22" fillId="15" borderId="7" xfId="8" applyFont="1" applyFill="1" applyBorder="1" applyAlignment="1" applyProtection="1"/>
    <xf numFmtId="0" fontId="19" fillId="15" borderId="7" xfId="8" applyFont="1" applyFill="1" applyBorder="1" applyAlignment="1" applyProtection="1">
      <alignment horizontal="center"/>
    </xf>
    <xf numFmtId="0" fontId="19" fillId="15" borderId="7" xfId="8" applyFont="1" applyFill="1" applyBorder="1" applyAlignment="1" applyProtection="1">
      <alignment horizontal="center" vertical="top"/>
    </xf>
    <xf numFmtId="0" fontId="19" fillId="15" borderId="7" xfId="4" applyFont="1" applyFill="1" applyBorder="1" applyProtection="1"/>
    <xf numFmtId="165" fontId="19" fillId="15" borderId="7" xfId="9" applyNumberFormat="1" applyFont="1" applyFill="1" applyBorder="1" applyAlignment="1" applyProtection="1">
      <alignment vertical="top"/>
      <protection hidden="1"/>
    </xf>
    <xf numFmtId="165" fontId="19" fillId="15" borderId="7" xfId="9" applyNumberFormat="1" applyFont="1" applyFill="1" applyBorder="1" applyAlignment="1" applyProtection="1">
      <alignment horizontal="right" vertical="top"/>
      <protection hidden="1"/>
    </xf>
    <xf numFmtId="0" fontId="22" fillId="14" borderId="7" xfId="8" applyFont="1" applyFill="1" applyBorder="1" applyAlignment="1" applyProtection="1">
      <alignment vertical="top"/>
    </xf>
    <xf numFmtId="0" fontId="19" fillId="14" borderId="7" xfId="8" applyFont="1" applyFill="1" applyBorder="1" applyAlignment="1" applyProtection="1">
      <alignment horizontal="center" vertical="top"/>
    </xf>
    <xf numFmtId="0" fontId="19" fillId="14" borderId="7" xfId="4" applyFont="1" applyFill="1" applyBorder="1" applyAlignment="1" applyProtection="1">
      <alignment vertical="top"/>
    </xf>
    <xf numFmtId="165" fontId="19" fillId="14" borderId="7" xfId="9" applyNumberFormat="1" applyFont="1" applyFill="1" applyBorder="1" applyAlignment="1" applyProtection="1">
      <alignment vertical="top"/>
      <protection hidden="1"/>
    </xf>
    <xf numFmtId="165" fontId="19" fillId="14" borderId="7" xfId="9" applyNumberFormat="1" applyFont="1" applyFill="1" applyBorder="1" applyAlignment="1" applyProtection="1">
      <alignment horizontal="right" vertical="top"/>
      <protection hidden="1"/>
    </xf>
    <xf numFmtId="0" fontId="22" fillId="9" borderId="7" xfId="8" applyFont="1" applyFill="1" applyBorder="1" applyAlignment="1" applyProtection="1">
      <alignment vertical="top"/>
    </xf>
    <xf numFmtId="0" fontId="19" fillId="9" borderId="7" xfId="8" applyFont="1" applyFill="1" applyBorder="1" applyAlignment="1" applyProtection="1">
      <alignment horizontal="center" vertical="top"/>
    </xf>
    <xf numFmtId="0" fontId="19" fillId="9" borderId="7" xfId="4" applyFont="1" applyFill="1" applyBorder="1" applyAlignment="1" applyProtection="1">
      <alignment vertical="top"/>
    </xf>
    <xf numFmtId="165" fontId="19" fillId="9" borderId="7" xfId="9" applyNumberFormat="1" applyFont="1" applyFill="1" applyBorder="1" applyAlignment="1" applyProtection="1">
      <alignment vertical="top"/>
      <protection hidden="1"/>
    </xf>
    <xf numFmtId="165" fontId="19" fillId="3" borderId="7" xfId="9" applyNumberFormat="1" applyFont="1" applyFill="1" applyBorder="1" applyAlignment="1" applyProtection="1">
      <alignment horizontal="right" vertical="top"/>
      <protection hidden="1"/>
    </xf>
    <xf numFmtId="0" fontId="21" fillId="9" borderId="7" xfId="8" applyFont="1" applyFill="1" applyBorder="1" applyAlignment="1" applyProtection="1">
      <alignment vertical="top"/>
    </xf>
    <xf numFmtId="0" fontId="20" fillId="9" borderId="7" xfId="8" applyFont="1" applyFill="1" applyBorder="1" applyAlignment="1" applyProtection="1">
      <alignment horizontal="center" vertical="top"/>
    </xf>
    <xf numFmtId="0" fontId="20" fillId="9" borderId="7" xfId="8" applyFont="1" applyFill="1" applyBorder="1" applyAlignment="1" applyProtection="1">
      <alignment vertical="top"/>
    </xf>
    <xf numFmtId="165" fontId="20" fillId="9" borderId="7" xfId="9" applyNumberFormat="1" applyFont="1" applyFill="1" applyBorder="1" applyAlignment="1" applyProtection="1">
      <alignment vertical="top"/>
      <protection locked="0"/>
    </xf>
    <xf numFmtId="165" fontId="20" fillId="3" borderId="7" xfId="9" applyNumberFormat="1" applyFont="1" applyFill="1" applyBorder="1" applyAlignment="1" applyProtection="1">
      <alignment horizontal="right" vertical="top"/>
      <protection locked="0"/>
    </xf>
    <xf numFmtId="0" fontId="20" fillId="9" borderId="7" xfId="4" applyFont="1" applyFill="1" applyBorder="1" applyAlignment="1" applyProtection="1">
      <alignment vertical="top"/>
    </xf>
    <xf numFmtId="0" fontId="20" fillId="9" borderId="7" xfId="4" applyFont="1" applyFill="1" applyBorder="1" applyAlignment="1" applyProtection="1">
      <alignment vertical="top"/>
      <protection locked="0"/>
    </xf>
    <xf numFmtId="0" fontId="20" fillId="9" borderId="7" xfId="4" applyFont="1" applyFill="1" applyBorder="1" applyAlignment="1" applyProtection="1">
      <alignment vertical="top" wrapText="1"/>
    </xf>
    <xf numFmtId="0" fontId="21" fillId="9" borderId="14" xfId="8" applyFont="1" applyFill="1" applyBorder="1" applyAlignment="1" applyProtection="1">
      <alignment vertical="top"/>
    </xf>
    <xf numFmtId="0" fontId="20" fillId="9" borderId="14" xfId="8" applyFont="1" applyFill="1" applyBorder="1" applyAlignment="1" applyProtection="1">
      <alignment horizontal="center" vertical="top"/>
    </xf>
    <xf numFmtId="0" fontId="20" fillId="9" borderId="14" xfId="4" applyFont="1" applyFill="1" applyBorder="1" applyAlignment="1" applyProtection="1">
      <alignment vertical="top"/>
    </xf>
    <xf numFmtId="165" fontId="20" fillId="9" borderId="14" xfId="9" applyNumberFormat="1" applyFont="1" applyFill="1" applyBorder="1" applyAlignment="1" applyProtection="1">
      <alignment vertical="top"/>
      <protection locked="0"/>
    </xf>
    <xf numFmtId="165" fontId="20" fillId="3" borderId="14" xfId="9" applyNumberFormat="1" applyFont="1" applyFill="1" applyBorder="1" applyAlignment="1" applyProtection="1">
      <alignment horizontal="right" vertical="top"/>
      <protection locked="0"/>
    </xf>
    <xf numFmtId="0" fontId="19" fillId="9" borderId="7" xfId="8" applyFont="1" applyFill="1" applyBorder="1" applyAlignment="1" applyProtection="1">
      <alignment vertical="top"/>
    </xf>
    <xf numFmtId="0" fontId="21" fillId="9" borderId="7" xfId="8" applyFont="1" applyFill="1" applyBorder="1" applyProtection="1"/>
    <xf numFmtId="0" fontId="20" fillId="9" borderId="7" xfId="4" applyFont="1" applyFill="1" applyBorder="1" applyProtection="1"/>
    <xf numFmtId="165" fontId="19" fillId="9" borderId="7" xfId="9" applyNumberFormat="1" applyFont="1" applyFill="1" applyBorder="1" applyAlignment="1" applyProtection="1">
      <alignment vertical="top"/>
      <protection locked="0"/>
    </xf>
    <xf numFmtId="0" fontId="21" fillId="9" borderId="14" xfId="8" applyFont="1" applyFill="1" applyBorder="1" applyProtection="1"/>
    <xf numFmtId="0" fontId="20" fillId="9" borderId="14" xfId="4" applyFont="1" applyFill="1" applyBorder="1" applyProtection="1"/>
    <xf numFmtId="0" fontId="22" fillId="9" borderId="7" xfId="8" applyFont="1" applyFill="1" applyBorder="1" applyProtection="1"/>
    <xf numFmtId="0" fontId="19" fillId="9" borderId="7" xfId="4" applyFont="1" applyFill="1" applyBorder="1" applyProtection="1"/>
    <xf numFmtId="165" fontId="19" fillId="9" borderId="7" xfId="9" applyNumberFormat="1" applyFont="1" applyFill="1" applyBorder="1" applyAlignment="1" applyProtection="1">
      <alignment vertical="top"/>
    </xf>
    <xf numFmtId="165" fontId="19" fillId="3" borderId="7" xfId="9" applyNumberFormat="1" applyFont="1" applyFill="1" applyBorder="1" applyAlignment="1" applyProtection="1">
      <alignment horizontal="right" vertical="top"/>
    </xf>
    <xf numFmtId="0" fontId="20" fillId="9" borderId="7" xfId="4" applyFont="1" applyFill="1" applyBorder="1" applyAlignment="1" applyProtection="1">
      <alignment wrapText="1"/>
    </xf>
    <xf numFmtId="0" fontId="20" fillId="9" borderId="7" xfId="8" applyFont="1" applyFill="1" applyBorder="1" applyAlignment="1" applyProtection="1">
      <alignment vertical="top" wrapText="1"/>
    </xf>
    <xf numFmtId="0" fontId="22" fillId="9" borderId="14" xfId="8" applyFont="1" applyFill="1" applyBorder="1" applyAlignment="1" applyProtection="1">
      <alignment vertical="top"/>
    </xf>
    <xf numFmtId="0" fontId="19" fillId="9" borderId="14" xfId="8" applyFont="1" applyFill="1" applyBorder="1" applyAlignment="1" applyProtection="1">
      <alignment horizontal="center" vertical="top"/>
    </xf>
    <xf numFmtId="0" fontId="19" fillId="9" borderId="14" xfId="8" applyFont="1" applyFill="1" applyBorder="1" applyAlignment="1" applyProtection="1">
      <alignment vertical="top"/>
    </xf>
    <xf numFmtId="165" fontId="19" fillId="9" borderId="14" xfId="9" applyNumberFormat="1" applyFont="1" applyFill="1" applyBorder="1" applyAlignment="1" applyProtection="1">
      <alignment vertical="top"/>
      <protection hidden="1"/>
    </xf>
    <xf numFmtId="165" fontId="19" fillId="3" borderId="14" xfId="9" applyNumberFormat="1" applyFont="1" applyFill="1" applyBorder="1" applyAlignment="1" applyProtection="1">
      <alignment horizontal="right" vertical="top"/>
      <protection hidden="1"/>
    </xf>
    <xf numFmtId="0" fontId="21" fillId="9" borderId="7" xfId="8" applyFont="1" applyFill="1" applyBorder="1" applyAlignment="1" applyProtection="1">
      <alignment horizontal="center" vertical="center"/>
    </xf>
    <xf numFmtId="0" fontId="20" fillId="9" borderId="7" xfId="8" applyFont="1" applyFill="1" applyBorder="1" applyAlignment="1" applyProtection="1">
      <alignment horizontal="center" vertical="center"/>
    </xf>
    <xf numFmtId="0" fontId="19" fillId="9" borderId="7" xfId="8" applyFont="1" applyFill="1" applyBorder="1" applyAlignment="1" applyProtection="1">
      <alignment vertical="top" wrapText="1"/>
    </xf>
    <xf numFmtId="0" fontId="19" fillId="9" borderId="7" xfId="4" applyFont="1" applyFill="1" applyBorder="1" applyAlignment="1" applyProtection="1">
      <alignment vertical="top" wrapText="1"/>
    </xf>
    <xf numFmtId="0" fontId="21" fillId="9" borderId="7" xfId="8" applyFont="1" applyFill="1" applyBorder="1" applyAlignment="1" applyProtection="1">
      <alignment vertical="top"/>
      <protection locked="0"/>
    </xf>
    <xf numFmtId="0" fontId="20" fillId="9" borderId="7" xfId="8" applyFont="1" applyFill="1" applyBorder="1" applyAlignment="1" applyProtection="1">
      <alignment horizontal="center" vertical="top"/>
      <protection locked="0"/>
    </xf>
    <xf numFmtId="0" fontId="20" fillId="9" borderId="7" xfId="4" applyFont="1" applyFill="1" applyBorder="1" applyAlignment="1" applyProtection="1">
      <alignment vertical="top" wrapText="1"/>
      <protection locked="0"/>
    </xf>
    <xf numFmtId="165" fontId="19" fillId="3" borderId="7" xfId="9" applyNumberFormat="1" applyFont="1" applyFill="1" applyBorder="1" applyAlignment="1" applyProtection="1">
      <alignment horizontal="right" vertical="top"/>
      <protection locked="0"/>
    </xf>
    <xf numFmtId="0" fontId="20" fillId="9" borderId="14" xfId="4" applyFont="1" applyFill="1" applyBorder="1" applyAlignment="1" applyProtection="1">
      <alignment vertical="top" wrapText="1"/>
    </xf>
    <xf numFmtId="0" fontId="21" fillId="9" borderId="14" xfId="4" applyFont="1" applyFill="1" applyBorder="1" applyProtection="1">
      <protection locked="0"/>
    </xf>
    <xf numFmtId="165" fontId="19" fillId="14" borderId="7" xfId="9" applyNumberFormat="1" applyFont="1" applyFill="1" applyBorder="1" applyAlignment="1" applyProtection="1">
      <alignment vertical="top"/>
      <protection locked="0"/>
    </xf>
    <xf numFmtId="165" fontId="19" fillId="15" borderId="7" xfId="9" applyNumberFormat="1" applyFont="1" applyFill="1" applyBorder="1" applyAlignment="1" applyProtection="1">
      <alignment vertical="top"/>
      <protection locked="0"/>
    </xf>
    <xf numFmtId="0" fontId="20" fillId="9" borderId="14" xfId="8" applyFont="1" applyFill="1" applyBorder="1" applyAlignment="1" applyProtection="1">
      <alignment vertical="top"/>
    </xf>
    <xf numFmtId="0" fontId="22" fillId="9" borderId="14" xfId="8" applyFont="1" applyFill="1" applyBorder="1" applyProtection="1"/>
    <xf numFmtId="165" fontId="19" fillId="9" borderId="14" xfId="9" applyNumberFormat="1" applyFont="1" applyFill="1" applyBorder="1" applyAlignment="1" applyProtection="1">
      <alignment vertical="top"/>
      <protection locked="0"/>
    </xf>
    <xf numFmtId="165" fontId="19" fillId="3" borderId="14" xfId="9" applyNumberFormat="1" applyFont="1" applyFill="1" applyBorder="1" applyAlignment="1" applyProtection="1">
      <alignment horizontal="right" vertical="top"/>
    </xf>
    <xf numFmtId="0" fontId="0" fillId="0" borderId="17" xfId="0" applyBorder="1" applyAlignment="1" applyProtection="1">
      <alignment horizontal="center" vertical="center" wrapText="1"/>
      <protection locked="0"/>
    </xf>
    <xf numFmtId="0" fontId="0" fillId="0" borderId="17" xfId="0" applyBorder="1" applyAlignment="1" applyProtection="1">
      <alignment horizontal="center"/>
      <protection locked="0"/>
    </xf>
    <xf numFmtId="0" fontId="0" fillId="0" borderId="17" xfId="0" applyBorder="1" applyAlignment="1" applyProtection="1">
      <alignment horizontal="center" vertical="center"/>
      <protection locked="0"/>
    </xf>
    <xf numFmtId="0" fontId="0" fillId="0" borderId="17" xfId="0" applyFill="1" applyBorder="1" applyAlignment="1" applyProtection="1">
      <alignment horizontal="center" vertical="center" wrapText="1"/>
      <protection locked="0"/>
    </xf>
    <xf numFmtId="3" fontId="40" fillId="3" borderId="26" xfId="10" applyNumberFormat="1" applyFont="1" applyFill="1" applyBorder="1" applyProtection="1">
      <protection locked="0"/>
    </xf>
    <xf numFmtId="0" fontId="1" fillId="0" borderId="0" xfId="11"/>
    <xf numFmtId="0" fontId="30" fillId="9" borderId="0" xfId="11" applyFont="1" applyFill="1"/>
    <xf numFmtId="0" fontId="38" fillId="9" borderId="0" xfId="11" applyFont="1" applyFill="1"/>
    <xf numFmtId="0" fontId="37" fillId="9" borderId="0" xfId="11" applyFont="1" applyFill="1"/>
    <xf numFmtId="0" fontId="39" fillId="9" borderId="0" xfId="11" applyFont="1" applyFill="1"/>
    <xf numFmtId="0" fontId="1" fillId="0" borderId="0" xfId="11" applyFont="1"/>
    <xf numFmtId="0" fontId="12" fillId="2" borderId="10" xfId="11" applyFont="1" applyFill="1" applyBorder="1" applyAlignment="1" applyProtection="1">
      <alignment vertical="center"/>
      <protection locked="0"/>
    </xf>
    <xf numFmtId="0" fontId="12" fillId="2" borderId="15" xfId="11" applyFont="1" applyFill="1" applyBorder="1" applyAlignment="1">
      <alignment horizontal="center" vertical="center"/>
    </xf>
    <xf numFmtId="4" fontId="12" fillId="2" borderId="15" xfId="11" applyNumberFormat="1" applyFont="1" applyFill="1" applyBorder="1" applyAlignment="1">
      <alignment vertical="center"/>
    </xf>
    <xf numFmtId="0" fontId="12" fillId="2" borderId="15" xfId="11" applyFont="1" applyFill="1" applyBorder="1" applyAlignment="1" applyProtection="1">
      <alignment horizontal="center" vertical="center"/>
      <protection locked="0"/>
    </xf>
    <xf numFmtId="0" fontId="12" fillId="2" borderId="15" xfId="11" applyFont="1" applyFill="1" applyBorder="1" applyAlignment="1" applyProtection="1">
      <alignment vertical="center"/>
    </xf>
    <xf numFmtId="0" fontId="12" fillId="2" borderId="15" xfId="11" applyFont="1" applyFill="1" applyBorder="1" applyAlignment="1" applyProtection="1">
      <alignment vertical="center" wrapText="1"/>
      <protection locked="0"/>
    </xf>
    <xf numFmtId="0" fontId="12" fillId="2" borderId="15" xfId="11" applyFont="1" applyFill="1" applyBorder="1" applyAlignment="1" applyProtection="1">
      <alignment vertical="center"/>
      <protection locked="0"/>
    </xf>
    <xf numFmtId="0" fontId="41" fillId="2" borderId="9" xfId="11" applyFont="1" applyFill="1" applyBorder="1" applyAlignment="1" applyProtection="1">
      <alignment vertical="center"/>
      <protection locked="0"/>
    </xf>
    <xf numFmtId="0" fontId="41" fillId="2" borderId="15" xfId="11" applyNumberFormat="1" applyFont="1" applyFill="1" applyBorder="1" applyAlignment="1">
      <alignment horizontal="center" vertical="center"/>
    </xf>
    <xf numFmtId="4" fontId="41" fillId="2" borderId="10" xfId="11" applyNumberFormat="1" applyFont="1" applyFill="1" applyBorder="1" applyAlignment="1">
      <alignment vertical="center"/>
    </xf>
    <xf numFmtId="4" fontId="41" fillId="2" borderId="6" xfId="11" applyNumberFormat="1" applyFont="1" applyFill="1" applyBorder="1" applyAlignment="1">
      <alignment vertical="center"/>
    </xf>
    <xf numFmtId="0" fontId="41" fillId="2" borderId="15" xfId="11" applyFont="1" applyFill="1" applyBorder="1" applyAlignment="1" applyProtection="1">
      <alignment vertical="center" wrapText="1"/>
      <protection locked="0"/>
    </xf>
    <xf numFmtId="0" fontId="41" fillId="2" borderId="9" xfId="11" applyNumberFormat="1" applyFont="1" applyFill="1" applyBorder="1" applyAlignment="1" applyProtection="1">
      <alignment vertical="center"/>
    </xf>
    <xf numFmtId="0" fontId="41" fillId="2" borderId="6" xfId="11" applyFont="1" applyFill="1" applyBorder="1" applyAlignment="1" applyProtection="1">
      <alignment vertical="center" wrapText="1"/>
      <protection locked="0"/>
    </xf>
    <xf numFmtId="0" fontId="41" fillId="2" borderId="9" xfId="11" applyFont="1" applyFill="1" applyBorder="1" applyAlignment="1" applyProtection="1">
      <alignment horizontal="center" vertical="center"/>
      <protection locked="0"/>
    </xf>
    <xf numFmtId="0" fontId="41" fillId="2" borderId="15" xfId="11" applyFont="1" applyFill="1" applyBorder="1" applyAlignment="1" applyProtection="1">
      <alignment vertical="center"/>
      <protection locked="0"/>
    </xf>
    <xf numFmtId="0" fontId="12" fillId="2" borderId="15" xfId="11" applyNumberFormat="1" applyFont="1" applyFill="1" applyBorder="1" applyAlignment="1" applyProtection="1">
      <alignment horizontal="center" vertical="center"/>
      <protection locked="0"/>
    </xf>
    <xf numFmtId="0" fontId="11" fillId="11" borderId="25" xfId="11" applyFont="1" applyFill="1" applyBorder="1" applyAlignment="1">
      <alignment vertical="center" wrapText="1"/>
    </xf>
    <xf numFmtId="0" fontId="11" fillId="11" borderId="24" xfId="11" applyFont="1" applyFill="1" applyBorder="1" applyAlignment="1">
      <alignment vertical="center" wrapText="1"/>
    </xf>
    <xf numFmtId="0" fontId="11" fillId="11" borderId="7" xfId="11" applyFont="1" applyFill="1" applyBorder="1" applyAlignment="1">
      <alignment vertical="center" wrapText="1"/>
    </xf>
    <xf numFmtId="0" fontId="11" fillId="11" borderId="24" xfId="11" applyFont="1" applyFill="1" applyBorder="1" applyAlignment="1">
      <alignment horizontal="center" vertical="center" wrapText="1"/>
    </xf>
    <xf numFmtId="49" fontId="37" fillId="9" borderId="0" xfId="11" applyNumberFormat="1" applyFont="1" applyFill="1"/>
    <xf numFmtId="0" fontId="11" fillId="4" borderId="11" xfId="11" applyFont="1" applyFill="1" applyBorder="1" applyAlignment="1">
      <alignment horizontal="left"/>
    </xf>
    <xf numFmtId="0" fontId="27" fillId="9" borderId="0" xfId="11" applyFont="1" applyFill="1"/>
    <xf numFmtId="0" fontId="11" fillId="11" borderId="13" xfId="0" applyFont="1" applyFill="1" applyBorder="1" applyAlignment="1">
      <alignment horizontal="center" vertical="center" wrapText="1"/>
    </xf>
    <xf numFmtId="0" fontId="11" fillId="11" borderId="5" xfId="0" applyFont="1" applyFill="1" applyBorder="1" applyAlignment="1">
      <alignment horizontal="center" vertical="center" wrapText="1"/>
    </xf>
    <xf numFmtId="0" fontId="11" fillId="4" borderId="0" xfId="0" applyFont="1" applyFill="1" applyBorder="1" applyAlignment="1" applyProtection="1">
      <alignment horizontal="center"/>
      <protection locked="0"/>
    </xf>
    <xf numFmtId="0" fontId="11" fillId="4" borderId="3" xfId="0" applyFont="1" applyFill="1" applyBorder="1" applyAlignment="1" applyProtection="1">
      <alignment horizontal="center"/>
      <protection locked="0"/>
    </xf>
    <xf numFmtId="0" fontId="11" fillId="8" borderId="0" xfId="0" applyFont="1" applyFill="1" applyBorder="1" applyAlignment="1" applyProtection="1">
      <alignment horizontal="center"/>
      <protection locked="0"/>
    </xf>
    <xf numFmtId="0" fontId="11" fillId="8" borderId="3" xfId="0" applyFont="1" applyFill="1" applyBorder="1" applyAlignment="1" applyProtection="1">
      <alignment horizontal="center"/>
      <protection locked="0"/>
    </xf>
    <xf numFmtId="0" fontId="11" fillId="10" borderId="0" xfId="0" applyFont="1" applyFill="1" applyBorder="1" applyAlignment="1" applyProtection="1">
      <alignment horizontal="center"/>
      <protection locked="0"/>
    </xf>
    <xf numFmtId="0" fontId="11" fillId="10" borderId="3" xfId="0" applyFont="1" applyFill="1" applyBorder="1" applyAlignment="1" applyProtection="1">
      <alignment horizontal="center"/>
      <protection locked="0"/>
    </xf>
    <xf numFmtId="0" fontId="11" fillId="11" borderId="13" xfId="0" applyFont="1" applyFill="1" applyBorder="1" applyAlignment="1">
      <alignment horizontal="center" vertical="center"/>
    </xf>
    <xf numFmtId="0" fontId="11" fillId="11" borderId="5" xfId="0" applyFont="1" applyFill="1" applyBorder="1" applyAlignment="1">
      <alignment horizontal="center" vertical="center"/>
    </xf>
    <xf numFmtId="0" fontId="11" fillId="11" borderId="13" xfId="0" applyFont="1" applyFill="1" applyBorder="1" applyAlignment="1">
      <alignment horizontal="center"/>
    </xf>
    <xf numFmtId="0" fontId="11" fillId="4" borderId="0" xfId="11" applyFont="1" applyFill="1" applyBorder="1" applyAlignment="1">
      <alignment horizontal="left"/>
    </xf>
    <xf numFmtId="0" fontId="11" fillId="4" borderId="12" xfId="11" applyFont="1" applyFill="1" applyBorder="1" applyAlignment="1">
      <alignment horizontal="left"/>
    </xf>
    <xf numFmtId="0" fontId="19" fillId="0" borderId="4" xfId="11" applyFont="1" applyFill="1" applyBorder="1" applyAlignment="1">
      <alignment horizontal="center"/>
    </xf>
    <xf numFmtId="0" fontId="19" fillId="0" borderId="0" xfId="11" applyFont="1" applyFill="1" applyBorder="1" applyAlignment="1">
      <alignment horizontal="center"/>
    </xf>
    <xf numFmtId="0" fontId="19" fillId="0" borderId="12" xfId="11" applyFont="1" applyFill="1" applyBorder="1" applyAlignment="1">
      <alignment horizontal="center"/>
    </xf>
    <xf numFmtId="0" fontId="31" fillId="0" borderId="4" xfId="11" applyFont="1" applyFill="1" applyBorder="1" applyAlignment="1">
      <alignment horizontal="center"/>
    </xf>
    <xf numFmtId="0" fontId="31" fillId="0" borderId="0" xfId="11" applyFont="1" applyFill="1" applyBorder="1" applyAlignment="1">
      <alignment horizontal="center"/>
    </xf>
    <xf numFmtId="0" fontId="31" fillId="0" borderId="12" xfId="11" applyFont="1" applyFill="1" applyBorder="1" applyAlignment="1">
      <alignment horizontal="center"/>
    </xf>
    <xf numFmtId="0" fontId="32" fillId="0" borderId="4" xfId="11" applyFont="1" applyFill="1" applyBorder="1" applyAlignment="1">
      <alignment horizontal="center"/>
    </xf>
    <xf numFmtId="0" fontId="32" fillId="0" borderId="0" xfId="11" applyFont="1" applyFill="1" applyBorder="1" applyAlignment="1">
      <alignment horizontal="center"/>
    </xf>
    <xf numFmtId="0" fontId="32" fillId="0" borderId="12" xfId="11" applyFont="1" applyFill="1" applyBorder="1" applyAlignment="1">
      <alignment horizontal="center"/>
    </xf>
    <xf numFmtId="0" fontId="11" fillId="0" borderId="11" xfId="11" applyFont="1" applyFill="1" applyBorder="1" applyAlignment="1">
      <alignment horizontal="center"/>
    </xf>
    <xf numFmtId="0" fontId="11" fillId="0" borderId="0" xfId="11" applyFont="1" applyFill="1" applyBorder="1" applyAlignment="1">
      <alignment horizontal="center"/>
    </xf>
    <xf numFmtId="0" fontId="11" fillId="0" borderId="12" xfId="11" applyFont="1" applyFill="1" applyBorder="1" applyAlignment="1">
      <alignment horizontal="center"/>
    </xf>
    <xf numFmtId="0" fontId="19" fillId="0" borderId="9" xfId="4" applyFont="1" applyFill="1" applyBorder="1" applyAlignment="1">
      <alignment horizontal="center"/>
    </xf>
    <xf numFmtId="0" fontId="19" fillId="0" borderId="10" xfId="4" applyFont="1" applyFill="1" applyBorder="1" applyAlignment="1">
      <alignment horizontal="center"/>
    </xf>
    <xf numFmtId="0" fontId="31" fillId="0" borderId="11" xfId="4" applyFont="1" applyFill="1" applyBorder="1" applyAlignment="1">
      <alignment horizontal="center"/>
    </xf>
    <xf numFmtId="0" fontId="31" fillId="0" borderId="0" xfId="4" applyFont="1" applyFill="1" applyBorder="1" applyAlignment="1">
      <alignment horizontal="center"/>
    </xf>
    <xf numFmtId="0" fontId="32" fillId="0" borderId="11" xfId="4" applyFont="1" applyFill="1" applyBorder="1" applyAlignment="1">
      <alignment horizontal="center"/>
    </xf>
    <xf numFmtId="0" fontId="32" fillId="0" borderId="0" xfId="4" applyFont="1" applyFill="1" applyBorder="1" applyAlignment="1">
      <alignment horizontal="center"/>
    </xf>
    <xf numFmtId="0" fontId="11" fillId="0" borderId="11" xfId="4" applyFont="1" applyFill="1" applyBorder="1" applyAlignment="1">
      <alignment horizontal="center"/>
    </xf>
    <xf numFmtId="0" fontId="11" fillId="0" borderId="0" xfId="4" applyFont="1" applyFill="1" applyBorder="1" applyAlignment="1">
      <alignment horizontal="center"/>
    </xf>
    <xf numFmtId="0" fontId="11" fillId="8" borderId="0" xfId="0" applyFont="1" applyFill="1" applyBorder="1" applyAlignment="1">
      <alignment horizontal="left"/>
    </xf>
    <xf numFmtId="0" fontId="11" fillId="8" borderId="12" xfId="0" applyFont="1" applyFill="1" applyBorder="1" applyAlignment="1">
      <alignment horizontal="left"/>
    </xf>
    <xf numFmtId="0" fontId="11" fillId="10" borderId="0" xfId="0" applyFont="1" applyFill="1" applyBorder="1" applyAlignment="1" applyProtection="1">
      <alignment horizontal="left"/>
    </xf>
    <xf numFmtId="0" fontId="11" fillId="10" borderId="12" xfId="0" applyFont="1" applyFill="1" applyBorder="1" applyAlignment="1" applyProtection="1">
      <alignment horizontal="left"/>
    </xf>
    <xf numFmtId="0" fontId="23" fillId="11" borderId="5" xfId="8" applyFont="1" applyFill="1" applyBorder="1" applyAlignment="1">
      <alignment horizontal="center" textRotation="90"/>
    </xf>
    <xf numFmtId="0" fontId="23" fillId="11" borderId="6" xfId="8" applyFont="1" applyFill="1" applyBorder="1" applyAlignment="1">
      <alignment horizontal="center" vertical="center"/>
    </xf>
    <xf numFmtId="0" fontId="23" fillId="11" borderId="13" xfId="8" applyFont="1" applyFill="1" applyBorder="1" applyAlignment="1">
      <alignment horizontal="center" vertical="center"/>
    </xf>
    <xf numFmtId="0" fontId="16" fillId="11" borderId="5" xfId="0" applyFont="1" applyFill="1" applyBorder="1" applyAlignment="1">
      <alignment horizontal="center" vertical="center" wrapText="1"/>
    </xf>
    <xf numFmtId="0" fontId="16" fillId="11" borderId="5" xfId="0" applyFont="1" applyFill="1" applyBorder="1" applyAlignment="1">
      <alignment horizontal="center" vertical="center"/>
    </xf>
    <xf numFmtId="0" fontId="23" fillId="11" borderId="5" xfId="8" applyFont="1" applyFill="1" applyBorder="1" applyAlignment="1">
      <alignment horizontal="center" vertical="center"/>
    </xf>
    <xf numFmtId="0" fontId="23" fillId="11" borderId="6" xfId="8" applyFont="1" applyFill="1" applyBorder="1" applyAlignment="1">
      <alignment horizontal="center" vertical="center" wrapText="1"/>
    </xf>
    <xf numFmtId="0" fontId="23" fillId="11" borderId="13" xfId="8" applyFont="1" applyFill="1" applyBorder="1" applyAlignment="1">
      <alignment horizontal="center" vertical="center" wrapText="1"/>
    </xf>
    <xf numFmtId="0" fontId="11" fillId="4" borderId="0" xfId="0" applyFont="1" applyFill="1" applyBorder="1" applyAlignment="1">
      <alignment horizontal="left"/>
    </xf>
    <xf numFmtId="0" fontId="11" fillId="4" borderId="12" xfId="0" applyFont="1" applyFill="1" applyBorder="1" applyAlignment="1">
      <alignment horizontal="left"/>
    </xf>
    <xf numFmtId="0" fontId="19" fillId="0" borderId="9" xfId="0" applyFont="1" applyFill="1" applyBorder="1" applyAlignment="1">
      <alignment horizontal="center"/>
    </xf>
    <xf numFmtId="0" fontId="19" fillId="0" borderId="10" xfId="0" applyFont="1" applyFill="1" applyBorder="1" applyAlignment="1">
      <alignment horizontal="center"/>
    </xf>
    <xf numFmtId="0" fontId="19" fillId="0" borderId="15" xfId="0" applyFont="1" applyFill="1" applyBorder="1" applyAlignment="1">
      <alignment horizontal="center"/>
    </xf>
    <xf numFmtId="0" fontId="31" fillId="0" borderId="11" xfId="0" applyFont="1" applyFill="1" applyBorder="1" applyAlignment="1">
      <alignment horizontal="center"/>
    </xf>
    <xf numFmtId="0" fontId="31" fillId="0" borderId="0" xfId="0" applyFont="1" applyFill="1" applyBorder="1" applyAlignment="1">
      <alignment horizontal="center"/>
    </xf>
    <xf numFmtId="0" fontId="31" fillId="0" borderId="12" xfId="0" applyFont="1" applyFill="1" applyBorder="1" applyAlignment="1">
      <alignment horizontal="center"/>
    </xf>
    <xf numFmtId="0" fontId="32" fillId="0" borderId="11" xfId="0" applyFont="1" applyFill="1" applyBorder="1" applyAlignment="1">
      <alignment horizontal="center"/>
    </xf>
    <xf numFmtId="0" fontId="32" fillId="0" borderId="0" xfId="0" applyFont="1" applyFill="1" applyBorder="1" applyAlignment="1">
      <alignment horizontal="center"/>
    </xf>
    <xf numFmtId="0" fontId="32" fillId="0" borderId="12" xfId="0" applyFont="1" applyFill="1" applyBorder="1" applyAlignment="1">
      <alignment horizontal="center"/>
    </xf>
    <xf numFmtId="0" fontId="11" fillId="0" borderId="11" xfId="0" applyFont="1" applyFill="1" applyBorder="1" applyAlignment="1">
      <alignment horizontal="center"/>
    </xf>
    <xf numFmtId="0" fontId="11" fillId="0" borderId="0" xfId="0" applyFont="1" applyFill="1" applyBorder="1" applyAlignment="1">
      <alignment horizontal="center"/>
    </xf>
    <xf numFmtId="0" fontId="11" fillId="0" borderId="12" xfId="0" applyFont="1" applyFill="1" applyBorder="1" applyAlignment="1">
      <alignment horizontal="center"/>
    </xf>
    <xf numFmtId="0" fontId="19" fillId="0" borderId="15" xfId="4" applyFont="1" applyFill="1" applyBorder="1" applyAlignment="1">
      <alignment horizontal="center"/>
    </xf>
    <xf numFmtId="0" fontId="31" fillId="0" borderId="12" xfId="4" applyFont="1" applyFill="1" applyBorder="1" applyAlignment="1">
      <alignment horizontal="center"/>
    </xf>
    <xf numFmtId="0" fontId="32" fillId="0" borderId="12" xfId="4" applyFont="1" applyFill="1" applyBorder="1" applyAlignment="1">
      <alignment horizontal="center"/>
    </xf>
    <xf numFmtId="0" fontId="11" fillId="0" borderId="12" xfId="4" applyFont="1" applyFill="1" applyBorder="1" applyAlignment="1">
      <alignment horizontal="center"/>
    </xf>
    <xf numFmtId="0" fontId="16" fillId="11" borderId="5" xfId="4" applyFont="1" applyFill="1" applyBorder="1" applyAlignment="1">
      <alignment horizontal="center" vertical="center" wrapText="1"/>
    </xf>
  </cellXfs>
  <cellStyles count="12">
    <cellStyle name="Millares 2" xfId="1"/>
    <cellStyle name="Millares 2 2" xfId="9"/>
    <cellStyle name="Millares 3" xfId="5"/>
    <cellStyle name="Normal" xfId="0" builtinId="0"/>
    <cellStyle name="Normal 2" xfId="2"/>
    <cellStyle name="Normal 2 2" xfId="3"/>
    <cellStyle name="Normal 2 2 2" xfId="8"/>
    <cellStyle name="Normal 3" xfId="4"/>
    <cellStyle name="Normal 4" xfId="6"/>
    <cellStyle name="Normal 4 2" xfId="10"/>
    <cellStyle name="Normal 4 3" xfId="11"/>
    <cellStyle name="Normal 5" xfId="7"/>
  </cellStyles>
  <dxfs count="1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solid">
          <fgColor indexed="64"/>
          <bgColor indexed="9"/>
        </patternFill>
      </fill>
      <alignment vertical="center" textRotation="0" indent="0" justifyLastLine="0" shrinkToFit="0" readingOrder="0"/>
      <border diagonalUp="0" diagonalDown="0" outline="0">
        <left style="thin">
          <color theme="3" tint="0.39994506668294322"/>
        </left>
        <right/>
        <top style="thin">
          <color theme="3" tint="0.39994506668294322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solid">
          <fgColor indexed="64"/>
          <bgColor indexed="9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theme="3" tint="0.39994506668294322"/>
        </right>
        <top style="thin">
          <color theme="3" tint="0.3999450666829432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4" formatCode="#,##0.00"/>
      <fill>
        <patternFill patternType="solid">
          <fgColor indexed="64"/>
          <bgColor indexed="9"/>
        </patternFill>
      </fill>
      <alignment vertical="center" textRotation="0" indent="0" justifyLastLine="0" shrinkToFit="0" readingOrder="0"/>
      <border diagonalUp="0" diagonalDown="0" outline="0">
        <left/>
        <right/>
        <top style="thin">
          <color theme="3" tint="0.3999450666829432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4" formatCode="#,##0.00"/>
      <fill>
        <patternFill patternType="solid">
          <fgColor indexed="64"/>
          <bgColor indexed="9"/>
        </patternFill>
      </fill>
      <alignment vertical="center" textRotation="0" indent="0" justifyLastLine="0" shrinkToFit="0" readingOrder="0"/>
      <border diagonalUp="0" diagonalDown="0" outline="0">
        <left style="thin">
          <color theme="3" tint="0.39994506668294322"/>
        </left>
        <right style="thin">
          <color theme="3" tint="0.39994506668294322"/>
        </right>
        <top style="thin">
          <color theme="3" tint="0.3999450666829432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solid">
          <fgColor indexed="64"/>
          <bgColor indexed="9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theme="3" tint="0.39994506668294322"/>
        </right>
        <top style="thin">
          <color theme="3" tint="0.39994506668294322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solid">
          <fgColor indexed="64"/>
          <bgColor indexed="9"/>
        </patternFill>
      </fill>
      <alignment vertical="center" textRotation="0" indent="0" justifyLastLine="0" shrinkToFit="0" readingOrder="0"/>
      <border diagonalUp="0" diagonalDown="0" outline="0">
        <left style="thin">
          <color theme="3" tint="0.39994506668294322"/>
        </left>
        <right/>
        <top style="thin">
          <color theme="3" tint="0.39994506668294322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solid">
          <fgColor indexed="64"/>
          <bgColor indexed="9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 style="thin">
          <color theme="3" tint="0.39994506668294322"/>
        </right>
        <top style="thin">
          <color theme="3" tint="0.39994506668294322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solid">
          <fgColor indexed="64"/>
          <bgColor indexed="9"/>
        </patternFill>
      </fill>
      <alignment vertical="center" textRotation="0" indent="0" justifyLastLine="0" shrinkToFit="0" readingOrder="0"/>
      <border diagonalUp="0" diagonalDown="0" outline="0">
        <left style="thin">
          <color theme="3" tint="0.39994506668294322"/>
        </left>
        <right/>
        <top style="thin">
          <color theme="3" tint="0.39994506668294322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solid">
          <fgColor indexed="64"/>
          <bgColor indexed="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theme="3" tint="0.39994506668294322"/>
        </left>
        <right style="thin">
          <color theme="3" tint="0.39994506668294322"/>
        </right>
        <top style="thin">
          <color theme="3" tint="0.39994506668294322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solid">
          <fgColor indexed="64"/>
          <bgColor indexed="9"/>
        </patternFill>
      </fill>
      <alignment horizontal="center" vertical="center" textRotation="0" indent="0" justifyLastLine="0" shrinkToFit="0" readingOrder="0"/>
      <border diagonalUp="0" diagonalDown="0" outline="0">
        <left style="thin">
          <color theme="3" tint="0.39994506668294322"/>
        </left>
        <right/>
        <top style="thin">
          <color theme="3" tint="0.39994506668294322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solid">
          <fgColor indexed="64"/>
          <bgColor indexed="9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 style="thin">
          <color theme="3" tint="0.39994506668294322"/>
        </right>
        <top style="thin">
          <color theme="3" tint="0.39994506668294322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solid">
          <fgColor indexed="64"/>
          <bgColor indexed="9"/>
        </patternFill>
      </fill>
      <alignment vertical="center" textRotation="0" indent="0" justifyLastLine="0" shrinkToFit="0" readingOrder="0"/>
    </dxf>
    <dxf>
      <border outline="0">
        <right style="thin">
          <color theme="3" tint="0.39994506668294322"/>
        </right>
        <top style="thin">
          <color theme="3" tint="0.39994506668294322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solid">
          <fgColor indexed="64"/>
          <bgColor indexed="9"/>
        </patternFill>
      </fill>
      <alignment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solid">
          <fgColor indexed="64"/>
          <bgColor rgb="FF00B0F0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theme="3" tint="0.39994506668294322"/>
        </left>
        <right style="thin">
          <color theme="3" tint="0.39994506668294322"/>
        </right>
        <top/>
        <bottom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18" Type="http://schemas.openxmlformats.org/officeDocument/2006/relationships/externalLink" Target="externalLinks/externalLink12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5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externalLink" Target="externalLinks/externalLink11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0.xml"/><Relationship Id="rId20" Type="http://schemas.openxmlformats.org/officeDocument/2006/relationships/externalLink" Target="externalLinks/externalLink1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23" Type="http://schemas.openxmlformats.org/officeDocument/2006/relationships/styles" Target="styles.xml"/><Relationship Id="rId10" Type="http://schemas.openxmlformats.org/officeDocument/2006/relationships/externalLink" Target="externalLinks/externalLink4.xml"/><Relationship Id="rId19" Type="http://schemas.openxmlformats.org/officeDocument/2006/relationships/externalLink" Target="externalLinks/externalLink1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Relationship Id="rId22" Type="http://schemas.openxmlformats.org/officeDocument/2006/relationships/theme" Target="theme/theme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NUL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0</xdr:rowOff>
    </xdr:from>
    <xdr:to>
      <xdr:col>0</xdr:col>
      <xdr:colOff>1990725</xdr:colOff>
      <xdr:row>5</xdr:row>
      <xdr:rowOff>173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1450" y="0"/>
          <a:ext cx="1819275" cy="87647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1828800</xdr:colOff>
      <xdr:row>4</xdr:row>
      <xdr:rowOff>109537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0"/>
          <a:ext cx="609600" cy="757237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</xdr:colOff>
          <xdr:row>5</xdr:row>
          <xdr:rowOff>180975</xdr:rowOff>
        </xdr:from>
        <xdr:to>
          <xdr:col>0</xdr:col>
          <xdr:colOff>1123950</xdr:colOff>
          <xdr:row>7</xdr:row>
          <xdr:rowOff>104775</xdr:rowOff>
        </xdr:to>
        <xdr:sp macro="" textlink="">
          <xdr:nvSpPr>
            <xdr:cNvPr id="28674" name="CommandButton1" hidden="1">
              <a:extLst>
                <a:ext uri="{63B3BB69-23CF-44E3-9099-C40C66FF867C}">
                  <a14:compatExt spid="_x0000_s2867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533400</xdr:colOff>
      <xdr:row>7</xdr:row>
      <xdr:rowOff>0</xdr:rowOff>
    </xdr:from>
    <xdr:to>
      <xdr:col>4</xdr:col>
      <xdr:colOff>47625</xdr:colOff>
      <xdr:row>7</xdr:row>
      <xdr:rowOff>0</xdr:rowOff>
    </xdr:to>
    <xdr:pic>
      <xdr:nvPicPr>
        <xdr:cNvPr id="2" name="2 Imagen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7325" y="1200150"/>
          <a:ext cx="533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371475</xdr:colOff>
      <xdr:row>5</xdr:row>
      <xdr:rowOff>4762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828800" cy="88106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5080</xdr:colOff>
      <xdr:row>141</xdr:row>
      <xdr:rowOff>0</xdr:rowOff>
    </xdr:from>
    <xdr:to>
      <xdr:col>5</xdr:col>
      <xdr:colOff>150872</xdr:colOff>
      <xdr:row>141</xdr:row>
      <xdr:rowOff>0</xdr:rowOff>
    </xdr:to>
    <xdr:sp macro="" textlink="">
      <xdr:nvSpPr>
        <xdr:cNvPr id="2" name="Text Box 6"/>
        <xdr:cNvSpPr txBox="1">
          <a:spLocks noChangeArrowheads="1"/>
        </xdr:cNvSpPr>
      </xdr:nvSpPr>
      <xdr:spPr bwMode="auto">
        <a:xfrm>
          <a:off x="1986280" y="23764875"/>
          <a:ext cx="14579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8288" tIns="18288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De este Año</a:t>
          </a:r>
        </a:p>
      </xdr:txBody>
    </xdr:sp>
    <xdr:clientData/>
  </xdr:twoCellAnchor>
  <xdr:twoCellAnchor>
    <xdr:from>
      <xdr:col>5</xdr:col>
      <xdr:colOff>3175</xdr:colOff>
      <xdr:row>204</xdr:row>
      <xdr:rowOff>160020</xdr:rowOff>
    </xdr:from>
    <xdr:to>
      <xdr:col>5</xdr:col>
      <xdr:colOff>407745</xdr:colOff>
      <xdr:row>204</xdr:row>
      <xdr:rowOff>160655</xdr:rowOff>
    </xdr:to>
    <xdr:sp macro="" textlink="">
      <xdr:nvSpPr>
        <xdr:cNvPr id="3" name="Text Box 3"/>
        <xdr:cNvSpPr txBox="1">
          <a:spLocks noChangeArrowheads="1"/>
        </xdr:cNvSpPr>
      </xdr:nvSpPr>
      <xdr:spPr bwMode="auto">
        <a:xfrm>
          <a:off x="1984375" y="34126170"/>
          <a:ext cx="404570" cy="6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De este Año</a:t>
          </a:r>
        </a:p>
      </xdr:txBody>
    </xdr:sp>
    <xdr:clientData/>
  </xdr:twoCellAnchor>
  <xdr:twoCellAnchor>
    <xdr:from>
      <xdr:col>5</xdr:col>
      <xdr:colOff>5080</xdr:colOff>
      <xdr:row>141</xdr:row>
      <xdr:rowOff>0</xdr:rowOff>
    </xdr:from>
    <xdr:to>
      <xdr:col>5</xdr:col>
      <xdr:colOff>150872</xdr:colOff>
      <xdr:row>141</xdr:row>
      <xdr:rowOff>0</xdr:rowOff>
    </xdr:to>
    <xdr:sp macro="" textlink="">
      <xdr:nvSpPr>
        <xdr:cNvPr id="4" name="Text Box 6"/>
        <xdr:cNvSpPr txBox="1">
          <a:spLocks noChangeArrowheads="1"/>
        </xdr:cNvSpPr>
      </xdr:nvSpPr>
      <xdr:spPr bwMode="auto">
        <a:xfrm>
          <a:off x="1986280" y="23764875"/>
          <a:ext cx="14579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8288" tIns="18288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De este Año</a:t>
          </a:r>
        </a:p>
      </xdr:txBody>
    </xdr:sp>
    <xdr:clientData/>
  </xdr:twoCellAnchor>
  <xdr:twoCellAnchor>
    <xdr:from>
      <xdr:col>5</xdr:col>
      <xdr:colOff>3175</xdr:colOff>
      <xdr:row>204</xdr:row>
      <xdr:rowOff>160020</xdr:rowOff>
    </xdr:from>
    <xdr:to>
      <xdr:col>5</xdr:col>
      <xdr:colOff>407745</xdr:colOff>
      <xdr:row>204</xdr:row>
      <xdr:rowOff>160655</xdr:rowOff>
    </xdr:to>
    <xdr:sp macro="" textlink="">
      <xdr:nvSpPr>
        <xdr:cNvPr id="5" name="Text Box 3"/>
        <xdr:cNvSpPr txBox="1">
          <a:spLocks noChangeArrowheads="1"/>
        </xdr:cNvSpPr>
      </xdr:nvSpPr>
      <xdr:spPr bwMode="auto">
        <a:xfrm>
          <a:off x="1984375" y="34126170"/>
          <a:ext cx="404570" cy="6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De este Año</a:t>
          </a:r>
        </a:p>
      </xdr:txBody>
    </xdr:sp>
    <xdr:clientData/>
  </xdr:twoCellAnchor>
  <xdr:twoCellAnchor>
    <xdr:from>
      <xdr:col>5</xdr:col>
      <xdr:colOff>5080</xdr:colOff>
      <xdr:row>141</xdr:row>
      <xdr:rowOff>0</xdr:rowOff>
    </xdr:from>
    <xdr:to>
      <xdr:col>5</xdr:col>
      <xdr:colOff>150872</xdr:colOff>
      <xdr:row>141</xdr:row>
      <xdr:rowOff>0</xdr:rowOff>
    </xdr:to>
    <xdr:sp macro="" textlink="">
      <xdr:nvSpPr>
        <xdr:cNvPr id="6" name="Text Box 6"/>
        <xdr:cNvSpPr txBox="1">
          <a:spLocks noChangeArrowheads="1"/>
        </xdr:cNvSpPr>
      </xdr:nvSpPr>
      <xdr:spPr bwMode="auto">
        <a:xfrm>
          <a:off x="1986280" y="23764875"/>
          <a:ext cx="14579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8288" tIns="18288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De este Año</a:t>
          </a:r>
        </a:p>
      </xdr:txBody>
    </xdr:sp>
    <xdr:clientData/>
  </xdr:twoCellAnchor>
  <xdr:twoCellAnchor>
    <xdr:from>
      <xdr:col>5</xdr:col>
      <xdr:colOff>3175</xdr:colOff>
      <xdr:row>204</xdr:row>
      <xdr:rowOff>160020</xdr:rowOff>
    </xdr:from>
    <xdr:to>
      <xdr:col>5</xdr:col>
      <xdr:colOff>407745</xdr:colOff>
      <xdr:row>204</xdr:row>
      <xdr:rowOff>160655</xdr:rowOff>
    </xdr:to>
    <xdr:sp macro="" textlink="">
      <xdr:nvSpPr>
        <xdr:cNvPr id="7" name="Text Box 3"/>
        <xdr:cNvSpPr txBox="1">
          <a:spLocks noChangeArrowheads="1"/>
        </xdr:cNvSpPr>
      </xdr:nvSpPr>
      <xdr:spPr bwMode="auto">
        <a:xfrm>
          <a:off x="1984375" y="34126170"/>
          <a:ext cx="404570" cy="6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De este Año</a:t>
          </a:r>
        </a:p>
      </xdr:txBody>
    </xdr:sp>
    <xdr:clientData/>
  </xdr:twoCellAnchor>
  <xdr:twoCellAnchor>
    <xdr:from>
      <xdr:col>5</xdr:col>
      <xdr:colOff>5080</xdr:colOff>
      <xdr:row>141</xdr:row>
      <xdr:rowOff>0</xdr:rowOff>
    </xdr:from>
    <xdr:to>
      <xdr:col>5</xdr:col>
      <xdr:colOff>150872</xdr:colOff>
      <xdr:row>141</xdr:row>
      <xdr:rowOff>0</xdr:rowOff>
    </xdr:to>
    <xdr:sp macro="" textlink="">
      <xdr:nvSpPr>
        <xdr:cNvPr id="8" name="Text Box 6"/>
        <xdr:cNvSpPr txBox="1">
          <a:spLocks noChangeArrowheads="1"/>
        </xdr:cNvSpPr>
      </xdr:nvSpPr>
      <xdr:spPr bwMode="auto">
        <a:xfrm>
          <a:off x="1986280" y="23764875"/>
          <a:ext cx="14579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8288" tIns="18288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De este Año</a:t>
          </a:r>
        </a:p>
      </xdr:txBody>
    </xdr:sp>
    <xdr:clientData/>
  </xdr:twoCellAnchor>
  <xdr:twoCellAnchor>
    <xdr:from>
      <xdr:col>5</xdr:col>
      <xdr:colOff>3175</xdr:colOff>
      <xdr:row>204</xdr:row>
      <xdr:rowOff>160020</xdr:rowOff>
    </xdr:from>
    <xdr:to>
      <xdr:col>5</xdr:col>
      <xdr:colOff>407745</xdr:colOff>
      <xdr:row>204</xdr:row>
      <xdr:rowOff>160655</xdr:rowOff>
    </xdr:to>
    <xdr:sp macro="" textlink="">
      <xdr:nvSpPr>
        <xdr:cNvPr id="9" name="Text Box 3"/>
        <xdr:cNvSpPr txBox="1">
          <a:spLocks noChangeArrowheads="1"/>
        </xdr:cNvSpPr>
      </xdr:nvSpPr>
      <xdr:spPr bwMode="auto">
        <a:xfrm>
          <a:off x="1984375" y="34126170"/>
          <a:ext cx="404570" cy="6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De este Año</a:t>
          </a:r>
        </a:p>
      </xdr:txBody>
    </xdr:sp>
    <xdr:clientData/>
  </xdr:twoCellAnchor>
  <xdr:twoCellAnchor>
    <xdr:from>
      <xdr:col>5</xdr:col>
      <xdr:colOff>5080</xdr:colOff>
      <xdr:row>147</xdr:row>
      <xdr:rowOff>0</xdr:rowOff>
    </xdr:from>
    <xdr:to>
      <xdr:col>5</xdr:col>
      <xdr:colOff>150872</xdr:colOff>
      <xdr:row>147</xdr:row>
      <xdr:rowOff>0</xdr:rowOff>
    </xdr:to>
    <xdr:sp macro="" textlink="">
      <xdr:nvSpPr>
        <xdr:cNvPr id="10" name="Text Box 6"/>
        <xdr:cNvSpPr txBox="1">
          <a:spLocks noChangeArrowheads="1"/>
        </xdr:cNvSpPr>
      </xdr:nvSpPr>
      <xdr:spPr bwMode="auto">
        <a:xfrm>
          <a:off x="1986280" y="24736425"/>
          <a:ext cx="14579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8288" tIns="18288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De este Año</a:t>
          </a:r>
        </a:p>
      </xdr:txBody>
    </xdr:sp>
    <xdr:clientData/>
  </xdr:twoCellAnchor>
  <xdr:twoCellAnchor>
    <xdr:from>
      <xdr:col>5</xdr:col>
      <xdr:colOff>3175</xdr:colOff>
      <xdr:row>220</xdr:row>
      <xdr:rowOff>160020</xdr:rowOff>
    </xdr:from>
    <xdr:to>
      <xdr:col>5</xdr:col>
      <xdr:colOff>407745</xdr:colOff>
      <xdr:row>220</xdr:row>
      <xdr:rowOff>160655</xdr:rowOff>
    </xdr:to>
    <xdr:sp macro="" textlink="">
      <xdr:nvSpPr>
        <xdr:cNvPr id="11" name="Text Box 3"/>
        <xdr:cNvSpPr txBox="1">
          <a:spLocks noChangeArrowheads="1"/>
        </xdr:cNvSpPr>
      </xdr:nvSpPr>
      <xdr:spPr bwMode="auto">
        <a:xfrm>
          <a:off x="1984375" y="36716970"/>
          <a:ext cx="404570" cy="6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De este Año</a:t>
          </a:r>
        </a:p>
      </xdr:txBody>
    </xdr:sp>
    <xdr:clientData/>
  </xdr:twoCellAnchor>
  <xdr:twoCellAnchor>
    <xdr:from>
      <xdr:col>5</xdr:col>
      <xdr:colOff>5080</xdr:colOff>
      <xdr:row>147</xdr:row>
      <xdr:rowOff>0</xdr:rowOff>
    </xdr:from>
    <xdr:to>
      <xdr:col>5</xdr:col>
      <xdr:colOff>150872</xdr:colOff>
      <xdr:row>147</xdr:row>
      <xdr:rowOff>0</xdr:rowOff>
    </xdr:to>
    <xdr:sp macro="" textlink="">
      <xdr:nvSpPr>
        <xdr:cNvPr id="12" name="Text Box 6"/>
        <xdr:cNvSpPr txBox="1">
          <a:spLocks noChangeArrowheads="1"/>
        </xdr:cNvSpPr>
      </xdr:nvSpPr>
      <xdr:spPr bwMode="auto">
        <a:xfrm>
          <a:off x="1986280" y="24736425"/>
          <a:ext cx="14579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8288" tIns="18288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De este Año</a:t>
          </a:r>
        </a:p>
      </xdr:txBody>
    </xdr:sp>
    <xdr:clientData/>
  </xdr:twoCellAnchor>
  <xdr:twoCellAnchor>
    <xdr:from>
      <xdr:col>5</xdr:col>
      <xdr:colOff>3175</xdr:colOff>
      <xdr:row>220</xdr:row>
      <xdr:rowOff>160020</xdr:rowOff>
    </xdr:from>
    <xdr:to>
      <xdr:col>5</xdr:col>
      <xdr:colOff>407745</xdr:colOff>
      <xdr:row>220</xdr:row>
      <xdr:rowOff>160655</xdr:rowOff>
    </xdr:to>
    <xdr:sp macro="" textlink="">
      <xdr:nvSpPr>
        <xdr:cNvPr id="13" name="Text Box 3"/>
        <xdr:cNvSpPr txBox="1">
          <a:spLocks noChangeArrowheads="1"/>
        </xdr:cNvSpPr>
      </xdr:nvSpPr>
      <xdr:spPr bwMode="auto">
        <a:xfrm>
          <a:off x="1984375" y="36716970"/>
          <a:ext cx="404570" cy="6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De este Año</a:t>
          </a:r>
        </a:p>
      </xdr:txBody>
    </xdr:sp>
    <xdr:clientData/>
  </xdr:twoCellAnchor>
  <xdr:twoCellAnchor>
    <xdr:from>
      <xdr:col>5</xdr:col>
      <xdr:colOff>5080</xdr:colOff>
      <xdr:row>147</xdr:row>
      <xdr:rowOff>0</xdr:rowOff>
    </xdr:from>
    <xdr:to>
      <xdr:col>5</xdr:col>
      <xdr:colOff>150872</xdr:colOff>
      <xdr:row>147</xdr:row>
      <xdr:rowOff>0</xdr:rowOff>
    </xdr:to>
    <xdr:sp macro="" textlink="">
      <xdr:nvSpPr>
        <xdr:cNvPr id="14" name="Text Box 6"/>
        <xdr:cNvSpPr txBox="1">
          <a:spLocks noChangeArrowheads="1"/>
        </xdr:cNvSpPr>
      </xdr:nvSpPr>
      <xdr:spPr bwMode="auto">
        <a:xfrm>
          <a:off x="1986280" y="24736425"/>
          <a:ext cx="14579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8288" tIns="18288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De este Año</a:t>
          </a:r>
        </a:p>
      </xdr:txBody>
    </xdr:sp>
    <xdr:clientData/>
  </xdr:twoCellAnchor>
  <xdr:twoCellAnchor>
    <xdr:from>
      <xdr:col>5</xdr:col>
      <xdr:colOff>3175</xdr:colOff>
      <xdr:row>220</xdr:row>
      <xdr:rowOff>160020</xdr:rowOff>
    </xdr:from>
    <xdr:to>
      <xdr:col>5</xdr:col>
      <xdr:colOff>407745</xdr:colOff>
      <xdr:row>220</xdr:row>
      <xdr:rowOff>160655</xdr:rowOff>
    </xdr:to>
    <xdr:sp macro="" textlink="">
      <xdr:nvSpPr>
        <xdr:cNvPr id="15" name="Text Box 3"/>
        <xdr:cNvSpPr txBox="1">
          <a:spLocks noChangeArrowheads="1"/>
        </xdr:cNvSpPr>
      </xdr:nvSpPr>
      <xdr:spPr bwMode="auto">
        <a:xfrm>
          <a:off x="1984375" y="36716970"/>
          <a:ext cx="404570" cy="6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De este Año</a:t>
          </a:r>
        </a:p>
      </xdr:txBody>
    </xdr:sp>
    <xdr:clientData/>
  </xdr:twoCellAnchor>
  <xdr:twoCellAnchor>
    <xdr:from>
      <xdr:col>5</xdr:col>
      <xdr:colOff>5080</xdr:colOff>
      <xdr:row>147</xdr:row>
      <xdr:rowOff>0</xdr:rowOff>
    </xdr:from>
    <xdr:to>
      <xdr:col>5</xdr:col>
      <xdr:colOff>150872</xdr:colOff>
      <xdr:row>147</xdr:row>
      <xdr:rowOff>0</xdr:rowOff>
    </xdr:to>
    <xdr:sp macro="" textlink="">
      <xdr:nvSpPr>
        <xdr:cNvPr id="16" name="Text Box 6"/>
        <xdr:cNvSpPr txBox="1">
          <a:spLocks noChangeArrowheads="1"/>
        </xdr:cNvSpPr>
      </xdr:nvSpPr>
      <xdr:spPr bwMode="auto">
        <a:xfrm>
          <a:off x="1986280" y="24736425"/>
          <a:ext cx="14579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8288" tIns="18288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De este Año</a:t>
          </a:r>
        </a:p>
      </xdr:txBody>
    </xdr:sp>
    <xdr:clientData/>
  </xdr:twoCellAnchor>
  <xdr:twoCellAnchor>
    <xdr:from>
      <xdr:col>5</xdr:col>
      <xdr:colOff>3175</xdr:colOff>
      <xdr:row>220</xdr:row>
      <xdr:rowOff>160020</xdr:rowOff>
    </xdr:from>
    <xdr:to>
      <xdr:col>5</xdr:col>
      <xdr:colOff>407745</xdr:colOff>
      <xdr:row>220</xdr:row>
      <xdr:rowOff>160655</xdr:rowOff>
    </xdr:to>
    <xdr:sp macro="" textlink="">
      <xdr:nvSpPr>
        <xdr:cNvPr id="17" name="Text Box 3"/>
        <xdr:cNvSpPr txBox="1">
          <a:spLocks noChangeArrowheads="1"/>
        </xdr:cNvSpPr>
      </xdr:nvSpPr>
      <xdr:spPr bwMode="auto">
        <a:xfrm>
          <a:off x="1984375" y="36716970"/>
          <a:ext cx="404570" cy="6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De este Año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266700</xdr:colOff>
      <xdr:row>4</xdr:row>
      <xdr:rowOff>76373</xdr:rowOff>
    </xdr:to>
    <xdr:pic>
      <xdr:nvPicPr>
        <xdr:cNvPr id="18" name="Imagen 17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819275" cy="87647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5080</xdr:colOff>
      <xdr:row>140</xdr:row>
      <xdr:rowOff>0</xdr:rowOff>
    </xdr:from>
    <xdr:to>
      <xdr:col>5</xdr:col>
      <xdr:colOff>150872</xdr:colOff>
      <xdr:row>140</xdr:row>
      <xdr:rowOff>0</xdr:rowOff>
    </xdr:to>
    <xdr:sp macro="" textlink="">
      <xdr:nvSpPr>
        <xdr:cNvPr id="2" name="Text Box 6"/>
        <xdr:cNvSpPr txBox="1">
          <a:spLocks noChangeArrowheads="1"/>
        </xdr:cNvSpPr>
      </xdr:nvSpPr>
      <xdr:spPr bwMode="auto">
        <a:xfrm>
          <a:off x="1700530" y="23564850"/>
          <a:ext cx="14579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8288" tIns="18288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De este Año</a:t>
          </a:r>
        </a:p>
      </xdr:txBody>
    </xdr:sp>
    <xdr:clientData/>
  </xdr:twoCellAnchor>
  <xdr:twoCellAnchor>
    <xdr:from>
      <xdr:col>5</xdr:col>
      <xdr:colOff>3175</xdr:colOff>
      <xdr:row>203</xdr:row>
      <xdr:rowOff>160020</xdr:rowOff>
    </xdr:from>
    <xdr:to>
      <xdr:col>5</xdr:col>
      <xdr:colOff>407745</xdr:colOff>
      <xdr:row>203</xdr:row>
      <xdr:rowOff>160655</xdr:rowOff>
    </xdr:to>
    <xdr:sp macro="" textlink="">
      <xdr:nvSpPr>
        <xdr:cNvPr id="3" name="Text Box 3"/>
        <xdr:cNvSpPr txBox="1">
          <a:spLocks noChangeArrowheads="1"/>
        </xdr:cNvSpPr>
      </xdr:nvSpPr>
      <xdr:spPr bwMode="auto">
        <a:xfrm>
          <a:off x="1698625" y="33926145"/>
          <a:ext cx="404570" cy="6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De este Año</a:t>
          </a:r>
        </a:p>
      </xdr:txBody>
    </xdr:sp>
    <xdr:clientData/>
  </xdr:twoCellAnchor>
  <xdr:twoCellAnchor>
    <xdr:from>
      <xdr:col>5</xdr:col>
      <xdr:colOff>5080</xdr:colOff>
      <xdr:row>140</xdr:row>
      <xdr:rowOff>0</xdr:rowOff>
    </xdr:from>
    <xdr:to>
      <xdr:col>5</xdr:col>
      <xdr:colOff>150872</xdr:colOff>
      <xdr:row>140</xdr:row>
      <xdr:rowOff>0</xdr:rowOff>
    </xdr:to>
    <xdr:sp macro="" textlink="">
      <xdr:nvSpPr>
        <xdr:cNvPr id="4" name="Text Box 6"/>
        <xdr:cNvSpPr txBox="1">
          <a:spLocks noChangeArrowheads="1"/>
        </xdr:cNvSpPr>
      </xdr:nvSpPr>
      <xdr:spPr bwMode="auto">
        <a:xfrm>
          <a:off x="1700530" y="23564850"/>
          <a:ext cx="14579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8288" tIns="18288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De este Año</a:t>
          </a:r>
        </a:p>
      </xdr:txBody>
    </xdr:sp>
    <xdr:clientData/>
  </xdr:twoCellAnchor>
  <xdr:twoCellAnchor>
    <xdr:from>
      <xdr:col>5</xdr:col>
      <xdr:colOff>3175</xdr:colOff>
      <xdr:row>203</xdr:row>
      <xdr:rowOff>160020</xdr:rowOff>
    </xdr:from>
    <xdr:to>
      <xdr:col>5</xdr:col>
      <xdr:colOff>407745</xdr:colOff>
      <xdr:row>203</xdr:row>
      <xdr:rowOff>160655</xdr:rowOff>
    </xdr:to>
    <xdr:sp macro="" textlink="">
      <xdr:nvSpPr>
        <xdr:cNvPr id="5" name="Text Box 3"/>
        <xdr:cNvSpPr txBox="1">
          <a:spLocks noChangeArrowheads="1"/>
        </xdr:cNvSpPr>
      </xdr:nvSpPr>
      <xdr:spPr bwMode="auto">
        <a:xfrm>
          <a:off x="1698625" y="33926145"/>
          <a:ext cx="404570" cy="6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De este Año</a:t>
          </a:r>
        </a:p>
      </xdr:txBody>
    </xdr:sp>
    <xdr:clientData/>
  </xdr:twoCellAnchor>
  <xdr:twoCellAnchor>
    <xdr:from>
      <xdr:col>5</xdr:col>
      <xdr:colOff>5080</xdr:colOff>
      <xdr:row>140</xdr:row>
      <xdr:rowOff>0</xdr:rowOff>
    </xdr:from>
    <xdr:to>
      <xdr:col>5</xdr:col>
      <xdr:colOff>150872</xdr:colOff>
      <xdr:row>140</xdr:row>
      <xdr:rowOff>0</xdr:rowOff>
    </xdr:to>
    <xdr:sp macro="" textlink="">
      <xdr:nvSpPr>
        <xdr:cNvPr id="6" name="Text Box 6"/>
        <xdr:cNvSpPr txBox="1">
          <a:spLocks noChangeArrowheads="1"/>
        </xdr:cNvSpPr>
      </xdr:nvSpPr>
      <xdr:spPr bwMode="auto">
        <a:xfrm>
          <a:off x="1700530" y="23564850"/>
          <a:ext cx="14579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8288" tIns="18288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De este Año</a:t>
          </a:r>
        </a:p>
      </xdr:txBody>
    </xdr:sp>
    <xdr:clientData/>
  </xdr:twoCellAnchor>
  <xdr:twoCellAnchor>
    <xdr:from>
      <xdr:col>5</xdr:col>
      <xdr:colOff>3175</xdr:colOff>
      <xdr:row>203</xdr:row>
      <xdr:rowOff>160020</xdr:rowOff>
    </xdr:from>
    <xdr:to>
      <xdr:col>5</xdr:col>
      <xdr:colOff>407745</xdr:colOff>
      <xdr:row>203</xdr:row>
      <xdr:rowOff>160655</xdr:rowOff>
    </xdr:to>
    <xdr:sp macro="" textlink="">
      <xdr:nvSpPr>
        <xdr:cNvPr id="7" name="Text Box 3"/>
        <xdr:cNvSpPr txBox="1">
          <a:spLocks noChangeArrowheads="1"/>
        </xdr:cNvSpPr>
      </xdr:nvSpPr>
      <xdr:spPr bwMode="auto">
        <a:xfrm>
          <a:off x="1698625" y="33926145"/>
          <a:ext cx="404570" cy="6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De este Año</a:t>
          </a:r>
        </a:p>
      </xdr:txBody>
    </xdr:sp>
    <xdr:clientData/>
  </xdr:twoCellAnchor>
  <xdr:twoCellAnchor>
    <xdr:from>
      <xdr:col>5</xdr:col>
      <xdr:colOff>5080</xdr:colOff>
      <xdr:row>140</xdr:row>
      <xdr:rowOff>0</xdr:rowOff>
    </xdr:from>
    <xdr:to>
      <xdr:col>5</xdr:col>
      <xdr:colOff>150872</xdr:colOff>
      <xdr:row>140</xdr:row>
      <xdr:rowOff>0</xdr:rowOff>
    </xdr:to>
    <xdr:sp macro="" textlink="">
      <xdr:nvSpPr>
        <xdr:cNvPr id="8" name="Text Box 6"/>
        <xdr:cNvSpPr txBox="1">
          <a:spLocks noChangeArrowheads="1"/>
        </xdr:cNvSpPr>
      </xdr:nvSpPr>
      <xdr:spPr bwMode="auto">
        <a:xfrm>
          <a:off x="1700530" y="23564850"/>
          <a:ext cx="14579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8288" tIns="18288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De este Año</a:t>
          </a:r>
        </a:p>
      </xdr:txBody>
    </xdr:sp>
    <xdr:clientData/>
  </xdr:twoCellAnchor>
  <xdr:twoCellAnchor>
    <xdr:from>
      <xdr:col>5</xdr:col>
      <xdr:colOff>3175</xdr:colOff>
      <xdr:row>203</xdr:row>
      <xdr:rowOff>160020</xdr:rowOff>
    </xdr:from>
    <xdr:to>
      <xdr:col>5</xdr:col>
      <xdr:colOff>407745</xdr:colOff>
      <xdr:row>203</xdr:row>
      <xdr:rowOff>160655</xdr:rowOff>
    </xdr:to>
    <xdr:sp macro="" textlink="">
      <xdr:nvSpPr>
        <xdr:cNvPr id="9" name="Text Box 3"/>
        <xdr:cNvSpPr txBox="1">
          <a:spLocks noChangeArrowheads="1"/>
        </xdr:cNvSpPr>
      </xdr:nvSpPr>
      <xdr:spPr bwMode="auto">
        <a:xfrm>
          <a:off x="1698625" y="33926145"/>
          <a:ext cx="404570" cy="6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De este Año</a:t>
          </a:r>
        </a:p>
      </xdr:txBody>
    </xdr:sp>
    <xdr:clientData/>
  </xdr:twoCellAnchor>
  <xdr:twoCellAnchor>
    <xdr:from>
      <xdr:col>5</xdr:col>
      <xdr:colOff>5080</xdr:colOff>
      <xdr:row>146</xdr:row>
      <xdr:rowOff>0</xdr:rowOff>
    </xdr:from>
    <xdr:to>
      <xdr:col>5</xdr:col>
      <xdr:colOff>150872</xdr:colOff>
      <xdr:row>146</xdr:row>
      <xdr:rowOff>0</xdr:rowOff>
    </xdr:to>
    <xdr:sp macro="" textlink="">
      <xdr:nvSpPr>
        <xdr:cNvPr id="10" name="Text Box 6"/>
        <xdr:cNvSpPr txBox="1">
          <a:spLocks noChangeArrowheads="1"/>
        </xdr:cNvSpPr>
      </xdr:nvSpPr>
      <xdr:spPr bwMode="auto">
        <a:xfrm>
          <a:off x="1700530" y="24536400"/>
          <a:ext cx="14579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8288" tIns="18288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De este Año</a:t>
          </a:r>
        </a:p>
      </xdr:txBody>
    </xdr:sp>
    <xdr:clientData/>
  </xdr:twoCellAnchor>
  <xdr:twoCellAnchor>
    <xdr:from>
      <xdr:col>5</xdr:col>
      <xdr:colOff>3175</xdr:colOff>
      <xdr:row>219</xdr:row>
      <xdr:rowOff>160020</xdr:rowOff>
    </xdr:from>
    <xdr:to>
      <xdr:col>5</xdr:col>
      <xdr:colOff>407745</xdr:colOff>
      <xdr:row>219</xdr:row>
      <xdr:rowOff>160655</xdr:rowOff>
    </xdr:to>
    <xdr:sp macro="" textlink="">
      <xdr:nvSpPr>
        <xdr:cNvPr id="11" name="Text Box 3"/>
        <xdr:cNvSpPr txBox="1">
          <a:spLocks noChangeArrowheads="1"/>
        </xdr:cNvSpPr>
      </xdr:nvSpPr>
      <xdr:spPr bwMode="auto">
        <a:xfrm>
          <a:off x="1698625" y="36516945"/>
          <a:ext cx="404570" cy="6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De este Año</a:t>
          </a:r>
        </a:p>
      </xdr:txBody>
    </xdr:sp>
    <xdr:clientData/>
  </xdr:twoCellAnchor>
  <xdr:twoCellAnchor>
    <xdr:from>
      <xdr:col>5</xdr:col>
      <xdr:colOff>5080</xdr:colOff>
      <xdr:row>146</xdr:row>
      <xdr:rowOff>0</xdr:rowOff>
    </xdr:from>
    <xdr:to>
      <xdr:col>5</xdr:col>
      <xdr:colOff>150872</xdr:colOff>
      <xdr:row>146</xdr:row>
      <xdr:rowOff>0</xdr:rowOff>
    </xdr:to>
    <xdr:sp macro="" textlink="">
      <xdr:nvSpPr>
        <xdr:cNvPr id="12" name="Text Box 6"/>
        <xdr:cNvSpPr txBox="1">
          <a:spLocks noChangeArrowheads="1"/>
        </xdr:cNvSpPr>
      </xdr:nvSpPr>
      <xdr:spPr bwMode="auto">
        <a:xfrm>
          <a:off x="1700530" y="24536400"/>
          <a:ext cx="14579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8288" tIns="18288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De este Año</a:t>
          </a:r>
        </a:p>
      </xdr:txBody>
    </xdr:sp>
    <xdr:clientData/>
  </xdr:twoCellAnchor>
  <xdr:twoCellAnchor>
    <xdr:from>
      <xdr:col>5</xdr:col>
      <xdr:colOff>3175</xdr:colOff>
      <xdr:row>219</xdr:row>
      <xdr:rowOff>160020</xdr:rowOff>
    </xdr:from>
    <xdr:to>
      <xdr:col>5</xdr:col>
      <xdr:colOff>407745</xdr:colOff>
      <xdr:row>219</xdr:row>
      <xdr:rowOff>160655</xdr:rowOff>
    </xdr:to>
    <xdr:sp macro="" textlink="">
      <xdr:nvSpPr>
        <xdr:cNvPr id="13" name="Text Box 3"/>
        <xdr:cNvSpPr txBox="1">
          <a:spLocks noChangeArrowheads="1"/>
        </xdr:cNvSpPr>
      </xdr:nvSpPr>
      <xdr:spPr bwMode="auto">
        <a:xfrm>
          <a:off x="1698625" y="36516945"/>
          <a:ext cx="404570" cy="6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De este Año</a:t>
          </a:r>
        </a:p>
      </xdr:txBody>
    </xdr:sp>
    <xdr:clientData/>
  </xdr:twoCellAnchor>
  <xdr:twoCellAnchor>
    <xdr:from>
      <xdr:col>5</xdr:col>
      <xdr:colOff>5080</xdr:colOff>
      <xdr:row>146</xdr:row>
      <xdr:rowOff>0</xdr:rowOff>
    </xdr:from>
    <xdr:to>
      <xdr:col>5</xdr:col>
      <xdr:colOff>150872</xdr:colOff>
      <xdr:row>146</xdr:row>
      <xdr:rowOff>0</xdr:rowOff>
    </xdr:to>
    <xdr:sp macro="" textlink="">
      <xdr:nvSpPr>
        <xdr:cNvPr id="14" name="Text Box 6"/>
        <xdr:cNvSpPr txBox="1">
          <a:spLocks noChangeArrowheads="1"/>
        </xdr:cNvSpPr>
      </xdr:nvSpPr>
      <xdr:spPr bwMode="auto">
        <a:xfrm>
          <a:off x="1700530" y="24536400"/>
          <a:ext cx="14579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8288" tIns="18288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De este Año</a:t>
          </a:r>
        </a:p>
      </xdr:txBody>
    </xdr:sp>
    <xdr:clientData/>
  </xdr:twoCellAnchor>
  <xdr:twoCellAnchor>
    <xdr:from>
      <xdr:col>5</xdr:col>
      <xdr:colOff>3175</xdr:colOff>
      <xdr:row>219</xdr:row>
      <xdr:rowOff>160020</xdr:rowOff>
    </xdr:from>
    <xdr:to>
      <xdr:col>5</xdr:col>
      <xdr:colOff>407745</xdr:colOff>
      <xdr:row>219</xdr:row>
      <xdr:rowOff>160655</xdr:rowOff>
    </xdr:to>
    <xdr:sp macro="" textlink="">
      <xdr:nvSpPr>
        <xdr:cNvPr id="15" name="Text Box 3"/>
        <xdr:cNvSpPr txBox="1">
          <a:spLocks noChangeArrowheads="1"/>
        </xdr:cNvSpPr>
      </xdr:nvSpPr>
      <xdr:spPr bwMode="auto">
        <a:xfrm>
          <a:off x="1698625" y="36516945"/>
          <a:ext cx="404570" cy="6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De este Año</a:t>
          </a:r>
        </a:p>
      </xdr:txBody>
    </xdr:sp>
    <xdr:clientData/>
  </xdr:twoCellAnchor>
  <xdr:twoCellAnchor>
    <xdr:from>
      <xdr:col>5</xdr:col>
      <xdr:colOff>5080</xdr:colOff>
      <xdr:row>146</xdr:row>
      <xdr:rowOff>0</xdr:rowOff>
    </xdr:from>
    <xdr:to>
      <xdr:col>5</xdr:col>
      <xdr:colOff>150872</xdr:colOff>
      <xdr:row>146</xdr:row>
      <xdr:rowOff>0</xdr:rowOff>
    </xdr:to>
    <xdr:sp macro="" textlink="">
      <xdr:nvSpPr>
        <xdr:cNvPr id="16" name="Text Box 6"/>
        <xdr:cNvSpPr txBox="1">
          <a:spLocks noChangeArrowheads="1"/>
        </xdr:cNvSpPr>
      </xdr:nvSpPr>
      <xdr:spPr bwMode="auto">
        <a:xfrm>
          <a:off x="1700530" y="24536400"/>
          <a:ext cx="14579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8288" tIns="18288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De este Año</a:t>
          </a:r>
        </a:p>
      </xdr:txBody>
    </xdr:sp>
    <xdr:clientData/>
  </xdr:twoCellAnchor>
  <xdr:twoCellAnchor>
    <xdr:from>
      <xdr:col>5</xdr:col>
      <xdr:colOff>3175</xdr:colOff>
      <xdr:row>219</xdr:row>
      <xdr:rowOff>160020</xdr:rowOff>
    </xdr:from>
    <xdr:to>
      <xdr:col>5</xdr:col>
      <xdr:colOff>407745</xdr:colOff>
      <xdr:row>219</xdr:row>
      <xdr:rowOff>160655</xdr:rowOff>
    </xdr:to>
    <xdr:sp macro="" textlink="">
      <xdr:nvSpPr>
        <xdr:cNvPr id="17" name="Text Box 3"/>
        <xdr:cNvSpPr txBox="1">
          <a:spLocks noChangeArrowheads="1"/>
        </xdr:cNvSpPr>
      </xdr:nvSpPr>
      <xdr:spPr bwMode="auto">
        <a:xfrm>
          <a:off x="1698625" y="36516945"/>
          <a:ext cx="404570" cy="6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De este Año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5</xdr:col>
      <xdr:colOff>133350</xdr:colOff>
      <xdr:row>4</xdr:row>
      <xdr:rowOff>80962</xdr:rowOff>
    </xdr:to>
    <xdr:pic>
      <xdr:nvPicPr>
        <xdr:cNvPr id="18" name="Imagen 17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828800" cy="88106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Ydeleon/Desktop/Mes%20de%20diciembre%202017/BACKUP2/PRESUPUESTO%202018/PPNE-CEAS+ULTIMO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qav02\carpeta%20compartida\costos\MATRIZ%20DE%20COSTOS%202017\PRESENTACION\COSTO%20POR%20AREA\BANCO%20DE%20SANGRE%202017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qav02\carpeta%20compartida\costos\MATRIZ%20DE%20COSTOS%202017\PRESENTACION\COSTO%20POR%20AREA\LABORATORIO%202017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qav02\carpeta%20compartida\costos\MATRIZ%20DE%20COSTOS%202017\PRESENTACION\COSTO%20POR%20AREA\PATOLOGIA%202017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qav02\carpeta%20compartida\costos\MATRIZ%20DE%20COSTOS%202017\PRESENTACION\COSTO%20POR%20AREA\IMAGENES%20%202017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Ydeleon/Desktop/Mes%20de%20diciembre%202017/Users/Monitoreo/Downloads/Form.%20Presupuesto%20CEAS,%202016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Ydeleon/Desktop/Mes%20de%20diciembre%202017/PAMELA/EGRESOS%20ENERO%20JULIO%202017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Ydeleon/Desktop/Mes%20de%20diciembre%202017/PPNE%20CEAS%20ULTIMAPP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Ydeleon/Desktop/Mes%20de%20diciembre%202017/PPNA-GAS%2017.8.17-ULTIMO%20(1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Ydeleon/Desktop/Mes%20de%20diciembre%202017/PPNE%20CEAS%20ULTIMA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Ydeleon/Desktop/Mes%20de%20diciembre%202017/Users/Dell%20Inspiron/Desktop/POA/POA2018/Matriz%20Presupuesto%20POA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ell%20Inspiron/Desktop/POA/POA2018/Matriz%20Presupuesto%20POA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qav02\carpeta%20compartida\costos\MATRIZ%20DE%20COSTOS%202017\PRESENTACION\COSTO%20POR%20AREA\CONSULTA%20EXTERNA%202017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qav02\carpeta%20compartida\costos\MATRIZ%20DE%20COSTOS%202017\PRESENTACION\COSTO%20POR%20AREA\EMERGENCIA%202017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qav02\carpeta%20compartida\costos\MATRIZ%20DE%20COSTOS%202017\RESUMENES%20MENSUALES\CONSOLIDADO%20DE1%20TODAS%20LAS%20AREAS%202015-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PNE1"/>
      <sheetName val="PPNE2"/>
      <sheetName val="PPNE3"/>
      <sheetName val="PPNE4"/>
      <sheetName val="PPNE5"/>
      <sheetName val="Insumos"/>
    </sheetNames>
    <sheetDataSet>
      <sheetData sheetId="0"/>
      <sheetData sheetId="1"/>
      <sheetData sheetId="2"/>
      <sheetData sheetId="3"/>
      <sheetData sheetId="4"/>
      <sheetData sheetId="5">
        <row r="540">
          <cell r="A540" t="str">
            <v>Acabados textiles</v>
          </cell>
        </row>
        <row r="541">
          <cell r="A541" t="str">
            <v>Alimentos y bebidas para personas</v>
          </cell>
        </row>
        <row r="542">
          <cell r="A542" t="str">
            <v>Artículos de plástico</v>
          </cell>
        </row>
        <row r="543">
          <cell r="A543" t="str">
            <v>Automóviles y camiones</v>
          </cell>
        </row>
        <row r="544">
          <cell r="A544" t="str">
            <v>Carrocerías y remolques</v>
          </cell>
        </row>
        <row r="545">
          <cell r="A545" t="str">
            <v>Electrodomésticos</v>
          </cell>
        </row>
        <row r="546">
          <cell r="A546" t="str">
            <v>Equipo de comunicación, telecomunicaciones y señalamiento</v>
          </cell>
        </row>
        <row r="547">
          <cell r="A547" t="str">
            <v>Equipo médico y de laboratorio</v>
          </cell>
        </row>
        <row r="548">
          <cell r="A548" t="str">
            <v>Equipos de cómputo</v>
          </cell>
        </row>
        <row r="549">
          <cell r="A549" t="str">
            <v>Equipos de seguridad</v>
          </cell>
        </row>
        <row r="550">
          <cell r="A550" t="str">
            <v>Eventos generales</v>
          </cell>
        </row>
        <row r="551">
          <cell r="A551" t="str">
            <v>Gasoil</v>
          </cell>
        </row>
        <row r="552">
          <cell r="A552" t="str">
            <v>Herramientas menores</v>
          </cell>
        </row>
        <row r="553">
          <cell r="A553" t="str">
            <v>Impresión y encuadernación</v>
          </cell>
        </row>
        <row r="554">
          <cell r="A554" t="str">
            <v>Llantas y neumáticos</v>
          </cell>
        </row>
        <row r="555">
          <cell r="A555" t="str">
            <v>Mantenimiento y reparación de equipos de transporte, tracción y elevación</v>
          </cell>
        </row>
        <row r="556">
          <cell r="A556" t="str">
            <v>Mantenimiento y reparación de equipos para computación</v>
          </cell>
        </row>
        <row r="557">
          <cell r="A557" t="str">
            <v>Mantenimiento y reparación de equipos sanitarios y de laboratorio</v>
          </cell>
        </row>
        <row r="558">
          <cell r="A558" t="str">
            <v>Mantenimiento y reparación de maquinarias y equipos</v>
          </cell>
        </row>
        <row r="559">
          <cell r="A559" t="str">
            <v>Mantenimiento y reparación de muebles y equipos de oficina</v>
          </cell>
        </row>
        <row r="560">
          <cell r="A560" t="str">
            <v>Material para limpieza</v>
          </cell>
        </row>
        <row r="561">
          <cell r="A561" t="str">
            <v>Muebles de alojamiento</v>
          </cell>
        </row>
        <row r="562">
          <cell r="A562" t="str">
            <v>Muebles de oficina y estantería</v>
          </cell>
        </row>
        <row r="563">
          <cell r="A563" t="str">
            <v>Obras menores en edificaciones</v>
          </cell>
        </row>
        <row r="564">
          <cell r="A564" t="str">
            <v>Otros equipos</v>
          </cell>
        </row>
        <row r="565">
          <cell r="A565" t="str">
            <v>Otros equipos de transporte</v>
          </cell>
        </row>
        <row r="566">
          <cell r="A566" t="str">
            <v>Peaje</v>
          </cell>
        </row>
        <row r="567">
          <cell r="A567" t="str">
            <v>Pinturas, barnices, lacas, diluyentes y absorbentes para pintura</v>
          </cell>
        </row>
        <row r="568">
          <cell r="A568" t="str">
            <v>Productos de artes gráficas</v>
          </cell>
        </row>
        <row r="569">
          <cell r="A569" t="str">
            <v>Productos de cemento</v>
          </cell>
        </row>
        <row r="570">
          <cell r="A570" t="str">
            <v>Productos de loza</v>
          </cell>
        </row>
        <row r="571">
          <cell r="A571" t="str">
            <v>Productos de Papel, Cartón e Impresos</v>
          </cell>
        </row>
        <row r="572">
          <cell r="A572" t="str">
            <v>Productos de vidrio</v>
          </cell>
        </row>
        <row r="573">
          <cell r="A573" t="str">
            <v>Productos eléctricos y afines</v>
          </cell>
        </row>
        <row r="574">
          <cell r="A574" t="str">
            <v>Productos medicinales para uso humano</v>
          </cell>
        </row>
        <row r="575">
          <cell r="A575" t="str">
            <v>Productos metálicos y sus derivados</v>
          </cell>
        </row>
        <row r="576">
          <cell r="A576" t="str">
            <v>Productos químicos de uso personal</v>
          </cell>
        </row>
        <row r="577">
          <cell r="A577" t="str">
            <v>Publicidad y propaganda</v>
          </cell>
        </row>
        <row r="578">
          <cell r="A578" t="str">
            <v>Servicios técnicos y profesionales</v>
          </cell>
        </row>
        <row r="579">
          <cell r="A579" t="str">
            <v>Sistemas de aire acondicionado, calefacción y de refrigeración industrial y comercial</v>
          </cell>
        </row>
        <row r="580">
          <cell r="A580" t="str">
            <v>Útiles de cocina y comedor</v>
          </cell>
        </row>
        <row r="581">
          <cell r="A581" t="str">
            <v>Útiles de escritorio, oficina, informática y de enseñanza</v>
          </cell>
        </row>
        <row r="582">
          <cell r="A582" t="str">
            <v>Útiles menores médico-quirúrgicos</v>
          </cell>
        </row>
        <row r="583">
          <cell r="A583" t="str">
            <v>Viáticos dentro del país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MINA BCO. DE SANGRE 2017"/>
      <sheetName val="BCO. DE SANGRE 2017"/>
      <sheetName val="CONSUMO BCO. DE SANGRE 2017"/>
      <sheetName val="Hoja1"/>
      <sheetName val="Hoja2"/>
      <sheetName val="Hoja3"/>
    </sheetNames>
    <sheetDataSet>
      <sheetData sheetId="0">
        <row r="21">
          <cell r="BA21">
            <v>1360707.5</v>
          </cell>
        </row>
        <row r="22">
          <cell r="BA22">
            <v>113392.29166666666</v>
          </cell>
        </row>
        <row r="24">
          <cell r="BA24">
            <v>207099.68150000001</v>
          </cell>
        </row>
      </sheetData>
      <sheetData sheetId="1">
        <row r="8">
          <cell r="AH8">
            <v>3913209.4475999996</v>
          </cell>
        </row>
        <row r="9">
          <cell r="AH9">
            <v>1231695.2639999997</v>
          </cell>
        </row>
        <row r="10">
          <cell r="AH10">
            <v>53912.515200000002</v>
          </cell>
        </row>
        <row r="18">
          <cell r="AH18">
            <v>8063.1586785148093</v>
          </cell>
        </row>
        <row r="19">
          <cell r="AH19">
            <v>93819.879553969105</v>
          </cell>
        </row>
      </sheetData>
      <sheetData sheetId="2"/>
      <sheetData sheetId="3"/>
      <sheetData sheetId="4"/>
      <sheetData sheetId="5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MINA LABORATORIO 2017"/>
      <sheetName val="LABORATORIO 2017"/>
      <sheetName val="CONSUMO LABORATORIO 2017"/>
      <sheetName val="Hoja1"/>
      <sheetName val="CONSUMO P COSTEAR  PRUEBAS"/>
      <sheetName val="Hoja3"/>
    </sheetNames>
    <sheetDataSet>
      <sheetData sheetId="0">
        <row r="37">
          <cell r="BA37">
            <v>3092613.75</v>
          </cell>
        </row>
        <row r="38">
          <cell r="BA38">
            <v>257717.8125</v>
          </cell>
        </row>
        <row r="40">
          <cell r="BA40">
            <v>470695.81275000004</v>
          </cell>
        </row>
      </sheetData>
      <sheetData sheetId="1">
        <row r="8">
          <cell r="AH8">
            <v>12222223.505999995</v>
          </cell>
        </row>
        <row r="9">
          <cell r="AH9">
            <v>3404052.1271999995</v>
          </cell>
        </row>
        <row r="10">
          <cell r="AH10">
            <v>591609.00840000005</v>
          </cell>
        </row>
        <row r="17">
          <cell r="AH17">
            <v>8063.1586785148093</v>
          </cell>
        </row>
        <row r="20">
          <cell r="AH20">
            <v>139042.53151892472</v>
          </cell>
        </row>
      </sheetData>
      <sheetData sheetId="2"/>
      <sheetData sheetId="3"/>
      <sheetData sheetId="4"/>
      <sheetData sheetId="5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MINA PATOLOGIA 2017"/>
      <sheetName val="PATOLOGIA 2017"/>
      <sheetName val="CONSUMO PATOLOGIA 2017"/>
      <sheetName val="COSTO- BENEFICIO P,Venta"/>
      <sheetName val="PROM.PRECIO PRIVADO"/>
      <sheetName val="Hoja3"/>
      <sheetName val="Hoja1"/>
    </sheetNames>
    <sheetDataSet>
      <sheetData sheetId="0"/>
      <sheetData sheetId="1">
        <row r="9">
          <cell r="AD9">
            <v>146715.58320000002</v>
          </cell>
        </row>
        <row r="10">
          <cell r="AD10">
            <v>19079.245200000001</v>
          </cell>
        </row>
        <row r="13">
          <cell r="AD13">
            <v>105426.24999999999</v>
          </cell>
        </row>
        <row r="15">
          <cell r="AD15">
            <v>192550.50300000003</v>
          </cell>
        </row>
      </sheetData>
      <sheetData sheetId="2"/>
      <sheetData sheetId="3"/>
      <sheetData sheetId="4"/>
      <sheetData sheetId="5"/>
      <sheetData sheetId="6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MINA IMAGENES 2017"/>
      <sheetName val="IMAGENES 2017"/>
      <sheetName val="CONSUMO IMAGENES 2017"/>
      <sheetName val="Hoja1"/>
      <sheetName val="Hoja2"/>
      <sheetName val="Hoja3"/>
      <sheetName val="Hoja4"/>
    </sheetNames>
    <sheetDataSet>
      <sheetData sheetId="0">
        <row r="41">
          <cell r="BB41">
            <v>2965350</v>
          </cell>
        </row>
        <row r="42">
          <cell r="BB42">
            <v>247112.5</v>
          </cell>
        </row>
        <row r="44">
          <cell r="BB44">
            <v>451326.27000000008</v>
          </cell>
        </row>
      </sheetData>
      <sheetData sheetId="1">
        <row r="8">
          <cell r="AH8">
            <v>708436.79999999993</v>
          </cell>
        </row>
        <row r="9">
          <cell r="AH9">
            <v>6078136.0872</v>
          </cell>
        </row>
        <row r="10">
          <cell r="AH10">
            <v>986308.60439999995</v>
          </cell>
        </row>
        <row r="18">
          <cell r="AH18">
            <v>96757.904142177707</v>
          </cell>
        </row>
        <row r="19">
          <cell r="AH19">
            <v>88976.91227000166</v>
          </cell>
        </row>
      </sheetData>
      <sheetData sheetId="2"/>
      <sheetData sheetId="3"/>
      <sheetData sheetId="4"/>
      <sheetData sheetId="5"/>
      <sheetData sheetId="6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PNE1"/>
      <sheetName val="PPNE2"/>
      <sheetName val="PPNE3"/>
      <sheetName val="PPNE4"/>
      <sheetName val="PPNE5"/>
      <sheetName val="PPNE6"/>
    </sheetNames>
    <sheetDataSet>
      <sheetData sheetId="0"/>
      <sheetData sheetId="1"/>
      <sheetData sheetId="2"/>
      <sheetData sheetId="3">
        <row r="23">
          <cell r="F23">
            <v>0</v>
          </cell>
        </row>
      </sheetData>
      <sheetData sheetId="4"/>
      <sheetData sheetId="5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Hoja3"/>
    </sheetNames>
    <sheetDataSet>
      <sheetData sheetId="0">
        <row r="18">
          <cell r="F18" t="str">
            <v>Remuneraciones</v>
          </cell>
          <cell r="G18">
            <v>0</v>
          </cell>
          <cell r="H18">
            <v>0</v>
          </cell>
          <cell r="I18">
            <v>0</v>
          </cell>
          <cell r="J18">
            <v>120463929.64</v>
          </cell>
          <cell r="K18">
            <v>0</v>
          </cell>
          <cell r="L18">
            <v>0</v>
          </cell>
        </row>
        <row r="19">
          <cell r="F19" t="str">
            <v>Remuneraciones al personal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7490959.1600000001</v>
          </cell>
          <cell r="L19">
            <v>0</v>
          </cell>
        </row>
        <row r="20">
          <cell r="F20" t="str">
            <v>Sueldos fijos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7490959.1599999992</v>
          </cell>
        </row>
        <row r="21">
          <cell r="F21" t="str">
            <v>Sueldo a medicos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F22" t="str">
            <v>Incentivos y escalafón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F23" t="str">
            <v>Remuneraciones al personal con carácter transitorio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112972970.48</v>
          </cell>
          <cell r="L23">
            <v>0</v>
          </cell>
        </row>
        <row r="24">
          <cell r="F24" t="str">
            <v>Sueldos Personal contratado e Igualado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112127829.27</v>
          </cell>
        </row>
        <row r="25">
          <cell r="F25" t="str">
            <v>Sueldos Personal Nominal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 t="str">
            <v xml:space="preserve"> </v>
          </cell>
          <cell r="L25">
            <v>0</v>
          </cell>
        </row>
        <row r="26">
          <cell r="F26" t="str">
            <v>Suplencias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35946</v>
          </cell>
        </row>
        <row r="27">
          <cell r="F27" t="str">
            <v>Sueldo a nual no. 13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12050</v>
          </cell>
        </row>
        <row r="28">
          <cell r="F28" t="str">
            <v>Prestaciones Laborales por desvinculacion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776703.12</v>
          </cell>
        </row>
        <row r="29">
          <cell r="F29" t="str">
            <v>Vacaciones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20442.09</v>
          </cell>
        </row>
        <row r="30">
          <cell r="F30" t="str">
            <v>Sobresueldos</v>
          </cell>
          <cell r="G30">
            <v>0</v>
          </cell>
          <cell r="H30">
            <v>0</v>
          </cell>
          <cell r="I30">
            <v>0</v>
          </cell>
          <cell r="J30">
            <v>116550</v>
          </cell>
          <cell r="K30">
            <v>0</v>
          </cell>
          <cell r="L30">
            <v>0</v>
          </cell>
        </row>
        <row r="31">
          <cell r="F31" t="str">
            <v>Prima por Antigüedad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F32" t="str">
            <v>Primas por antigüedad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F33" t="str">
            <v>COMPENSACION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116550</v>
          </cell>
          <cell r="L33">
            <v>0</v>
          </cell>
        </row>
        <row r="34">
          <cell r="F34" t="str">
            <v>Compensacion por gastos de alimentacion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F35" t="str">
            <v>Compensacion por horas extraordinarias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F36" t="str">
            <v>Primas de Transporte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F37" t="str">
            <v>Compensacion de servicios de Seguridad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116550</v>
          </cell>
        </row>
        <row r="38">
          <cell r="F38" t="str">
            <v>Espesialismos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F39" t="str">
            <v>Espesialismos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F40" t="str">
            <v>Dietas y Gastos de Representacion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F41" t="str">
            <v>Dietas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F42" t="str">
            <v>Dietas en el Pais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F43" t="str">
            <v>Gratificaciones y Bonificaciones</v>
          </cell>
          <cell r="G43">
            <v>0</v>
          </cell>
          <cell r="H43">
            <v>0</v>
          </cell>
          <cell r="I43">
            <v>0</v>
          </cell>
          <cell r="J43">
            <v>10103777.52</v>
          </cell>
          <cell r="K43">
            <v>0</v>
          </cell>
          <cell r="L43">
            <v>0</v>
          </cell>
        </row>
        <row r="44">
          <cell r="F44" t="str">
            <v>Bonificaciones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10103777.52</v>
          </cell>
          <cell r="L44">
            <v>0</v>
          </cell>
        </row>
        <row r="45">
          <cell r="F45" t="str">
            <v>Bonificaciones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10103777.52</v>
          </cell>
        </row>
        <row r="46">
          <cell r="F46" t="str">
            <v xml:space="preserve">Contribuciones a la Segurida Social </v>
          </cell>
          <cell r="G46">
            <v>0</v>
          </cell>
          <cell r="H46">
            <v>0</v>
          </cell>
          <cell r="I46">
            <v>0</v>
          </cell>
          <cell r="J46">
            <v>18322075.509999998</v>
          </cell>
          <cell r="K46">
            <v>0</v>
          </cell>
          <cell r="L46">
            <v>0</v>
          </cell>
        </row>
        <row r="47">
          <cell r="F47" t="str">
            <v>Contribuciones al Seguro De Salud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18322075.509999998</v>
          </cell>
          <cell r="L47">
            <v>0</v>
          </cell>
        </row>
        <row r="48">
          <cell r="F48" t="str">
            <v>Contribuciones al Seguro Salud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8479560.7300000004</v>
          </cell>
        </row>
        <row r="49">
          <cell r="F49" t="str">
            <v>Contribuciones al Seguro de Penciones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8491514.4900000002</v>
          </cell>
        </row>
        <row r="50">
          <cell r="F50" t="str">
            <v>Contribuciones al Seguro de de Riesgos Laboral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1351000.29</v>
          </cell>
        </row>
        <row r="51">
          <cell r="F51" t="str">
            <v>CONTRATACION DE SERVICIOS</v>
          </cell>
          <cell r="G51">
            <v>0</v>
          </cell>
          <cell r="H51">
            <v>0</v>
          </cell>
          <cell r="I51">
            <v>20733313.949999999</v>
          </cell>
          <cell r="J51">
            <v>0</v>
          </cell>
          <cell r="K51">
            <v>0</v>
          </cell>
          <cell r="L51">
            <v>0</v>
          </cell>
        </row>
        <row r="52">
          <cell r="F52" t="str">
            <v>Servicios Basicos</v>
          </cell>
          <cell r="G52">
            <v>0</v>
          </cell>
          <cell r="H52">
            <v>0</v>
          </cell>
          <cell r="I52">
            <v>0</v>
          </cell>
          <cell r="J52">
            <v>1709884.4300000002</v>
          </cell>
          <cell r="K52">
            <v>0</v>
          </cell>
          <cell r="L52">
            <v>0</v>
          </cell>
        </row>
        <row r="53">
          <cell r="F53" t="str">
            <v>Radio Comunicación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1709884.4300000002</v>
          </cell>
          <cell r="L53">
            <v>0</v>
          </cell>
        </row>
        <row r="54">
          <cell r="F54" t="str">
            <v>Servicios telefonicos de larga distanci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1184465.31</v>
          </cell>
        </row>
        <row r="55">
          <cell r="F55" t="str">
            <v>Telefonos Local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F56" t="str">
            <v>Telefax y Correo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F57" t="str">
            <v>Servicios de Internet y Television por Cable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525419.12</v>
          </cell>
        </row>
        <row r="58">
          <cell r="F58" t="str">
            <v>Energia Electricidad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F59" t="str">
            <v>Agua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F60" t="str">
            <v>Recolecion de residuos solidos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F61" t="str">
            <v>Publicidad. Impresión y Encuadernacion</v>
          </cell>
          <cell r="G61">
            <v>0</v>
          </cell>
          <cell r="H61">
            <v>0</v>
          </cell>
          <cell r="I61">
            <v>0</v>
          </cell>
          <cell r="J61">
            <v>1595447.9400000002</v>
          </cell>
          <cell r="K61">
            <v>0</v>
          </cell>
          <cell r="L61">
            <v>0</v>
          </cell>
        </row>
        <row r="62">
          <cell r="F62" t="str">
            <v xml:space="preserve">Publicidad y propaganda 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1595447.9400000002</v>
          </cell>
          <cell r="L62">
            <v>0</v>
          </cell>
        </row>
        <row r="63">
          <cell r="F63" t="str">
            <v xml:space="preserve">Publicidad y propaganda 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1527967.7400000002</v>
          </cell>
        </row>
        <row r="64">
          <cell r="F64" t="str">
            <v>Impresión y Encuadernacion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67480.2</v>
          </cell>
        </row>
        <row r="65">
          <cell r="F65" t="str">
            <v>Viaticos</v>
          </cell>
          <cell r="G65">
            <v>0</v>
          </cell>
          <cell r="H65">
            <v>0</v>
          </cell>
          <cell r="I65">
            <v>0</v>
          </cell>
          <cell r="J65">
            <v>546201.75</v>
          </cell>
          <cell r="K65">
            <v>0</v>
          </cell>
          <cell r="L65">
            <v>0</v>
          </cell>
        </row>
        <row r="66">
          <cell r="F66" t="str">
            <v>Viaticos Dentro del Pais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546201.75</v>
          </cell>
          <cell r="L66">
            <v>0</v>
          </cell>
        </row>
        <row r="67">
          <cell r="F67" t="str">
            <v>Viaticos Dentro del Pais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341500</v>
          </cell>
        </row>
        <row r="68">
          <cell r="F68" t="str">
            <v>Viaticos Fuera del pais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204701.75</v>
          </cell>
        </row>
        <row r="69">
          <cell r="F69" t="str">
            <v>Transporte y Almacenaje</v>
          </cell>
          <cell r="G69">
            <v>0</v>
          </cell>
          <cell r="H69">
            <v>0</v>
          </cell>
          <cell r="I69">
            <v>0</v>
          </cell>
          <cell r="J69">
            <v>17296</v>
          </cell>
          <cell r="K69">
            <v>0</v>
          </cell>
          <cell r="L69">
            <v>0</v>
          </cell>
        </row>
        <row r="70">
          <cell r="F70" t="str">
            <v>Pasajes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17296</v>
          </cell>
          <cell r="L70">
            <v>0</v>
          </cell>
        </row>
        <row r="71">
          <cell r="F71" t="str">
            <v>Pasajes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3870</v>
          </cell>
        </row>
        <row r="72">
          <cell r="F72" t="str">
            <v>Fletes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F73" t="str">
            <v>Almacenaje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7700</v>
          </cell>
        </row>
        <row r="74">
          <cell r="F74" t="str">
            <v>Peajes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5726</v>
          </cell>
        </row>
        <row r="75">
          <cell r="F75" t="str">
            <v>Alquileres y Rentas</v>
          </cell>
          <cell r="G75">
            <v>0</v>
          </cell>
          <cell r="H75">
            <v>0</v>
          </cell>
          <cell r="I75">
            <v>0</v>
          </cell>
          <cell r="J75">
            <v>2095954.06</v>
          </cell>
          <cell r="K75">
            <v>0</v>
          </cell>
          <cell r="L75">
            <v>0</v>
          </cell>
        </row>
        <row r="76">
          <cell r="F76" t="str">
            <v>Alquileres y rentas de edificios y locales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2095954.06</v>
          </cell>
          <cell r="L76">
            <v>0</v>
          </cell>
        </row>
        <row r="77">
          <cell r="F77" t="str">
            <v>Alquileres y rentas de edificios y locales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630869.53</v>
          </cell>
        </row>
        <row r="78">
          <cell r="F78" t="str">
            <v>Equipos de Produccion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F79" t="str">
            <v>Equipos Educacional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F80" t="str">
            <v xml:space="preserve">Equipos para Computacion 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F81" t="str">
            <v>Equipo de Comunicación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225584.01</v>
          </cell>
        </row>
        <row r="82">
          <cell r="F82" t="str">
            <v>Equipos de Oficina y muebles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F83" t="str">
            <v>Equipos de Transporte, Traccion y Elevacion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1151460</v>
          </cell>
        </row>
        <row r="84">
          <cell r="F84" t="str">
            <v>Otros Alquileres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88040.52</v>
          </cell>
        </row>
        <row r="85">
          <cell r="F85" t="str">
            <v>Seguro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F86" t="str">
            <v>Seguros De Bienes Muebles e Inmuebles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F87" t="str">
            <v xml:space="preserve">Seguro de Bienes Inmuebles 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F88" t="str">
            <v xml:space="preserve">Seguro de Bienes Muebles 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F89" t="str">
            <v>Seguros de Personas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F90" t="str">
            <v>Seguros de la Produccion Agricola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F91" t="str">
            <v>OTROS SEGUROS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F92" t="str">
            <v>Serv. De Conserv., Rep. Menores E Instalac. Temp.</v>
          </cell>
          <cell r="G92">
            <v>0</v>
          </cell>
          <cell r="H92">
            <v>0</v>
          </cell>
          <cell r="I92">
            <v>0</v>
          </cell>
          <cell r="J92">
            <v>2793694.55</v>
          </cell>
          <cell r="K92">
            <v>0</v>
          </cell>
          <cell r="L92">
            <v>0</v>
          </cell>
        </row>
        <row r="93">
          <cell r="F93" t="str">
            <v>Contratacion de Obras Menores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2067324.91</v>
          </cell>
          <cell r="L93">
            <v>0</v>
          </cell>
        </row>
        <row r="94">
          <cell r="F94" t="str">
            <v>Obras Menores en edificaciones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</row>
        <row r="95">
          <cell r="F95" t="str">
            <v>Serv. Especiales de Mantenimientos y reparacion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2051694.91</v>
          </cell>
        </row>
        <row r="96">
          <cell r="F96" t="str">
            <v>Limpieza,Desmalezamiento de tierras y terrenos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15630</v>
          </cell>
        </row>
        <row r="97">
          <cell r="F97" t="str">
            <v>Instalacion Electrica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8">
          <cell r="F98" t="str">
            <v>Serv. de Pintura y deriv. con fin de Higiene y embellec.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</row>
        <row r="99">
          <cell r="F99" t="str">
            <v>Mant. Y Reparaciones de Maquinarias y Equipos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726369.6399999999</v>
          </cell>
          <cell r="L99">
            <v>0</v>
          </cell>
        </row>
        <row r="100">
          <cell r="F100" t="str">
            <v>Manten. y reparacion de muebles y equip. de oficina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476</v>
          </cell>
        </row>
        <row r="101">
          <cell r="F101" t="str">
            <v>Mantenimientos y reparacion Equipos Computacion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24169.47</v>
          </cell>
        </row>
        <row r="102">
          <cell r="F102" t="str">
            <v>Mantenimientos y reparacion Equipos educacion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F103" t="str">
            <v>Manten. y reparacion Equip. sanitarios y de Laborat.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243412.22999999998</v>
          </cell>
        </row>
        <row r="104">
          <cell r="F104" t="str">
            <v>Manten. y reparacion Equipos de comunicación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5">
          <cell r="F105" t="str">
            <v>Manten. y repar. Equip. de transp. ,traccion y elevacion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458311.94</v>
          </cell>
        </row>
        <row r="106">
          <cell r="F106" t="str">
            <v>OTROS SERV. NO INCLUID. EN CONCEPT. ANTERIORES</v>
          </cell>
          <cell r="G106">
            <v>0</v>
          </cell>
          <cell r="H106">
            <v>0</v>
          </cell>
          <cell r="I106">
            <v>0</v>
          </cell>
          <cell r="J106">
            <v>11974835.219999999</v>
          </cell>
          <cell r="K106">
            <v>0</v>
          </cell>
          <cell r="L106">
            <v>0</v>
          </cell>
        </row>
        <row r="107">
          <cell r="F107" t="str">
            <v>Gastos Judiciales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11974835.219999999</v>
          </cell>
          <cell r="L107">
            <v>0</v>
          </cell>
        </row>
        <row r="108">
          <cell r="F108" t="str">
            <v>Comiciones y Gastos Bancarios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162409.40000000002</v>
          </cell>
        </row>
        <row r="109">
          <cell r="F109" t="str">
            <v>Servicios Sanitarios Medicos y Veterinario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</row>
        <row r="110">
          <cell r="F110" t="str">
            <v>Servicios Funerarios y Gastos Conexos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</row>
        <row r="111">
          <cell r="F111" t="str">
            <v>Limpieza e Higiene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181500</v>
          </cell>
        </row>
        <row r="112">
          <cell r="F112" t="str">
            <v xml:space="preserve">Estudios de Ingen.,arquitect.,investigac.y analis. De Fact. 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  <row r="113">
          <cell r="F113" t="str">
            <v>Servicios Juridicos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70644.06</v>
          </cell>
        </row>
        <row r="114">
          <cell r="F114" t="str">
            <v>Servicio de Contabilidad y Auditoria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</row>
        <row r="115">
          <cell r="F115" t="str">
            <v xml:space="preserve">Servicios de Capacitacion 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363495</v>
          </cell>
        </row>
        <row r="116">
          <cell r="F116" t="str">
            <v>Servicios de Informatica y Sistemas Computarizados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</row>
        <row r="117">
          <cell r="F117" t="str">
            <v>Otros Serv. Tecnicos Profecionales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5401761.3700000001</v>
          </cell>
        </row>
        <row r="118">
          <cell r="F118" t="str">
            <v>Impuestos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5793825.3899999997</v>
          </cell>
        </row>
        <row r="119">
          <cell r="F119" t="str">
            <v>Derechos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1200</v>
          </cell>
        </row>
        <row r="120">
          <cell r="F120" t="str">
            <v>Otros Gastos por Idemniz.  y Compensaciones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</row>
        <row r="121">
          <cell r="F121" t="str">
            <v>Materiales y Suministros</v>
          </cell>
          <cell r="G121">
            <v>0</v>
          </cell>
          <cell r="H121">
            <v>0</v>
          </cell>
          <cell r="I121">
            <v>75124258.840000004</v>
          </cell>
          <cell r="J121">
            <v>0</v>
          </cell>
          <cell r="K121">
            <v>0</v>
          </cell>
          <cell r="L121">
            <v>0</v>
          </cell>
        </row>
        <row r="122">
          <cell r="F122" t="str">
            <v>Alimentos y productos Agroforestales</v>
          </cell>
          <cell r="G122">
            <v>0</v>
          </cell>
          <cell r="H122">
            <v>0</v>
          </cell>
          <cell r="I122">
            <v>0</v>
          </cell>
          <cell r="J122">
            <v>8857816.4700000007</v>
          </cell>
          <cell r="K122">
            <v>0</v>
          </cell>
          <cell r="L122">
            <v>0</v>
          </cell>
        </row>
        <row r="123">
          <cell r="F123" t="str">
            <v>Alimentos y Bebidas Para Personas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8857816.4700000007</v>
          </cell>
          <cell r="L123">
            <v>0</v>
          </cell>
        </row>
        <row r="124">
          <cell r="F124" t="str">
            <v>Alimentos y Bebidas Para Personas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8838371.4700000007</v>
          </cell>
        </row>
        <row r="125">
          <cell r="F125" t="str">
            <v>Alimentos para Animales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</row>
        <row r="126">
          <cell r="F126" t="str">
            <v>Productos Pecuarios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</row>
        <row r="127">
          <cell r="F127" t="str">
            <v>Productos Agricolas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</row>
        <row r="128">
          <cell r="F128" t="str">
            <v>Productos Forestales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19445</v>
          </cell>
        </row>
        <row r="129">
          <cell r="F129" t="str">
            <v>Madera, corcho y sus Manufacturas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</row>
        <row r="130">
          <cell r="F130" t="str">
            <v>TEXTILES Y VESTUARIOS</v>
          </cell>
          <cell r="G130">
            <v>0</v>
          </cell>
          <cell r="H130">
            <v>0</v>
          </cell>
          <cell r="I130">
            <v>0</v>
          </cell>
          <cell r="J130">
            <v>1367620.3</v>
          </cell>
          <cell r="K130">
            <v>0</v>
          </cell>
          <cell r="L130">
            <v>0</v>
          </cell>
        </row>
        <row r="131">
          <cell r="F131" t="str">
            <v>Hilados y telas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1367620.3</v>
          </cell>
          <cell r="L131">
            <v>0</v>
          </cell>
        </row>
        <row r="132">
          <cell r="F132" t="str">
            <v>Hilados y telas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1600</v>
          </cell>
        </row>
        <row r="133">
          <cell r="F133" t="str">
            <v>Acavados textiles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1012511.1</v>
          </cell>
        </row>
        <row r="134">
          <cell r="F134" t="str">
            <v>Prendas de vestir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353509.2</v>
          </cell>
        </row>
        <row r="135">
          <cell r="F135" t="str">
            <v>Calzados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</row>
        <row r="136">
          <cell r="F136" t="str">
            <v>Productos de Papel,calton e Impresos</v>
          </cell>
          <cell r="G136">
            <v>0</v>
          </cell>
          <cell r="H136">
            <v>0</v>
          </cell>
          <cell r="I136">
            <v>0</v>
          </cell>
          <cell r="J136">
            <v>1981081.65</v>
          </cell>
          <cell r="K136">
            <v>0</v>
          </cell>
          <cell r="L136">
            <v>0</v>
          </cell>
        </row>
        <row r="137">
          <cell r="F137" t="str">
            <v>Papel De Escritorio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1981081.65</v>
          </cell>
          <cell r="L137">
            <v>0</v>
          </cell>
        </row>
        <row r="138">
          <cell r="F138" t="str">
            <v>Peapel de Escritorio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325401.94999999995</v>
          </cell>
        </row>
        <row r="139">
          <cell r="F139" t="str">
            <v>Productos de papel y Carton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820274.8</v>
          </cell>
        </row>
        <row r="140">
          <cell r="F140" t="str">
            <v>Productos de Artes Graficas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835404.9</v>
          </cell>
        </row>
        <row r="141">
          <cell r="F141" t="str">
            <v>Libros,Revistas y Periodicos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</row>
        <row r="142">
          <cell r="F142" t="str">
            <v>Textos de Enseñanzas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</row>
        <row r="143">
          <cell r="F143" t="str">
            <v>Especies Timbradas y Valoradas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</row>
        <row r="144">
          <cell r="F144" t="str">
            <v>PRODUCTOS FARMACEUTICOS</v>
          </cell>
          <cell r="G144">
            <v>0</v>
          </cell>
          <cell r="H144">
            <v>0</v>
          </cell>
          <cell r="I144">
            <v>0</v>
          </cell>
          <cell r="J144">
            <v>23489648.939999998</v>
          </cell>
          <cell r="K144">
            <v>0</v>
          </cell>
          <cell r="L144">
            <v>0</v>
          </cell>
        </row>
        <row r="145">
          <cell r="F145" t="str">
            <v>Productos Medicinales para uso humano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23489648.939999998</v>
          </cell>
          <cell r="L145">
            <v>0</v>
          </cell>
        </row>
        <row r="146">
          <cell r="F146" t="str">
            <v>Productos Medicinales para uso humano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23489648.939999998</v>
          </cell>
        </row>
        <row r="147">
          <cell r="F147" t="str">
            <v>Productos Medicinales para uso Veterinario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</row>
        <row r="148">
          <cell r="F148" t="str">
            <v>Productos de Cuero, Caucho y Plastico</v>
          </cell>
          <cell r="G148">
            <v>0</v>
          </cell>
          <cell r="H148">
            <v>0</v>
          </cell>
          <cell r="I148">
            <v>0</v>
          </cell>
          <cell r="J148">
            <v>1979376.16</v>
          </cell>
          <cell r="K148">
            <v>0</v>
          </cell>
          <cell r="L148">
            <v>0</v>
          </cell>
        </row>
        <row r="149">
          <cell r="F149" t="str">
            <v>Cueros y Pieles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1979376.16</v>
          </cell>
          <cell r="L149">
            <v>0</v>
          </cell>
        </row>
        <row r="150">
          <cell r="F150" t="str">
            <v>Cueros y Pieles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</row>
        <row r="151">
          <cell r="F151" t="str">
            <v>Articulos de cueros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</row>
        <row r="152">
          <cell r="F152" t="str">
            <v>Llantas y Neumaticos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94625</v>
          </cell>
        </row>
        <row r="153">
          <cell r="F153" t="str">
            <v>Articulos de Caucho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5199.22</v>
          </cell>
        </row>
        <row r="154">
          <cell r="F154" t="str">
            <v>Articulos de Plasticos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1879551.94</v>
          </cell>
        </row>
        <row r="155">
          <cell r="F155" t="str">
            <v>Productos Minerales Metalicos y no Metalicos</v>
          </cell>
          <cell r="G155">
            <v>0</v>
          </cell>
          <cell r="H155">
            <v>0</v>
          </cell>
          <cell r="I155">
            <v>0</v>
          </cell>
          <cell r="J155">
            <v>219655.8</v>
          </cell>
          <cell r="K155">
            <v>0</v>
          </cell>
          <cell r="L155">
            <v>0</v>
          </cell>
        </row>
        <row r="156">
          <cell r="F156" t="str">
            <v>Prod. de Cemento, cal, asbetos, yeso y arcilla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750</v>
          </cell>
          <cell r="L156">
            <v>0</v>
          </cell>
        </row>
        <row r="157">
          <cell r="F157" t="str">
            <v>Productos de Cemento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750</v>
          </cell>
        </row>
        <row r="158">
          <cell r="F158" t="str">
            <v>Productos de Cal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</row>
        <row r="159">
          <cell r="F159" t="str">
            <v>Productos de Asbesto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</row>
        <row r="160">
          <cell r="F160" t="str">
            <v>Productos de Yeso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</row>
        <row r="161">
          <cell r="F161" t="str">
            <v>Productos de Arcilla y Derivados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</row>
        <row r="162">
          <cell r="F162" t="str">
            <v>Productos de Vidrio, Loza, y Porcelana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34821.9</v>
          </cell>
          <cell r="L162">
            <v>0</v>
          </cell>
        </row>
        <row r="163">
          <cell r="F163" t="str">
            <v>Productos de Vidrios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34821.9</v>
          </cell>
        </row>
        <row r="164">
          <cell r="F164" t="str">
            <v>Productos de Loza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</row>
        <row r="165">
          <cell r="F165" t="str">
            <v>Productos de Porcelana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</row>
        <row r="166">
          <cell r="F166" t="str">
            <v>Productos Metalicos y sus Derivados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76123.7</v>
          </cell>
          <cell r="L166">
            <v>0</v>
          </cell>
        </row>
        <row r="167">
          <cell r="F167" t="str">
            <v>Productos  Ferrosos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</row>
        <row r="168">
          <cell r="F168" t="str">
            <v>Productos no Ferrosos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</row>
        <row r="169">
          <cell r="F169" t="str">
            <v>Estructuras Metalicas Acabadas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28630.02</v>
          </cell>
        </row>
        <row r="170">
          <cell r="F170" t="str">
            <v>Herramientas Menores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47493.68</v>
          </cell>
        </row>
        <row r="171">
          <cell r="F171" t="str">
            <v xml:space="preserve">Minerales 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107960.2</v>
          </cell>
          <cell r="L171">
            <v>0</v>
          </cell>
        </row>
        <row r="172">
          <cell r="F172" t="str">
            <v>Minerales Metaliferos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</row>
        <row r="173">
          <cell r="F173" t="str">
            <v>Piedra, Arcilla y Arena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</row>
        <row r="174">
          <cell r="F174" t="str">
            <v>Otros minerales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107960.2</v>
          </cell>
        </row>
        <row r="175">
          <cell r="F175" t="str">
            <v>Combustibles, Lubric., Prod. Quim. y Conexos</v>
          </cell>
          <cell r="G175">
            <v>0</v>
          </cell>
          <cell r="H175">
            <v>0</v>
          </cell>
          <cell r="I175">
            <v>0</v>
          </cell>
          <cell r="J175">
            <v>14654600.719999999</v>
          </cell>
          <cell r="K175">
            <v>0</v>
          </cell>
          <cell r="L175">
            <v>0</v>
          </cell>
        </row>
        <row r="176">
          <cell r="F176" t="str">
            <v>Combustibles y Lubricantes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2940453.27</v>
          </cell>
          <cell r="L176">
            <v>0</v>
          </cell>
        </row>
        <row r="177">
          <cell r="F177" t="str">
            <v>Gasolina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262321.34000000003</v>
          </cell>
        </row>
        <row r="178">
          <cell r="F178" t="str">
            <v>Gasoil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2148551.37</v>
          </cell>
        </row>
        <row r="179">
          <cell r="F179" t="str">
            <v>Gas GLP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529160.56000000006</v>
          </cell>
        </row>
        <row r="180">
          <cell r="F180" t="str">
            <v>Aceites y Grasas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420</v>
          </cell>
        </row>
        <row r="181">
          <cell r="F181" t="str">
            <v>Lubricantes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</row>
        <row r="182">
          <cell r="F182" t="str">
            <v>Productos Quimicos y Conexos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11714147.449999999</v>
          </cell>
          <cell r="L182">
            <v>0</v>
          </cell>
        </row>
        <row r="183">
          <cell r="F183" t="str">
            <v>Productos Explosivos y Piroitecnia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</row>
        <row r="184">
          <cell r="F184" t="str">
            <v>Productos Fotoquimicos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</row>
        <row r="185">
          <cell r="F185" t="str">
            <v>Productos Quimico de uso Personal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11679966.449999999</v>
          </cell>
        </row>
        <row r="186">
          <cell r="F186" t="str">
            <v>Abonos y fertilizantes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</row>
        <row r="187">
          <cell r="F187" t="str">
            <v>Insecticida, Fumigantes y Otros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33071</v>
          </cell>
        </row>
        <row r="188">
          <cell r="F188" t="str">
            <v>Pints.,lacas barnic. ,diluyent. y absorb. para tinturas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1110</v>
          </cell>
        </row>
        <row r="189">
          <cell r="F189" t="str">
            <v>Productos y Utiles Varios</v>
          </cell>
          <cell r="G189">
            <v>0</v>
          </cell>
          <cell r="H189">
            <v>0</v>
          </cell>
          <cell r="I189">
            <v>0</v>
          </cell>
          <cell r="J189">
            <v>22574458.800000004</v>
          </cell>
          <cell r="K189">
            <v>0</v>
          </cell>
          <cell r="L189">
            <v>0</v>
          </cell>
        </row>
        <row r="190">
          <cell r="F190" t="str">
            <v>Material para Limpieza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22574458.800000004</v>
          </cell>
          <cell r="L190">
            <v>0</v>
          </cell>
        </row>
        <row r="191">
          <cell r="F191" t="str">
            <v>Material de Limpieza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356871.58</v>
          </cell>
        </row>
        <row r="192">
          <cell r="F192" t="str">
            <v>Útiles de escritorio, ofic., inform. y de enseñanza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735147.61</v>
          </cell>
        </row>
        <row r="193">
          <cell r="F193" t="str">
            <v>Utiles Menores Medicos-Quirurgicos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20312990.240000002</v>
          </cell>
        </row>
        <row r="194">
          <cell r="F194" t="str">
            <v>Utilies de Cocina y Comedor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16830.349999999999</v>
          </cell>
        </row>
        <row r="195">
          <cell r="F195" t="str">
            <v>Productos Electricos y Afines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846033.75</v>
          </cell>
        </row>
        <row r="196">
          <cell r="F196" t="str">
            <v>Productos y Uttiles Veterinarios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</row>
        <row r="197">
          <cell r="F197" t="str">
            <v>Otros repuestos y accesorios menores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268758.63</v>
          </cell>
        </row>
        <row r="198">
          <cell r="F198" t="str">
            <v>Prod. y Utiles Varios no identif. Precedentem.(N.I.P.)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37826.639999999999</v>
          </cell>
        </row>
        <row r="199">
          <cell r="F199" t="str">
            <v>Transferencias Corriente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</row>
        <row r="200">
          <cell r="F200" t="str">
            <v>Transferencias Corriente al Sector Privado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</row>
        <row r="201">
          <cell r="F201" t="str">
            <v>Ayuda y Donaciones a Personas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</row>
        <row r="202">
          <cell r="F202" t="str">
            <v>Ayuda y Donaciones Program. a hogares y Person.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</row>
        <row r="203">
          <cell r="F203" t="str">
            <v>BIENES MUEBLES, INMUEBLES E INTANGIBLES</v>
          </cell>
          <cell r="G203">
            <v>0</v>
          </cell>
          <cell r="H203">
            <v>0</v>
          </cell>
          <cell r="I203">
            <v>3242623.57</v>
          </cell>
          <cell r="J203">
            <v>0</v>
          </cell>
          <cell r="K203">
            <v>0</v>
          </cell>
          <cell r="L203">
            <v>0</v>
          </cell>
        </row>
        <row r="204">
          <cell r="F204" t="str">
            <v>MOBILIARIOS Y EQUIPOS</v>
          </cell>
          <cell r="G204">
            <v>0</v>
          </cell>
          <cell r="H204">
            <v>0</v>
          </cell>
          <cell r="I204">
            <v>0</v>
          </cell>
          <cell r="J204">
            <v>1066224.56</v>
          </cell>
          <cell r="K204">
            <v>0</v>
          </cell>
          <cell r="L204">
            <v>0</v>
          </cell>
        </row>
        <row r="205">
          <cell r="F205" t="str">
            <v>Mueble de la Oficina y Estanteria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1066224.56</v>
          </cell>
          <cell r="L205">
            <v>0</v>
          </cell>
        </row>
        <row r="206">
          <cell r="F206" t="str">
            <v>Mueble de la Oficina y Estanteria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1469</v>
          </cell>
        </row>
        <row r="207">
          <cell r="F207" t="str">
            <v xml:space="preserve">Muebles de Alojamiento 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</row>
        <row r="208">
          <cell r="F208" t="str">
            <v>Equipos Computo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1017973.5599999999</v>
          </cell>
        </row>
        <row r="209">
          <cell r="F209" t="str">
            <v>Electrodomesticos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46782</v>
          </cell>
        </row>
        <row r="210">
          <cell r="F210" t="str">
            <v>Otros Mobiliarios y Equ. no identificados presedentemente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</row>
        <row r="211">
          <cell r="F211" t="str">
            <v>Moviliarios y Equipos Educacional y Educativo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</row>
        <row r="212">
          <cell r="F212" t="str">
            <v>Equipos y Aparatos de Audiovisuales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  <cell r="L212">
            <v>0</v>
          </cell>
        </row>
        <row r="213">
          <cell r="F213" t="str">
            <v>Equipos de Aparatos de Audiovisuales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</row>
        <row r="214">
          <cell r="F214" t="str">
            <v>Aparatos Deportivos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</row>
        <row r="215">
          <cell r="F215" t="str">
            <v>Camaras Fotograficas y de Videos</v>
          </cell>
          <cell r="G215">
            <v>0</v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  <cell r="L215">
            <v>0</v>
          </cell>
        </row>
        <row r="216">
          <cell r="F216" t="str">
            <v>EQUIPO E INSTRUM. CIENTIFICO Y LABORATORIO</v>
          </cell>
          <cell r="G216">
            <v>0</v>
          </cell>
          <cell r="H216">
            <v>0</v>
          </cell>
          <cell r="I216">
            <v>0</v>
          </cell>
          <cell r="J216">
            <v>1825001.28</v>
          </cell>
          <cell r="K216">
            <v>0</v>
          </cell>
          <cell r="L216">
            <v>0</v>
          </cell>
        </row>
        <row r="217">
          <cell r="F217" t="str">
            <v>Equipo Medico y De Laboratorio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1825001.28</v>
          </cell>
          <cell r="L217">
            <v>0</v>
          </cell>
        </row>
        <row r="218">
          <cell r="F218" t="str">
            <v>Equipo Medico y De Laboratorio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L218">
            <v>1725561.28</v>
          </cell>
        </row>
        <row r="219">
          <cell r="F219" t="str">
            <v>Instrumental Medico y De Laboratorio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  <cell r="L219">
            <v>99440</v>
          </cell>
        </row>
        <row r="220">
          <cell r="F220" t="str">
            <v>VEHIC. Y EQU. DE TRANSP. TRACC. Y ELEVACIO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  <cell r="L220">
            <v>0</v>
          </cell>
        </row>
        <row r="221">
          <cell r="F221" t="str">
            <v>Automoviles y Camiones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  <cell r="L221">
            <v>0</v>
          </cell>
        </row>
        <row r="222">
          <cell r="F222" t="str">
            <v>Automoviles y Camiones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</row>
        <row r="223">
          <cell r="F223" t="str">
            <v>Otros Equipos de Transporte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  <cell r="L223">
            <v>0</v>
          </cell>
        </row>
        <row r="224">
          <cell r="F224" t="str">
            <v>MAQUINARIA , OTROS EQUIPOS Y HERRAMIENTAS</v>
          </cell>
          <cell r="G224">
            <v>0</v>
          </cell>
          <cell r="H224">
            <v>0</v>
          </cell>
          <cell r="I224">
            <v>0</v>
          </cell>
          <cell r="J224">
            <v>51711.86</v>
          </cell>
          <cell r="K224">
            <v>0</v>
          </cell>
          <cell r="L224">
            <v>0</v>
          </cell>
        </row>
        <row r="225">
          <cell r="F225" t="str">
            <v>Maquinarias y Equipo agropecuario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51711.86</v>
          </cell>
          <cell r="L225">
            <v>0</v>
          </cell>
        </row>
        <row r="226">
          <cell r="F226" t="str">
            <v>Maquinarias y Equipo agropecuario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51711.86</v>
          </cell>
        </row>
        <row r="227">
          <cell r="F227" t="str">
            <v>Maquinarias y Equipos Industriales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L227">
            <v>0</v>
          </cell>
        </row>
        <row r="228">
          <cell r="F228" t="str">
            <v>Maquinarias y Equipos Industriales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</row>
        <row r="229">
          <cell r="F229" t="str">
            <v>Equ. de Comunicación,Telecom. y Señalamiento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0</v>
          </cell>
        </row>
        <row r="230">
          <cell r="F230" t="str">
            <v>Equ. de generac. elect., aparatos y acesorios elect.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  <cell r="L230">
            <v>0</v>
          </cell>
        </row>
        <row r="231">
          <cell r="F231" t="str">
            <v>Herramientas y Maquinarias-Herramientas</v>
          </cell>
          <cell r="G231">
            <v>0</v>
          </cell>
          <cell r="H231">
            <v>0</v>
          </cell>
          <cell r="I231">
            <v>0</v>
          </cell>
          <cell r="J231">
            <v>0</v>
          </cell>
          <cell r="K231">
            <v>0</v>
          </cell>
          <cell r="L231">
            <v>0</v>
          </cell>
        </row>
        <row r="232">
          <cell r="F232" t="str">
            <v xml:space="preserve">Otros Equipos   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</row>
        <row r="233">
          <cell r="F233" t="str">
            <v>ACTIVOS BIOLOGICOS CULTIVABLES</v>
          </cell>
          <cell r="G233">
            <v>0</v>
          </cell>
          <cell r="H233">
            <v>0</v>
          </cell>
          <cell r="I233">
            <v>0</v>
          </cell>
          <cell r="J233">
            <v>0</v>
          </cell>
          <cell r="K233">
            <v>0</v>
          </cell>
          <cell r="L233">
            <v>0</v>
          </cell>
        </row>
        <row r="234">
          <cell r="F234" t="str">
            <v>Arboles, Cultivos y Plantas que generan Prod. Recurrentes</v>
          </cell>
          <cell r="G234">
            <v>0</v>
          </cell>
          <cell r="H234">
            <v>0</v>
          </cell>
          <cell r="I234">
            <v>0</v>
          </cell>
          <cell r="J234">
            <v>0</v>
          </cell>
          <cell r="K234">
            <v>0</v>
          </cell>
          <cell r="L234">
            <v>0</v>
          </cell>
        </row>
        <row r="235">
          <cell r="F235" t="str">
            <v>BIENES INTANGIBLES</v>
          </cell>
          <cell r="G235">
            <v>0</v>
          </cell>
          <cell r="H235">
            <v>0</v>
          </cell>
          <cell r="I235">
            <v>0</v>
          </cell>
          <cell r="J235">
            <v>299685.87</v>
          </cell>
          <cell r="K235">
            <v>0</v>
          </cell>
          <cell r="L235">
            <v>0</v>
          </cell>
        </row>
        <row r="236">
          <cell r="F236" t="str">
            <v>Programas de Informatica y Base de Datos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</row>
        <row r="237">
          <cell r="F237" t="str">
            <v>Programas de Informatica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</row>
        <row r="238">
          <cell r="F238" t="str">
            <v>Estudio de Preinversion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</row>
        <row r="239">
          <cell r="F239" t="str">
            <v>Estudio de Preinversion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</row>
        <row r="240">
          <cell r="F240" t="str">
            <v>Licencias Informat. e Intelet., Industr. y Comerc.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299685.87</v>
          </cell>
          <cell r="L240">
            <v>0</v>
          </cell>
        </row>
        <row r="241">
          <cell r="F241" t="str">
            <v>Informatica</v>
          </cell>
          <cell r="G241">
            <v>0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L241">
            <v>299685.87</v>
          </cell>
        </row>
        <row r="242">
          <cell r="F242" t="str">
            <v>REEMBOLSO</v>
          </cell>
          <cell r="G242">
            <v>0</v>
          </cell>
          <cell r="H242">
            <v>0</v>
          </cell>
          <cell r="I242">
            <v>157740.54999999999</v>
          </cell>
          <cell r="J242">
            <v>157740.54999999999</v>
          </cell>
          <cell r="K242">
            <v>157740.54999999999</v>
          </cell>
          <cell r="L242">
            <v>157740.54999999999</v>
          </cell>
        </row>
        <row r="243">
          <cell r="F243" t="str">
            <v>Total General de Egresos</v>
          </cell>
          <cell r="G243">
            <v>0</v>
          </cell>
          <cell r="H243">
            <v>0</v>
          </cell>
          <cell r="I243">
            <v>248264269.57999998</v>
          </cell>
          <cell r="J243">
            <v>248264269.58000007</v>
          </cell>
          <cell r="K243">
            <v>248264269.58000001</v>
          </cell>
          <cell r="L243">
            <v>248264269.58000001</v>
          </cell>
        </row>
        <row r="244">
          <cell r="F244" t="str">
            <v>Diferencia entre Ingresos y Egresos</v>
          </cell>
          <cell r="G244">
            <v>0</v>
          </cell>
          <cell r="H244">
            <v>0</v>
          </cell>
          <cell r="I244">
            <v>0</v>
          </cell>
          <cell r="J244">
            <v>0</v>
          </cell>
          <cell r="K244">
            <v>0</v>
          </cell>
          <cell r="L244">
            <v>0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PNE1"/>
      <sheetName val="PPNE3"/>
      <sheetName val="PPNE4"/>
      <sheetName val="PPNE5"/>
      <sheetName val="Insumos"/>
      <sheetName val="copia "/>
    </sheetNames>
    <sheetDataSet>
      <sheetData sheetId="0"/>
      <sheetData sheetId="1"/>
      <sheetData sheetId="2"/>
      <sheetData sheetId="3"/>
      <sheetData sheetId="4">
        <row r="2">
          <cell r="C2" t="str">
            <v>Manteles en encajes para bandejas grandes (rectangulares)</v>
          </cell>
          <cell r="D2" t="str">
            <v>unidad</v>
          </cell>
          <cell r="E2">
            <v>944</v>
          </cell>
          <cell r="F2" t="str">
            <v>2.3.2.2.01</v>
          </cell>
        </row>
        <row r="3">
          <cell r="C3" t="str">
            <v>Manteles en encajes para bandejas pequeñas (rectangulares)</v>
          </cell>
          <cell r="D3" t="str">
            <v>unidad</v>
          </cell>
          <cell r="E3">
            <v>590</v>
          </cell>
          <cell r="F3" t="str">
            <v>2.3.2.2.01</v>
          </cell>
        </row>
        <row r="4">
          <cell r="C4" t="str">
            <v>Almuerzo tipo Buffet para 10 personas (Cristaleria, Cuberteria, Servilletas, Jugo)</v>
          </cell>
          <cell r="D4" t="str">
            <v>unidad</v>
          </cell>
          <cell r="E4">
            <v>5000.5</v>
          </cell>
          <cell r="F4" t="str">
            <v>2.3.1.1.01</v>
          </cell>
        </row>
        <row r="5">
          <cell r="C5" t="str">
            <v>Almuerzo tipo Buffet para 20 personas (Cristalería, Cubertería, Servilletas, Jugo, Café)</v>
          </cell>
          <cell r="D5" t="str">
            <v>unidad</v>
          </cell>
          <cell r="E5">
            <v>10133.5</v>
          </cell>
          <cell r="F5" t="str">
            <v>2.3.1.1.01</v>
          </cell>
        </row>
        <row r="6">
          <cell r="C6" t="str">
            <v xml:space="preserve">Almuerzo tipo Buffet para 30 personas (Cristaleria, Cuberteria, Servilletas, Jugo) </v>
          </cell>
          <cell r="D6" t="str">
            <v>unidad</v>
          </cell>
          <cell r="E6">
            <v>25488</v>
          </cell>
          <cell r="F6" t="str">
            <v>2.3.1.1.01</v>
          </cell>
        </row>
        <row r="7">
          <cell r="C7" t="str">
            <v>Almuerzo tipo Buffet para 40 personas (Cristalería, Cuberteria, Mesas, Sillas, Manteles, Servilletas)</v>
          </cell>
          <cell r="D7" t="str">
            <v>unidad</v>
          </cell>
          <cell r="E7">
            <v>61419</v>
          </cell>
          <cell r="F7" t="str">
            <v>2.3.1.1.01</v>
          </cell>
        </row>
        <row r="8">
          <cell r="C8" t="str">
            <v>Refrigerio Dulce tipo Buffet p/65 Personas (Arreglo Flores, Alquiler Cristalería, Sillas, Servilletas, Mesa, Bambalina, Tope)</v>
          </cell>
          <cell r="D8" t="str">
            <v>unidad</v>
          </cell>
          <cell r="E8">
            <v>33435.300000000003</v>
          </cell>
          <cell r="F8" t="str">
            <v>2.3.1.1.01</v>
          </cell>
        </row>
        <row r="9">
          <cell r="C9" t="str">
            <v>Refrigerio tipo Buffet p/12 personas (4 Variedades, Desechables Transparentes, Jugo Natural, Servilletas, Hielo)</v>
          </cell>
          <cell r="D9" t="str">
            <v>unidad</v>
          </cell>
          <cell r="E9">
            <v>9410.5</v>
          </cell>
          <cell r="F9" t="str">
            <v>2.3.1.1.01</v>
          </cell>
        </row>
        <row r="10">
          <cell r="C10" t="str">
            <v xml:space="preserve">Refrigerio tipo Buffet p/15 personas (3 Variedades, Desechables Transparentes, Jugo Natural, Servilletas, Hielo) </v>
          </cell>
          <cell r="D10" t="str">
            <v>unidad</v>
          </cell>
          <cell r="E10">
            <v>5929.5</v>
          </cell>
          <cell r="F10" t="str">
            <v>2.3.1.1.01</v>
          </cell>
        </row>
        <row r="11">
          <cell r="C11" t="str">
            <v>Refrigerio tipo Buffet p/150 personas (Diferentes Variedades, Bambalinas, Manteles, Desechables, Hielo, Servilletas)</v>
          </cell>
          <cell r="D11" t="str">
            <v>unidad</v>
          </cell>
          <cell r="E11">
            <v>65844</v>
          </cell>
          <cell r="F11" t="str">
            <v>2.3.1.1.01</v>
          </cell>
        </row>
        <row r="12">
          <cell r="C12" t="str">
            <v xml:space="preserve">Refrigerio tipo Buffet p/40 personas (5 Variedades, Cristaleria, Mantel, Tope, Bambalina, Servilletas, Hielo) </v>
          </cell>
          <cell r="D12" t="str">
            <v>unidad</v>
          </cell>
          <cell r="E12">
            <v>29393.8</v>
          </cell>
          <cell r="F12" t="str">
            <v>2.3.1.1.01</v>
          </cell>
        </row>
        <row r="13">
          <cell r="C13" t="str">
            <v xml:space="preserve">Refrigerio tipo Buffet p/45 personas (5 Variedades, Desechable Transparentes, Servilletas, Hielo) </v>
          </cell>
          <cell r="D13" t="str">
            <v>unidad</v>
          </cell>
          <cell r="E13">
            <v>27193.1</v>
          </cell>
          <cell r="F13" t="str">
            <v>2.3.1.1.01</v>
          </cell>
        </row>
        <row r="14">
          <cell r="C14" t="str">
            <v xml:space="preserve">Refrigerio tipo preempacado p/100 personas (4 Variedades, Jugo, Desechables Transparentes, Hielo, Servilleta) </v>
          </cell>
          <cell r="D14" t="str">
            <v>unidad</v>
          </cell>
          <cell r="E14">
            <v>50380.1</v>
          </cell>
          <cell r="F14" t="str">
            <v>2.3.1.1.01</v>
          </cell>
        </row>
        <row r="15">
          <cell r="C15" t="str">
            <v xml:space="preserve">Refrigerio tipo preempacado p/110 personas (4 Variedades, Jugo, Desechables Transparentes,sillas plasticas, Servilletas) </v>
          </cell>
          <cell r="D15" t="str">
            <v>unidad</v>
          </cell>
          <cell r="E15">
            <v>29323</v>
          </cell>
          <cell r="F15" t="str">
            <v>2.3.1.1.01</v>
          </cell>
        </row>
        <row r="16">
          <cell r="C16" t="str">
            <v xml:space="preserve">Refrigerio tipo preempacado p/125 personas (4 Variedades, Jugo, Desechables Transparentes,sillas plasticas, Servilletas) </v>
          </cell>
          <cell r="D16" t="str">
            <v>unidad</v>
          </cell>
          <cell r="E16">
            <v>32833.5</v>
          </cell>
          <cell r="F16" t="str">
            <v>2.3.1.1.01</v>
          </cell>
        </row>
        <row r="17">
          <cell r="C17" t="str">
            <v>Refrigerio tipo preempacado p/20 personas (Variedades fuertes, Jugo, Desechables Transparentes, Servilletas, Hielo)</v>
          </cell>
          <cell r="D17" t="str">
            <v>unidad</v>
          </cell>
          <cell r="E17">
            <v>12537.5</v>
          </cell>
          <cell r="F17" t="str">
            <v>2.3.1.1.01</v>
          </cell>
        </row>
        <row r="18">
          <cell r="C18" t="str">
            <v>Refrigerio tipo preempacado p/25 personas (4 Variedades, Jugo, Desechables Transparentes, Jugo Natural)</v>
          </cell>
          <cell r="D18" t="str">
            <v>unidad</v>
          </cell>
          <cell r="E18">
            <v>12626</v>
          </cell>
          <cell r="F18" t="str">
            <v>2.3.1.1.01</v>
          </cell>
        </row>
        <row r="19">
          <cell r="C19" t="str">
            <v xml:space="preserve">Refrigerio tipo preempacado p/250 personas (4 Variedades, Jugo, Desechables Transparentes, Mesas, Manteles) </v>
          </cell>
          <cell r="D19" t="str">
            <v>unidad</v>
          </cell>
          <cell r="E19">
            <v>95892.7</v>
          </cell>
          <cell r="F19" t="str">
            <v>2.3.1.1.01</v>
          </cell>
        </row>
        <row r="20">
          <cell r="C20" t="str">
            <v xml:space="preserve">Refrigerio tipo preempacado p/50 personas (3 Variedades, Jugo, Desechables Transparentes, Hielo, Servilleta) </v>
          </cell>
          <cell r="D20" t="str">
            <v>unidad</v>
          </cell>
          <cell r="E20">
            <v>19706</v>
          </cell>
          <cell r="F20" t="str">
            <v>2.3.1.1.01</v>
          </cell>
        </row>
        <row r="21">
          <cell r="C21" t="str">
            <v>Refrigerio y Almuerzo tipo Buffet p/25 personas (Cristaleria, Mesas, Manteles, Bambalina, Hielo, Servilletas</v>
          </cell>
          <cell r="D21" t="str">
            <v>unidad</v>
          </cell>
          <cell r="E21">
            <v>30975</v>
          </cell>
          <cell r="F21" t="str">
            <v>2.3.1.1.01</v>
          </cell>
        </row>
        <row r="22">
          <cell r="C22" t="str">
            <v>Servicio de Almuerzo tipo buffet para 30 Personas</v>
          </cell>
          <cell r="D22" t="str">
            <v>unidad</v>
          </cell>
          <cell r="E22">
            <v>15251.5</v>
          </cell>
          <cell r="F22" t="str">
            <v>2.3.1.1.01</v>
          </cell>
        </row>
        <row r="23">
          <cell r="C23" t="str">
            <v>Servicio de Refrigerio tipo buffet 30 Personas</v>
          </cell>
          <cell r="D23" t="str">
            <v>unidad</v>
          </cell>
          <cell r="E23">
            <v>24225.4</v>
          </cell>
          <cell r="F23" t="str">
            <v>2.3.1.1.01</v>
          </cell>
        </row>
        <row r="24">
          <cell r="C24" t="str">
            <v>Cajas de Cucharas Plásticas</v>
          </cell>
          <cell r="D24" t="str">
            <v>Caja</v>
          </cell>
          <cell r="E24">
            <v>1003</v>
          </cell>
          <cell r="F24" t="str">
            <v>2.3.5.5.01</v>
          </cell>
        </row>
        <row r="25">
          <cell r="C25" t="str">
            <v>Cajas de Tenedores Plásticos</v>
          </cell>
          <cell r="D25" t="str">
            <v>Caja</v>
          </cell>
          <cell r="E25">
            <v>1003</v>
          </cell>
          <cell r="F25" t="str">
            <v>2.3.5.5.01</v>
          </cell>
        </row>
        <row r="26">
          <cell r="C26" t="str">
            <v>Cajas de Vasos No. 3</v>
          </cell>
          <cell r="D26" t="str">
            <v>Caja</v>
          </cell>
          <cell r="E26">
            <v>3009</v>
          </cell>
          <cell r="F26" t="str">
            <v>2.3.5.5.01</v>
          </cell>
        </row>
        <row r="27">
          <cell r="C27" t="str">
            <v>Cajas de Vasos No. 7</v>
          </cell>
          <cell r="D27" t="str">
            <v>Caja</v>
          </cell>
          <cell r="E27">
            <v>1882.1</v>
          </cell>
          <cell r="F27" t="str">
            <v>2.3.5.5.01</v>
          </cell>
        </row>
        <row r="28">
          <cell r="C28" t="str">
            <v>Fardos de Fundas Plásticas 17x22</v>
          </cell>
          <cell r="D28" t="str">
            <v>unidad</v>
          </cell>
          <cell r="E28">
            <v>83.78</v>
          </cell>
          <cell r="F28" t="str">
            <v>2.3.5.5.01</v>
          </cell>
        </row>
        <row r="29">
          <cell r="C29" t="str">
            <v>Fardos de Fundas Plásticas 24x30</v>
          </cell>
          <cell r="D29" t="str">
            <v>unidad</v>
          </cell>
          <cell r="E29">
            <v>192.34</v>
          </cell>
          <cell r="F29" t="str">
            <v>2.3.5.5.01</v>
          </cell>
        </row>
        <row r="30">
          <cell r="C30" t="str">
            <v>Fardos de Fundas Plásticas no. 55</v>
          </cell>
          <cell r="D30" t="str">
            <v>unidad</v>
          </cell>
          <cell r="E30">
            <v>421.26</v>
          </cell>
          <cell r="F30" t="str">
            <v>2.3.5.5.01</v>
          </cell>
        </row>
        <row r="31">
          <cell r="C31" t="str">
            <v>Aspiradora</v>
          </cell>
          <cell r="D31" t="str">
            <v>unidad</v>
          </cell>
          <cell r="E31">
            <v>6500</v>
          </cell>
          <cell r="F31" t="str">
            <v>2.6.1.4.01</v>
          </cell>
        </row>
        <row r="32">
          <cell r="C32" t="str">
            <v>Estufas de 20 pulgadas</v>
          </cell>
          <cell r="D32" t="str">
            <v>unidad</v>
          </cell>
          <cell r="E32">
            <v>7265.26</v>
          </cell>
          <cell r="F32" t="str">
            <v>2.6.1.4.01</v>
          </cell>
        </row>
        <row r="33">
          <cell r="C33" t="str">
            <v>Microondas de 7 pies</v>
          </cell>
          <cell r="D33" t="str">
            <v>unidad</v>
          </cell>
          <cell r="E33">
            <v>4675.2539999999999</v>
          </cell>
          <cell r="F33" t="str">
            <v>2.6.1.4.01</v>
          </cell>
        </row>
        <row r="34">
          <cell r="C34" t="str">
            <v>Refrigeradores de 8 pies</v>
          </cell>
          <cell r="D34" t="str">
            <v>unidad</v>
          </cell>
          <cell r="E34">
            <v>16785.5</v>
          </cell>
          <cell r="F34" t="str">
            <v>2.6.1.4.01</v>
          </cell>
        </row>
        <row r="35">
          <cell r="C35" t="str">
            <v>Televisores de 32 pulgadas</v>
          </cell>
          <cell r="D35" t="str">
            <v>unidad</v>
          </cell>
          <cell r="E35">
            <v>15163</v>
          </cell>
          <cell r="F35" t="str">
            <v>2.6.1.4.01</v>
          </cell>
        </row>
        <row r="36">
          <cell r="C36" t="str">
            <v>Mapas de Evacuación</v>
          </cell>
          <cell r="D36" t="str">
            <v>unidad</v>
          </cell>
          <cell r="E36">
            <v>2330.5</v>
          </cell>
          <cell r="F36" t="str">
            <v>2.6.5.5.01</v>
          </cell>
        </row>
        <row r="37">
          <cell r="C37" t="str">
            <v>Otros Señales</v>
          </cell>
          <cell r="E37">
            <v>1150</v>
          </cell>
          <cell r="F37" t="str">
            <v>2.6.5.5.01</v>
          </cell>
        </row>
        <row r="38">
          <cell r="C38" t="str">
            <v>Punto de Reunion 2x2 pies, Metla colocado en pared</v>
          </cell>
          <cell r="D38" t="str">
            <v>unidad</v>
          </cell>
          <cell r="E38">
            <v>2330.5</v>
          </cell>
          <cell r="F38" t="str">
            <v>2.6.5.5.01</v>
          </cell>
        </row>
        <row r="39">
          <cell r="C39" t="str">
            <v>Señal de Ruta de Evacuacion Area, Doble Cara 6x12, para techo con cables de acero  Fotoluminiscente</v>
          </cell>
          <cell r="D39" t="str">
            <v>unidad</v>
          </cell>
          <cell r="E39">
            <v>3009</v>
          </cell>
          <cell r="F39" t="str">
            <v>2.6.5.5.01</v>
          </cell>
        </row>
        <row r="40">
          <cell r="C40" t="str">
            <v>Señales de Ruta de Evacuacion Flecha Derecha 5x8 en vinil fotoluminiscente sobre PVC de 4mm</v>
          </cell>
          <cell r="D40" t="str">
            <v>unidad</v>
          </cell>
          <cell r="E40">
            <v>1150.5</v>
          </cell>
          <cell r="F40" t="str">
            <v>2.6.5.5.01</v>
          </cell>
        </row>
        <row r="41">
          <cell r="C41" t="str">
            <v>Señales de Ruta de Evacuacion Flecha Izquierda 5x8 en vinil fotoluminiscente sobre PVC de 4mm</v>
          </cell>
          <cell r="D41" t="str">
            <v>unidad</v>
          </cell>
          <cell r="E41">
            <v>1150.5</v>
          </cell>
          <cell r="F41" t="str">
            <v>2.6.5.5.01</v>
          </cell>
        </row>
        <row r="42">
          <cell r="C42" t="str">
            <v>Señales de Salida 12x25¨ en vinil fotoluminiscente sobre PVC de 4mm</v>
          </cell>
          <cell r="D42" t="str">
            <v>unidad</v>
          </cell>
          <cell r="E42">
            <v>1947</v>
          </cell>
          <cell r="F42" t="str">
            <v>2.6.5.5.01</v>
          </cell>
        </row>
        <row r="43">
          <cell r="C43" t="str">
            <v>Señalizaciones de Extintores y Modo de uso</v>
          </cell>
          <cell r="D43" t="str">
            <v>unidad</v>
          </cell>
          <cell r="E43">
            <v>2212.5</v>
          </cell>
          <cell r="F43" t="str">
            <v>2.6.5.5.01</v>
          </cell>
        </row>
        <row r="44">
          <cell r="C44" t="str">
            <v xml:space="preserve"> Agitador rotador VDRL.</v>
          </cell>
          <cell r="D44" t="str">
            <v>unidad</v>
          </cell>
          <cell r="E44">
            <v>11210</v>
          </cell>
          <cell r="F44" t="str">
            <v>2.6.3.1.01</v>
          </cell>
        </row>
        <row r="45">
          <cell r="C45" t="str">
            <v xml:space="preserve"> Aspirador de secreciones eléctrico rodable</v>
          </cell>
          <cell r="D45" t="str">
            <v>unidad</v>
          </cell>
          <cell r="E45">
            <v>15692.82</v>
          </cell>
          <cell r="F45" t="str">
            <v>2.6.3.1.01</v>
          </cell>
        </row>
        <row r="46">
          <cell r="C46" t="str">
            <v xml:space="preserve"> Bandeja de Urología</v>
          </cell>
          <cell r="D46" t="str">
            <v>unidad</v>
          </cell>
          <cell r="E46">
            <v>342200</v>
          </cell>
          <cell r="F46" t="str">
            <v>2.6.3.1.01</v>
          </cell>
        </row>
        <row r="47">
          <cell r="C47" t="str">
            <v xml:space="preserve"> Contador de células hematológicas.</v>
          </cell>
          <cell r="D47" t="str">
            <v>unidad</v>
          </cell>
          <cell r="E47">
            <v>6254</v>
          </cell>
          <cell r="F47" t="str">
            <v>2.6.3.1.01</v>
          </cell>
        </row>
        <row r="48">
          <cell r="C48" t="str">
            <v xml:space="preserve"> Incubadora neonatal para UCI</v>
          </cell>
          <cell r="D48" t="str">
            <v>unidad</v>
          </cell>
          <cell r="E48">
            <v>531000</v>
          </cell>
          <cell r="F48" t="str">
            <v>2.6.3.1.01</v>
          </cell>
        </row>
        <row r="49">
          <cell r="C49" t="str">
            <v xml:space="preserve"> Vitrina de acero inoxidable para material estéril 0.68x0.45x1.70m.</v>
          </cell>
          <cell r="D49" t="str">
            <v>unidad</v>
          </cell>
          <cell r="E49">
            <v>49794.525000000001</v>
          </cell>
          <cell r="F49" t="str">
            <v>2.6.3.1.01</v>
          </cell>
        </row>
        <row r="50">
          <cell r="C50" t="str">
            <v>Aza Diatermica</v>
          </cell>
          <cell r="D50" t="str">
            <v>unidad</v>
          </cell>
          <cell r="E50">
            <v>275000</v>
          </cell>
          <cell r="F50" t="str">
            <v>2.6.3.1.01</v>
          </cell>
        </row>
        <row r="51">
          <cell r="C51" t="str">
            <v>Balanza  con tallímetro de 160 kg - 320 lbs.</v>
          </cell>
          <cell r="D51" t="str">
            <v>unidad</v>
          </cell>
          <cell r="E51">
            <v>8407.5</v>
          </cell>
          <cell r="F51" t="str">
            <v>2.6.3.1.01</v>
          </cell>
        </row>
        <row r="52">
          <cell r="C52" t="str">
            <v>Balanza analítica de precisión</v>
          </cell>
          <cell r="D52" t="str">
            <v>unidad</v>
          </cell>
          <cell r="E52">
            <v>96885.151100000003</v>
          </cell>
          <cell r="F52" t="str">
            <v>2.6.3.1.01</v>
          </cell>
        </row>
        <row r="53">
          <cell r="C53" t="str">
            <v>Bandeja cirugía general</v>
          </cell>
          <cell r="D53" t="str">
            <v>unidad</v>
          </cell>
          <cell r="E53">
            <v>250160</v>
          </cell>
          <cell r="F53" t="str">
            <v>2.6.3.1.01</v>
          </cell>
        </row>
        <row r="54">
          <cell r="C54" t="str">
            <v>Bandeja de acero inoxidable 30x20cms.</v>
          </cell>
          <cell r="D54" t="str">
            <v>unidad</v>
          </cell>
          <cell r="E54">
            <v>2950</v>
          </cell>
          <cell r="F54" t="str">
            <v>2.6.3.1.01</v>
          </cell>
        </row>
        <row r="55">
          <cell r="C55" t="str">
            <v>Bandeja de cesárea.</v>
          </cell>
          <cell r="D55" t="str">
            <v>unidad</v>
          </cell>
          <cell r="E55">
            <v>226560</v>
          </cell>
          <cell r="F55" t="str">
            <v>2.6.3.1.01</v>
          </cell>
        </row>
        <row r="56">
          <cell r="C56" t="str">
            <v>Bandeja de cirugía ortopédica</v>
          </cell>
          <cell r="D56" t="str">
            <v>unidad</v>
          </cell>
          <cell r="E56">
            <v>501500</v>
          </cell>
          <cell r="F56" t="str">
            <v>2.6.3.1.01</v>
          </cell>
        </row>
        <row r="57">
          <cell r="C57" t="str">
            <v>Bandeja de legrado</v>
          </cell>
          <cell r="D57" t="str">
            <v>unidad</v>
          </cell>
          <cell r="E57">
            <v>41300</v>
          </cell>
          <cell r="F57" t="str">
            <v>2.6.3.1.01</v>
          </cell>
        </row>
        <row r="58">
          <cell r="C58" t="str">
            <v>Bandeja de parto</v>
          </cell>
          <cell r="D58" t="str">
            <v>unidad</v>
          </cell>
          <cell r="E58">
            <v>49560</v>
          </cell>
          <cell r="F58" t="str">
            <v>2.6.3.1.01</v>
          </cell>
        </row>
        <row r="59">
          <cell r="C59" t="str">
            <v>Bandeja ginecológica</v>
          </cell>
          <cell r="D59" t="str">
            <v>unidad</v>
          </cell>
          <cell r="E59">
            <v>188800</v>
          </cell>
          <cell r="F59" t="str">
            <v>2.6.3.1.01</v>
          </cell>
        </row>
        <row r="60">
          <cell r="C60" t="str">
            <v>Baño maría 10 - 15 lts.</v>
          </cell>
          <cell r="D60" t="str">
            <v>unidad</v>
          </cell>
          <cell r="E60">
            <v>27140</v>
          </cell>
          <cell r="F60" t="str">
            <v>2.6.3.1.01</v>
          </cell>
        </row>
        <row r="61">
          <cell r="C61" t="str">
            <v>Cama  tipo hospitalaria, de posición, con barandas,  colchón</v>
          </cell>
          <cell r="D61" t="str">
            <v>unidad</v>
          </cell>
          <cell r="E61">
            <v>49219.1806</v>
          </cell>
          <cell r="F61" t="str">
            <v>2.6.3.1.01</v>
          </cell>
        </row>
        <row r="62">
          <cell r="C62" t="str">
            <v>Cama cuna metálica rodable con barandas para niños 147 x 82.5 x 50 cms.</v>
          </cell>
          <cell r="D62" t="str">
            <v>unidad</v>
          </cell>
          <cell r="E62">
            <v>26137.0707</v>
          </cell>
          <cell r="F62" t="str">
            <v>2.6.3.1.01</v>
          </cell>
        </row>
        <row r="63">
          <cell r="C63" t="str">
            <v>Cama eléctrica de cuidados intensivos con barandas y funciones de posicionamientos especiales</v>
          </cell>
          <cell r="D63" t="str">
            <v>unidad</v>
          </cell>
          <cell r="E63">
            <v>105563.74400000001</v>
          </cell>
          <cell r="F63" t="str">
            <v>2.6.3.1.01</v>
          </cell>
        </row>
        <row r="64">
          <cell r="C64" t="str">
            <v>Cama unipersonal</v>
          </cell>
          <cell r="D64" t="str">
            <v>unidad</v>
          </cell>
          <cell r="E64">
            <v>6490</v>
          </cell>
          <cell r="F64" t="str">
            <v>2.6.3.1.01</v>
          </cell>
        </row>
        <row r="65">
          <cell r="C65" t="str">
            <v>Camilla de emergencia  con barandas, ruedas  y  porta suero incluido</v>
          </cell>
          <cell r="D65" t="str">
            <v>unidad</v>
          </cell>
          <cell r="E65">
            <v>30335.3338</v>
          </cell>
          <cell r="F65" t="str">
            <v>2.6.3.1.01</v>
          </cell>
        </row>
        <row r="66">
          <cell r="C66" t="str">
            <v>Camilla de transporte intrahospitalaria con barandas, ruedas y porta suero</v>
          </cell>
          <cell r="D66" t="str">
            <v>unidad</v>
          </cell>
          <cell r="E66">
            <v>72981.654699999999</v>
          </cell>
          <cell r="F66" t="str">
            <v>2.6.3.1.01</v>
          </cell>
        </row>
        <row r="67">
          <cell r="C67" t="str">
            <v>Camilla de trauma shock</v>
          </cell>
          <cell r="D67" t="str">
            <v>unidad</v>
          </cell>
          <cell r="E67">
            <v>172048.60250000001</v>
          </cell>
          <cell r="F67" t="str">
            <v>2.6.3.1.01</v>
          </cell>
        </row>
        <row r="68">
          <cell r="C68" t="str">
            <v>Camilla para examen ginecológico.</v>
          </cell>
          <cell r="D68" t="str">
            <v>unidad</v>
          </cell>
          <cell r="E68">
            <v>104465.4</v>
          </cell>
          <cell r="F68" t="str">
            <v>2.6.3.1.01</v>
          </cell>
        </row>
        <row r="69">
          <cell r="C69" t="str">
            <v>Carro de cura</v>
          </cell>
          <cell r="D69" t="str">
            <v>unidad</v>
          </cell>
          <cell r="E69">
            <v>8314.2916999999998</v>
          </cell>
          <cell r="F69" t="str">
            <v>2.6.3.1.01</v>
          </cell>
        </row>
        <row r="70">
          <cell r="C70" t="str">
            <v>Centrífuga de Mesa de 24 tubos</v>
          </cell>
          <cell r="D70" t="str">
            <v>unidad</v>
          </cell>
          <cell r="E70">
            <v>198806.39999999999</v>
          </cell>
          <cell r="F70" t="str">
            <v>2.6.3.1.01</v>
          </cell>
        </row>
        <row r="71">
          <cell r="C71" t="str">
            <v>Chaleco plomado</v>
          </cell>
          <cell r="D71" t="str">
            <v>unidad</v>
          </cell>
          <cell r="E71">
            <v>11313.84</v>
          </cell>
          <cell r="F71" t="str">
            <v>2.6.3.1.01</v>
          </cell>
        </row>
        <row r="72">
          <cell r="C72" t="str">
            <v>Cipap Fisher</v>
          </cell>
          <cell r="D72" t="str">
            <v>unidad</v>
          </cell>
          <cell r="E72">
            <v>469017.40850000002</v>
          </cell>
          <cell r="F72" t="str">
            <v>2.6.3.1.01</v>
          </cell>
        </row>
        <row r="73">
          <cell r="C73" t="str">
            <v>Colchones Hospitalarios 36' x 76' (Azul, Marron o Crema)</v>
          </cell>
          <cell r="D73" t="str">
            <v>unidad</v>
          </cell>
          <cell r="E73">
            <v>4501.7</v>
          </cell>
          <cell r="F73" t="str">
            <v>2.6.3.1.01</v>
          </cell>
        </row>
        <row r="74">
          <cell r="C74" t="str">
            <v>Cuna de calor radiante</v>
          </cell>
          <cell r="D74" t="str">
            <v>unidad</v>
          </cell>
          <cell r="E74">
            <v>161582.93400000001</v>
          </cell>
          <cell r="F74" t="str">
            <v>2.6.3.1.01</v>
          </cell>
        </row>
        <row r="75">
          <cell r="C75" t="str">
            <v>Desfibrilador con monitor ECG, paleta externas y batería interna.</v>
          </cell>
          <cell r="D75" t="str">
            <v>unidad</v>
          </cell>
          <cell r="E75">
            <v>344224.6911</v>
          </cell>
          <cell r="F75" t="str">
            <v>2.6.3.1.01</v>
          </cell>
        </row>
        <row r="76">
          <cell r="C76" t="str">
            <v>Doppler fetal fijo</v>
          </cell>
          <cell r="D76" t="str">
            <v>unidad</v>
          </cell>
          <cell r="E76">
            <v>24151.661800000002</v>
          </cell>
          <cell r="F76" t="str">
            <v>2.6.3.1.01</v>
          </cell>
        </row>
        <row r="77">
          <cell r="C77" t="str">
            <v>Doppler fetal portátil</v>
          </cell>
          <cell r="D77" t="str">
            <v>unidad</v>
          </cell>
          <cell r="E77">
            <v>12836.04</v>
          </cell>
          <cell r="F77" t="str">
            <v>2.6.3.1.01</v>
          </cell>
        </row>
        <row r="78">
          <cell r="C78" t="str">
            <v>Electrocardiógrafo de 3 canales portátil con carro</v>
          </cell>
          <cell r="D78" t="str">
            <v>unidad</v>
          </cell>
          <cell r="E78">
            <v>45994.842499999999</v>
          </cell>
          <cell r="F78" t="str">
            <v>2.6.3.1.01</v>
          </cell>
        </row>
        <row r="79">
          <cell r="C79" t="str">
            <v>Electrocauterio</v>
          </cell>
          <cell r="D79" t="str">
            <v>unidad</v>
          </cell>
          <cell r="E79">
            <v>111029.4216</v>
          </cell>
          <cell r="F79" t="str">
            <v>2.6.3.1.01</v>
          </cell>
        </row>
        <row r="80">
          <cell r="C80" t="str">
            <v>Escalinata de 2 peldaño</v>
          </cell>
          <cell r="D80" t="str">
            <v>unidad</v>
          </cell>
          <cell r="E80">
            <v>1770</v>
          </cell>
          <cell r="F80" t="str">
            <v>2.6.3.1.01</v>
          </cell>
        </row>
        <row r="81">
          <cell r="C81" t="str">
            <v>Esfigmomanómetro De Pared Con Brazalete Adulto</v>
          </cell>
          <cell r="D81" t="str">
            <v>unidad</v>
          </cell>
          <cell r="E81">
            <v>4524.9931999999999</v>
          </cell>
          <cell r="F81" t="str">
            <v>2.6.3.1.01</v>
          </cell>
        </row>
        <row r="82">
          <cell r="C82" t="str">
            <v>Esfigmomanómetro de pared con set de brazaletes pediátrico.</v>
          </cell>
          <cell r="D82" t="str">
            <v>unidad</v>
          </cell>
          <cell r="E82">
            <v>3299.87</v>
          </cell>
          <cell r="F82" t="str">
            <v>2.6.3.1.01</v>
          </cell>
        </row>
        <row r="83">
          <cell r="C83" t="str">
            <v>Esfigmomanómetro de pedestal rodable adulto</v>
          </cell>
          <cell r="D83" t="str">
            <v>unidad</v>
          </cell>
          <cell r="E83">
            <v>4242.6899999999996</v>
          </cell>
          <cell r="F83" t="str">
            <v>2.6.3.1.01</v>
          </cell>
        </row>
        <row r="84">
          <cell r="C84" t="str">
            <v>Esfigmomanómetro de pedestal rodable adulto/pediátrico</v>
          </cell>
          <cell r="D84" t="str">
            <v>unidad</v>
          </cell>
          <cell r="E84">
            <v>11859.991</v>
          </cell>
          <cell r="F84" t="str">
            <v>2.6.3.1.01</v>
          </cell>
        </row>
        <row r="85">
          <cell r="C85" t="str">
            <v>Esfigmomanómetro portátil con brazalete para adulto</v>
          </cell>
          <cell r="D85" t="str">
            <v>unidad</v>
          </cell>
          <cell r="E85">
            <v>1479.9914000000001</v>
          </cell>
          <cell r="F85" t="str">
            <v>2.6.3.1.01</v>
          </cell>
        </row>
        <row r="86">
          <cell r="C86" t="str">
            <v>Esfigmomanómetro portátil con set de Brazaletes pediátricos</v>
          </cell>
          <cell r="D86" t="str">
            <v>unidad</v>
          </cell>
          <cell r="E86">
            <v>1999.9938</v>
          </cell>
          <cell r="F86" t="str">
            <v>2.6.3.1.01</v>
          </cell>
        </row>
        <row r="87">
          <cell r="C87" t="str">
            <v>Estantería metalica de 4 niveles regulares</v>
          </cell>
          <cell r="D87" t="str">
            <v>unidad</v>
          </cell>
          <cell r="E87">
            <v>6938.4</v>
          </cell>
          <cell r="F87" t="str">
            <v>2.6.3.1.01</v>
          </cell>
        </row>
        <row r="88">
          <cell r="C88" t="str">
            <v>Estetoscopio doble campana</v>
          </cell>
          <cell r="D88" t="str">
            <v>unidad</v>
          </cell>
          <cell r="E88">
            <v>938.18259999999998</v>
          </cell>
          <cell r="F88" t="str">
            <v>2.6.3.1.01</v>
          </cell>
        </row>
        <row r="89">
          <cell r="C89" t="str">
            <v>Estetoscopio pediátrico</v>
          </cell>
          <cell r="D89" t="str">
            <v>unidad</v>
          </cell>
          <cell r="E89">
            <v>3519.94</v>
          </cell>
          <cell r="F89" t="str">
            <v>2.6.3.1.01</v>
          </cell>
        </row>
        <row r="90">
          <cell r="C90" t="str">
            <v>Frasco Esteril para muestras</v>
          </cell>
          <cell r="D90" t="str">
            <v>unidad</v>
          </cell>
          <cell r="E90">
            <v>9</v>
          </cell>
          <cell r="F90" t="str">
            <v>2.6.3.1.01</v>
          </cell>
        </row>
        <row r="91">
          <cell r="C91" t="str">
            <v>Horno eléctrico al seco cap. 28 litros.</v>
          </cell>
          <cell r="D91" t="str">
            <v>unidad</v>
          </cell>
          <cell r="E91">
            <v>63229.120000000003</v>
          </cell>
          <cell r="F91" t="str">
            <v>2.6.3.1.01</v>
          </cell>
        </row>
        <row r="92">
          <cell r="C92" t="str">
            <v>Incubadora de transporte</v>
          </cell>
          <cell r="D92" t="str">
            <v>unidad</v>
          </cell>
          <cell r="E92">
            <v>475540</v>
          </cell>
          <cell r="F92" t="str">
            <v>2.6.3.1.01</v>
          </cell>
        </row>
        <row r="93">
          <cell r="C93" t="str">
            <v>Incubadora neonatal estándar</v>
          </cell>
          <cell r="D93" t="str">
            <v>unidad</v>
          </cell>
          <cell r="E93">
            <v>490481.16</v>
          </cell>
          <cell r="F93" t="str">
            <v>2.6.3.1.01</v>
          </cell>
        </row>
        <row r="94">
          <cell r="C94" t="str">
            <v>Instalación de Rayos X en el Hospital Municipal de Haina</v>
          </cell>
          <cell r="D94" t="str">
            <v>unidad</v>
          </cell>
          <cell r="E94">
            <v>74340</v>
          </cell>
          <cell r="F94" t="str">
            <v>2.6.3.1.01</v>
          </cell>
        </row>
        <row r="95">
          <cell r="C95" t="str">
            <v>Lámpara de fototerapia</v>
          </cell>
          <cell r="D95" t="str">
            <v>unidad</v>
          </cell>
          <cell r="E95">
            <v>40101.792600000001</v>
          </cell>
          <cell r="F95" t="str">
            <v>2.6.3.1.01</v>
          </cell>
        </row>
        <row r="96">
          <cell r="C96" t="str">
            <v>Lámpara quirúrgica cialítica de potencia alta.</v>
          </cell>
          <cell r="D96" t="str">
            <v>unidad</v>
          </cell>
          <cell r="E96">
            <v>386697.033</v>
          </cell>
          <cell r="F96" t="str">
            <v>2.6.3.1.01</v>
          </cell>
        </row>
        <row r="97">
          <cell r="C97" t="str">
            <v>Lámpara quirúrgica de pie rodable .</v>
          </cell>
          <cell r="D97" t="str">
            <v>unidad</v>
          </cell>
          <cell r="E97">
            <v>142177.25599999999</v>
          </cell>
          <cell r="F97" t="str">
            <v>2.6.3.1.01</v>
          </cell>
        </row>
        <row r="98">
          <cell r="C98" t="str">
            <v>Laringoscopio adulto</v>
          </cell>
          <cell r="D98" t="str">
            <v>unidad</v>
          </cell>
          <cell r="E98">
            <v>26868.6</v>
          </cell>
          <cell r="F98" t="str">
            <v>2.6.3.1.01</v>
          </cell>
        </row>
        <row r="99">
          <cell r="C99" t="str">
            <v>Máquina de anestesia 3 gases con monitoreo avanzado.</v>
          </cell>
          <cell r="D99" t="str">
            <v>unidad</v>
          </cell>
          <cell r="E99">
            <v>1897493.1</v>
          </cell>
          <cell r="F99" t="str">
            <v>2.6.3.1.01</v>
          </cell>
        </row>
        <row r="100">
          <cell r="C100" t="str">
            <v>Mesa de parto</v>
          </cell>
          <cell r="D100" t="str">
            <v>unidad</v>
          </cell>
          <cell r="E100">
            <v>232041.1</v>
          </cell>
          <cell r="F100" t="str">
            <v>2.6.3.1.01</v>
          </cell>
        </row>
        <row r="101">
          <cell r="C101" t="str">
            <v>Mesa metálica angular rodable para instrumentos de acero inoxidable</v>
          </cell>
          <cell r="D101" t="str">
            <v>unidad</v>
          </cell>
          <cell r="E101">
            <v>34703.800000000003</v>
          </cell>
          <cell r="F101" t="str">
            <v>2.6.3.1.01</v>
          </cell>
        </row>
        <row r="102">
          <cell r="C102" t="str">
            <v>Mesa metálica tipo mayo acero inoxidable</v>
          </cell>
          <cell r="D102" t="str">
            <v>unidad</v>
          </cell>
          <cell r="E102">
            <v>8903.1</v>
          </cell>
          <cell r="F102" t="str">
            <v>2.6.3.1.01</v>
          </cell>
        </row>
        <row r="103">
          <cell r="C103" t="str">
            <v>Mesa para operaciones mayores</v>
          </cell>
          <cell r="D103" t="str">
            <v>unidad</v>
          </cell>
          <cell r="E103">
            <v>130316.25</v>
          </cell>
          <cell r="F103" t="str">
            <v>2.6.3.1.01</v>
          </cell>
        </row>
        <row r="104">
          <cell r="C104" t="str">
            <v>Microscopio binocular Tipo Estándar</v>
          </cell>
          <cell r="D104" t="str">
            <v>unidad</v>
          </cell>
          <cell r="E104">
            <v>22139.75</v>
          </cell>
          <cell r="F104" t="str">
            <v>2.6.3.1.01</v>
          </cell>
        </row>
        <row r="105">
          <cell r="C105" t="str">
            <v>Monitor de actividad intrauterina y cardiofetal</v>
          </cell>
          <cell r="D105" t="str">
            <v>unidad</v>
          </cell>
          <cell r="E105">
            <v>62932.232000000004</v>
          </cell>
          <cell r="F105" t="str">
            <v>2.6.3.1.01</v>
          </cell>
        </row>
        <row r="106">
          <cell r="C106" t="str">
            <v>Monitor de funciones vitales de transporte 5 pararametros</v>
          </cell>
          <cell r="D106" t="str">
            <v>unidad</v>
          </cell>
          <cell r="E106">
            <v>62932.232199999999</v>
          </cell>
          <cell r="F106" t="str">
            <v>2.6.3.1.01</v>
          </cell>
        </row>
        <row r="107">
          <cell r="C107" t="str">
            <v>Monitores de signos vitales de pared de 5 parámetros .</v>
          </cell>
          <cell r="D107" t="str">
            <v>unidad</v>
          </cell>
          <cell r="E107">
            <v>57230</v>
          </cell>
          <cell r="F107" t="str">
            <v>2.6.3.1.01</v>
          </cell>
        </row>
        <row r="108">
          <cell r="C108" t="str">
            <v>Nebulizador</v>
          </cell>
          <cell r="D108" t="str">
            <v>unidad</v>
          </cell>
          <cell r="E108">
            <v>2549.9917</v>
          </cell>
          <cell r="F108" t="str">
            <v>2.6.3.1.01</v>
          </cell>
        </row>
        <row r="109">
          <cell r="C109" t="str">
            <v>Negatoscopio metálico de 1 campo</v>
          </cell>
          <cell r="D109" t="str">
            <v>unidad</v>
          </cell>
          <cell r="E109">
            <v>13999.992</v>
          </cell>
          <cell r="F109" t="str">
            <v>2.6.3.1.01</v>
          </cell>
        </row>
        <row r="110">
          <cell r="C110" t="str">
            <v>Negatoscopio metálico de 2 campos.</v>
          </cell>
          <cell r="D110" t="str">
            <v>unidad</v>
          </cell>
          <cell r="E110">
            <v>19383.86</v>
          </cell>
          <cell r="F110" t="str">
            <v>2.6.3.1.01</v>
          </cell>
        </row>
        <row r="111">
          <cell r="C111" t="str">
            <v>Nevera para banco de sangre</v>
          </cell>
          <cell r="D111" t="str">
            <v>unidad</v>
          </cell>
          <cell r="E111">
            <v>250971.84</v>
          </cell>
          <cell r="F111" t="str">
            <v>2.6.3.1.01</v>
          </cell>
        </row>
        <row r="112">
          <cell r="C112" t="str">
            <v>Nevera para Reactivos</v>
          </cell>
          <cell r="D112" t="str">
            <v>unidad</v>
          </cell>
          <cell r="E112">
            <v>257712</v>
          </cell>
          <cell r="F112" t="str">
            <v>2.6.3.1.01</v>
          </cell>
        </row>
        <row r="113">
          <cell r="C113" t="str">
            <v>Orinal metálico</v>
          </cell>
          <cell r="D113" t="str">
            <v>unidad</v>
          </cell>
          <cell r="E113">
            <v>3613.16</v>
          </cell>
          <cell r="F113" t="str">
            <v>2.6.3.1.01</v>
          </cell>
        </row>
        <row r="114">
          <cell r="C114" t="str">
            <v>Pulsoxímetro adulto pediátrico portátil.</v>
          </cell>
          <cell r="D114" t="str">
            <v>unidad</v>
          </cell>
          <cell r="E114">
            <v>34202.300000000003</v>
          </cell>
          <cell r="F114" t="str">
            <v>2.6.3.1.01</v>
          </cell>
        </row>
        <row r="115">
          <cell r="C115" t="str">
            <v>Pulsoxímetro con sensor neonatal.</v>
          </cell>
          <cell r="D115" t="str">
            <v>unidad</v>
          </cell>
          <cell r="E115">
            <v>30336.03</v>
          </cell>
          <cell r="F115" t="str">
            <v>2.6.3.1.01</v>
          </cell>
        </row>
        <row r="116">
          <cell r="C116" t="str">
            <v>Resucitador manual adulto</v>
          </cell>
          <cell r="D116" t="str">
            <v>unidad</v>
          </cell>
          <cell r="E116">
            <v>1250.8</v>
          </cell>
          <cell r="F116" t="str">
            <v>2.6.3.1.01</v>
          </cell>
        </row>
        <row r="117">
          <cell r="C117" t="str">
            <v>Resucitador manual neonatal</v>
          </cell>
          <cell r="D117" t="str">
            <v>unidad</v>
          </cell>
          <cell r="E117">
            <v>1250.8</v>
          </cell>
          <cell r="F117" t="str">
            <v>2.6.3.1.01</v>
          </cell>
        </row>
        <row r="118">
          <cell r="C118" t="str">
            <v>Resucitador manual pediátrico</v>
          </cell>
          <cell r="D118" t="str">
            <v>unidad</v>
          </cell>
          <cell r="E118">
            <v>1250.8</v>
          </cell>
          <cell r="F118" t="str">
            <v>2.6.3.1.01</v>
          </cell>
        </row>
        <row r="119">
          <cell r="C119" t="str">
            <v>Set de cirugía menor</v>
          </cell>
          <cell r="D119" t="str">
            <v>unidad</v>
          </cell>
          <cell r="E119">
            <v>21240</v>
          </cell>
          <cell r="F119" t="str">
            <v>2.6.3.1.01</v>
          </cell>
        </row>
        <row r="120">
          <cell r="C120" t="str">
            <v>Set de diagnóstico de pared</v>
          </cell>
          <cell r="D120" t="str">
            <v>unidad</v>
          </cell>
          <cell r="E120">
            <v>43960.9</v>
          </cell>
          <cell r="F120" t="str">
            <v>2.6.3.1.01</v>
          </cell>
        </row>
        <row r="121">
          <cell r="C121" t="str">
            <v>Set de diagnóstico portátil</v>
          </cell>
          <cell r="D121" t="str">
            <v>unidad</v>
          </cell>
          <cell r="E121">
            <v>13749.996999999999</v>
          </cell>
          <cell r="F121" t="str">
            <v>2.6.3.1.01</v>
          </cell>
        </row>
        <row r="122">
          <cell r="C122" t="str">
            <v>Set instrumental de curaciones.</v>
          </cell>
          <cell r="D122" t="str">
            <v>unidad</v>
          </cell>
          <cell r="E122">
            <v>13570</v>
          </cell>
          <cell r="F122" t="str">
            <v>2.6.3.1.01</v>
          </cell>
        </row>
        <row r="123">
          <cell r="C123" t="str">
            <v>Silla de rueda aro No. 18</v>
          </cell>
          <cell r="D123" t="str">
            <v>unidad</v>
          </cell>
          <cell r="E123">
            <v>4284.71</v>
          </cell>
          <cell r="F123" t="str">
            <v>2.6.3.1.01</v>
          </cell>
        </row>
        <row r="124">
          <cell r="C124" t="str">
            <v>Silla de rueda aro No. 24</v>
          </cell>
          <cell r="D124" t="str">
            <v>unidad</v>
          </cell>
          <cell r="E124">
            <v>5726.64</v>
          </cell>
          <cell r="F124" t="str">
            <v>2.6.3.1.01</v>
          </cell>
        </row>
        <row r="125">
          <cell r="C125" t="str">
            <v>Sillón dental (de fabricación de local)</v>
          </cell>
          <cell r="D125" t="str">
            <v>unidad</v>
          </cell>
          <cell r="E125">
            <v>20650</v>
          </cell>
          <cell r="F125" t="str">
            <v>2.6.3.1.01</v>
          </cell>
        </row>
        <row r="126">
          <cell r="C126" t="str">
            <v xml:space="preserve">Unidad de Monitoreo de Cuidados Intensivos </v>
          </cell>
          <cell r="D126" t="str">
            <v>unidad</v>
          </cell>
          <cell r="E126">
            <v>575000.01</v>
          </cell>
          <cell r="F126" t="str">
            <v>2.6.3.1.01</v>
          </cell>
        </row>
        <row r="127">
          <cell r="C127" t="str">
            <v>Unidad de Rayos X portátil y con batería.</v>
          </cell>
          <cell r="D127" t="str">
            <v>unidad</v>
          </cell>
          <cell r="E127">
            <v>2542900</v>
          </cell>
          <cell r="F127" t="str">
            <v>2.6.3.1.01</v>
          </cell>
        </row>
        <row r="128">
          <cell r="C128" t="str">
            <v>Unidad dental digital completa</v>
          </cell>
          <cell r="D128" t="str">
            <v>unidad</v>
          </cell>
          <cell r="E128">
            <v>172556.12</v>
          </cell>
          <cell r="F128" t="str">
            <v>2.6.3.1.01</v>
          </cell>
        </row>
        <row r="129">
          <cell r="C129" t="str">
            <v>Unidades dentales (de fabricación local)</v>
          </cell>
          <cell r="D129" t="str">
            <v>unidad</v>
          </cell>
          <cell r="E129">
            <v>44250</v>
          </cell>
          <cell r="F129" t="str">
            <v>2.6.3.1.01</v>
          </cell>
        </row>
        <row r="130">
          <cell r="C130" t="str">
            <v>Ventilador mecánico adulto/pediátrico</v>
          </cell>
          <cell r="D130" t="str">
            <v>unidad</v>
          </cell>
          <cell r="E130">
            <v>719492.56279999996</v>
          </cell>
          <cell r="F130" t="str">
            <v>2.6.3.1.01</v>
          </cell>
        </row>
        <row r="131">
          <cell r="C131" t="str">
            <v>Ventilador mecánico neonatal</v>
          </cell>
          <cell r="D131" t="str">
            <v>unidad</v>
          </cell>
          <cell r="E131">
            <v>816192.43</v>
          </cell>
          <cell r="F131" t="str">
            <v>2.6.3.1.01</v>
          </cell>
        </row>
        <row r="132">
          <cell r="C132" t="str">
            <v>Computadoras de escritorio</v>
          </cell>
          <cell r="D132" t="str">
            <v>unidad</v>
          </cell>
          <cell r="E132">
            <v>36954.32</v>
          </cell>
          <cell r="F132" t="str">
            <v>2.6.1.3.01</v>
          </cell>
        </row>
        <row r="133">
          <cell r="C133" t="str">
            <v xml:space="preserve">Headsets </v>
          </cell>
          <cell r="D133" t="str">
            <v>unidad</v>
          </cell>
          <cell r="E133">
            <v>3776</v>
          </cell>
          <cell r="F133" t="str">
            <v>2.6.1.3.01</v>
          </cell>
        </row>
        <row r="134">
          <cell r="C134" t="str">
            <v>Impresora Multifunción</v>
          </cell>
          <cell r="D134" t="str">
            <v>unidad</v>
          </cell>
          <cell r="E134">
            <v>12390</v>
          </cell>
          <cell r="F134" t="str">
            <v>2.6.1.3.01</v>
          </cell>
        </row>
        <row r="135">
          <cell r="C135" t="str">
            <v>Impresoras Blanco y Negro</v>
          </cell>
          <cell r="D135" t="str">
            <v>unidad</v>
          </cell>
          <cell r="E135">
            <v>6293.7049999999999</v>
          </cell>
          <cell r="F135" t="str">
            <v>2.6.1.3.01</v>
          </cell>
        </row>
        <row r="136">
          <cell r="C136" t="str">
            <v>Laptop de 14 pulgadas</v>
          </cell>
          <cell r="D136" t="str">
            <v>unidad</v>
          </cell>
          <cell r="E136">
            <v>27200</v>
          </cell>
          <cell r="F136" t="str">
            <v>2.6.1.3.01</v>
          </cell>
        </row>
        <row r="137">
          <cell r="C137" t="str">
            <v>Arco Detector de Metales de 87' de alto x 35' de anho</v>
          </cell>
          <cell r="D137" t="str">
            <v>unidad</v>
          </cell>
          <cell r="E137">
            <v>109504</v>
          </cell>
          <cell r="F137" t="str">
            <v>2.6.6.2.01</v>
          </cell>
        </row>
        <row r="138">
          <cell r="C138" t="str">
            <v>Detectores de Metal Portatil de 16,5' de longitud</v>
          </cell>
          <cell r="D138" t="str">
            <v>unidad</v>
          </cell>
          <cell r="E138">
            <v>5723</v>
          </cell>
          <cell r="F138" t="str">
            <v>2.6.6.2.01</v>
          </cell>
        </row>
        <row r="139">
          <cell r="C139" t="str">
            <v>Alojamiento por una Noche por persona</v>
          </cell>
          <cell r="D139" t="str">
            <v>unidad</v>
          </cell>
          <cell r="E139">
            <v>6200</v>
          </cell>
          <cell r="F139" t="str">
            <v>2.2.8.6.01</v>
          </cell>
        </row>
        <row r="140">
          <cell r="C140" t="str">
            <v>Audivisuales, Decoración, Montaje y Desmontaje de Evento por 50 personas</v>
          </cell>
          <cell r="D140" t="str">
            <v>unidad</v>
          </cell>
          <cell r="E140">
            <v>86568.53</v>
          </cell>
          <cell r="F140" t="str">
            <v>2.2.8.6.01</v>
          </cell>
        </row>
        <row r="141">
          <cell r="C141" t="str">
            <v>Audivisuales, Decoración, Montaje y Desmontaje de Evento por 80 personas</v>
          </cell>
          <cell r="D141" t="str">
            <v>unidad</v>
          </cell>
          <cell r="E141">
            <v>100917.38</v>
          </cell>
          <cell r="F141" t="str">
            <v>2.2.8.6.01</v>
          </cell>
        </row>
        <row r="142">
          <cell r="C142" t="str">
            <v>Tickets de Combustible de RD$1,000.00</v>
          </cell>
          <cell r="D142" t="str">
            <v>unidad</v>
          </cell>
          <cell r="E142">
            <v>1000</v>
          </cell>
          <cell r="F142" t="str">
            <v xml:space="preserve">2.3.7.1.02 </v>
          </cell>
        </row>
        <row r="143">
          <cell r="C143" t="str">
            <v>Tickets de Combustible de RD$200.00</v>
          </cell>
          <cell r="D143" t="str">
            <v>unidad</v>
          </cell>
          <cell r="E143">
            <v>200</v>
          </cell>
          <cell r="F143" t="str">
            <v xml:space="preserve">2.3.7.1.02 </v>
          </cell>
        </row>
        <row r="144">
          <cell r="C144" t="str">
            <v>Tickets de Combustible de RD$500.00</v>
          </cell>
          <cell r="D144" t="str">
            <v>unidad</v>
          </cell>
          <cell r="E144">
            <v>500</v>
          </cell>
          <cell r="F144" t="str">
            <v xml:space="preserve">2.3.7.1.02 </v>
          </cell>
        </row>
        <row r="145">
          <cell r="C145" t="str">
            <v>Galones de Gasoil Optimo</v>
          </cell>
          <cell r="D145" t="str">
            <v>galon</v>
          </cell>
          <cell r="E145">
            <v>197</v>
          </cell>
          <cell r="F145" t="str">
            <v>2.3.7.1.02</v>
          </cell>
        </row>
        <row r="146">
          <cell r="C146" t="str">
            <v>Galones de Gasoil Regular</v>
          </cell>
          <cell r="D146" t="str">
            <v>galon</v>
          </cell>
          <cell r="E146">
            <v>181</v>
          </cell>
          <cell r="F146" t="str">
            <v>2.3.7.1.02</v>
          </cell>
        </row>
        <row r="147">
          <cell r="C147" t="str">
            <v>Galones de Gasolina Premium</v>
          </cell>
          <cell r="D147" t="str">
            <v>galon</v>
          </cell>
          <cell r="E147">
            <v>251</v>
          </cell>
          <cell r="F147" t="str">
            <v>2.3.7.1.01</v>
          </cell>
        </row>
        <row r="148">
          <cell r="C148" t="str">
            <v>Galones de Gasolina Regular</v>
          </cell>
          <cell r="D148" t="str">
            <v>galon</v>
          </cell>
          <cell r="E148">
            <v>230</v>
          </cell>
          <cell r="F148" t="str">
            <v>2.3.7.1.01</v>
          </cell>
        </row>
        <row r="149">
          <cell r="C149" t="str">
            <v>Galones de GPL</v>
          </cell>
          <cell r="D149" t="str">
            <v>galon</v>
          </cell>
          <cell r="E149">
            <v>110</v>
          </cell>
          <cell r="F149" t="str">
            <v>2.3.7.1.04</v>
          </cell>
        </row>
        <row r="150">
          <cell r="C150" t="str">
            <v>60 pie de Alambre Vinyl #14/2</v>
          </cell>
          <cell r="D150" t="str">
            <v>pie</v>
          </cell>
          <cell r="E150">
            <v>28.32</v>
          </cell>
          <cell r="F150" t="str">
            <v>2.3.6.3.04</v>
          </cell>
        </row>
        <row r="151">
          <cell r="C151" t="str">
            <v>Bandeja metálica colectora de agua de 1.50 x 0.70 x 0.70mts</v>
          </cell>
          <cell r="D151" t="str">
            <v>unidad</v>
          </cell>
          <cell r="E151">
            <v>8500</v>
          </cell>
          <cell r="F151" t="str">
            <v>2.3.6.3.04</v>
          </cell>
        </row>
        <row r="152">
          <cell r="C152" t="str">
            <v>Cajas aéreas plásticas</v>
          </cell>
          <cell r="D152" t="str">
            <v>unidad</v>
          </cell>
          <cell r="E152">
            <v>81.171999999999997</v>
          </cell>
          <cell r="F152" t="str">
            <v>2.3.6.3.04</v>
          </cell>
        </row>
        <row r="153">
          <cell r="C153" t="str">
            <v>Canaleta de 1 pulgada</v>
          </cell>
          <cell r="D153" t="str">
            <v>unidad</v>
          </cell>
          <cell r="E153">
            <v>103.3567</v>
          </cell>
          <cell r="F153" t="str">
            <v>2.3.6.3.04</v>
          </cell>
        </row>
        <row r="154">
          <cell r="C154" t="str">
            <v>Codos de 1' PVC</v>
          </cell>
          <cell r="D154" t="str">
            <v>unidad</v>
          </cell>
          <cell r="E154">
            <v>20.059999999999999</v>
          </cell>
          <cell r="F154" t="str">
            <v>2.3.6.3.04</v>
          </cell>
        </row>
        <row r="155">
          <cell r="C155" t="str">
            <v>Destornillador de Estria</v>
          </cell>
          <cell r="D155" t="str">
            <v>unidad</v>
          </cell>
          <cell r="E155">
            <v>208.86</v>
          </cell>
          <cell r="F155" t="str">
            <v>2.3.6.3.04</v>
          </cell>
        </row>
        <row r="156">
          <cell r="C156" t="str">
            <v>Destornillador Plano</v>
          </cell>
          <cell r="D156" t="str">
            <v>unidad</v>
          </cell>
          <cell r="E156">
            <v>206.73500000000001</v>
          </cell>
          <cell r="F156" t="str">
            <v>2.3.6.3.04</v>
          </cell>
        </row>
        <row r="157">
          <cell r="C157" t="str">
            <v>Faceplate 1 salida</v>
          </cell>
          <cell r="D157" t="str">
            <v>unidad</v>
          </cell>
          <cell r="E157">
            <v>43.293999999999997</v>
          </cell>
          <cell r="F157" t="str">
            <v>2.3.6.3.04</v>
          </cell>
        </row>
        <row r="158">
          <cell r="C158" t="str">
            <v>Grapas Plasticas para Alambre Vinyl #13</v>
          </cell>
          <cell r="D158" t="str">
            <v>unidad</v>
          </cell>
          <cell r="E158">
            <v>5.9</v>
          </cell>
          <cell r="F158" t="str">
            <v>2.3.6.3.04</v>
          </cell>
        </row>
        <row r="159">
          <cell r="C159" t="str">
            <v>Llave de Rueda tipo T</v>
          </cell>
          <cell r="D159" t="str">
            <v>unidad</v>
          </cell>
          <cell r="E159">
            <v>944</v>
          </cell>
          <cell r="F159" t="str">
            <v>2.3.6.3.04</v>
          </cell>
        </row>
        <row r="160">
          <cell r="C160" t="str">
            <v>Llaves de paso de bola (1 pulgada)</v>
          </cell>
          <cell r="D160" t="str">
            <v>unidad</v>
          </cell>
          <cell r="E160">
            <v>571.12</v>
          </cell>
          <cell r="F160" t="str">
            <v>2.3.6.3.04</v>
          </cell>
        </row>
        <row r="161">
          <cell r="C161" t="str">
            <v>Martillo</v>
          </cell>
          <cell r="D161" t="str">
            <v>unidad</v>
          </cell>
          <cell r="E161">
            <v>619.5</v>
          </cell>
          <cell r="F161" t="str">
            <v>2.3.6.3.04</v>
          </cell>
        </row>
        <row r="162">
          <cell r="C162" t="str">
            <v>Mini Jack RJ45</v>
          </cell>
          <cell r="D162" t="str">
            <v>unidad</v>
          </cell>
          <cell r="E162">
            <v>100.3</v>
          </cell>
          <cell r="F162" t="str">
            <v>2.3.6.3.04</v>
          </cell>
        </row>
        <row r="163">
          <cell r="C163" t="str">
            <v>Niples 1' x 2' hg</v>
          </cell>
          <cell r="D163" t="str">
            <v>unidad</v>
          </cell>
          <cell r="E163">
            <v>33.630000000000003</v>
          </cell>
          <cell r="F163" t="str">
            <v>2.3.6.3.04</v>
          </cell>
        </row>
        <row r="164">
          <cell r="C164" t="str">
            <v>Niples de 1' x 3' hg</v>
          </cell>
          <cell r="D164" t="str">
            <v>unidad</v>
          </cell>
          <cell r="E164">
            <v>44.25</v>
          </cell>
          <cell r="F164" t="str">
            <v>2.3.6.3.04</v>
          </cell>
        </row>
        <row r="165">
          <cell r="C165" t="str">
            <v>Organizador horizontal plástico</v>
          </cell>
          <cell r="D165" t="str">
            <v>unidad</v>
          </cell>
          <cell r="E165">
            <v>855.5</v>
          </cell>
          <cell r="F165" t="str">
            <v>2.3.6.3.04</v>
          </cell>
        </row>
        <row r="166">
          <cell r="C166" t="str">
            <v>Patch Cord UTP Cat.6 de 2 pies</v>
          </cell>
          <cell r="D166" t="str">
            <v>unidad</v>
          </cell>
          <cell r="E166">
            <v>60.2273</v>
          </cell>
          <cell r="F166" t="str">
            <v>2.3.6.3.04</v>
          </cell>
        </row>
        <row r="167">
          <cell r="C167" t="str">
            <v>Patch Cord UTP Cat.6 de 7 pies</v>
          </cell>
          <cell r="D167" t="str">
            <v>unidad</v>
          </cell>
          <cell r="E167">
            <v>102.8133</v>
          </cell>
          <cell r="F167" t="str">
            <v>2.3.6.3.04</v>
          </cell>
        </row>
        <row r="168">
          <cell r="C168" t="str">
            <v>Patch Panel 24 puertos Cat.6</v>
          </cell>
          <cell r="D168" t="str">
            <v>unidad</v>
          </cell>
          <cell r="E168">
            <v>3030.43</v>
          </cell>
          <cell r="F168" t="str">
            <v>2.3.6.3.04</v>
          </cell>
        </row>
        <row r="169">
          <cell r="C169" t="str">
            <v>Pinzas para corte de tola</v>
          </cell>
          <cell r="D169" t="str">
            <v>unidad</v>
          </cell>
          <cell r="E169">
            <v>858.45</v>
          </cell>
          <cell r="F169" t="str">
            <v>2.3.6.3.04</v>
          </cell>
        </row>
        <row r="170">
          <cell r="C170" t="str">
            <v>Punta de Tria para Taladro</v>
          </cell>
          <cell r="D170" t="str">
            <v>unidad</v>
          </cell>
          <cell r="E170">
            <v>206.72329999999999</v>
          </cell>
          <cell r="F170" t="str">
            <v>2.3.6.3.04</v>
          </cell>
        </row>
        <row r="171">
          <cell r="C171" t="str">
            <v>PVC CR80/30 (kit de 500)</v>
          </cell>
          <cell r="D171" t="str">
            <v>unidad</v>
          </cell>
          <cell r="E171">
            <v>4425</v>
          </cell>
          <cell r="F171" t="str">
            <v>2.3.6.3.04</v>
          </cell>
        </row>
        <row r="172">
          <cell r="C172" t="str">
            <v>Rack (Palometas) de Pared para Monitor NK PVM-2701</v>
          </cell>
          <cell r="D172" t="str">
            <v>unidad</v>
          </cell>
          <cell r="E172">
            <v>13500.0026</v>
          </cell>
          <cell r="F172" t="str">
            <v>2.3.6.3.04</v>
          </cell>
        </row>
        <row r="173">
          <cell r="C173" t="str">
            <v>Rack de pared 7U con Bisagras</v>
          </cell>
          <cell r="D173" t="str">
            <v>unidad</v>
          </cell>
          <cell r="E173">
            <v>1416</v>
          </cell>
          <cell r="F173" t="str">
            <v>2.3.6.3.04</v>
          </cell>
        </row>
        <row r="174">
          <cell r="C174" t="str">
            <v>Tarugos Azules</v>
          </cell>
          <cell r="D174" t="str">
            <v>unidad</v>
          </cell>
          <cell r="E174">
            <v>3.54</v>
          </cell>
          <cell r="F174" t="str">
            <v>2.3.6.3.04</v>
          </cell>
        </row>
        <row r="175">
          <cell r="C175" t="str">
            <v>tee de 1 pulgada hg</v>
          </cell>
          <cell r="D175" t="str">
            <v>unidad</v>
          </cell>
          <cell r="E175">
            <v>73.16</v>
          </cell>
          <cell r="F175" t="str">
            <v>2.3.6.3.04</v>
          </cell>
        </row>
        <row r="176">
          <cell r="C176" t="str">
            <v>Tira de Lija 100/1</v>
          </cell>
          <cell r="D176" t="str">
            <v>unidad</v>
          </cell>
          <cell r="E176">
            <v>548.26499999999999</v>
          </cell>
          <cell r="F176" t="str">
            <v>2.3.6.3.04</v>
          </cell>
        </row>
        <row r="177">
          <cell r="C177" t="str">
            <v>Tira de Lija de Metal 12/1</v>
          </cell>
          <cell r="D177" t="str">
            <v>unidad</v>
          </cell>
          <cell r="E177">
            <v>526.32500000000005</v>
          </cell>
          <cell r="F177" t="str">
            <v>2.3.6.3.04</v>
          </cell>
        </row>
        <row r="178">
          <cell r="C178" t="str">
            <v>Tornillo para Tarugo Azul</v>
          </cell>
          <cell r="D178" t="str">
            <v>unidad</v>
          </cell>
          <cell r="E178">
            <v>3.54</v>
          </cell>
          <cell r="F178" t="str">
            <v>2.3.6.3.04</v>
          </cell>
        </row>
        <row r="179">
          <cell r="C179" t="str">
            <v>Tubo de Silicón Transparente</v>
          </cell>
          <cell r="D179" t="str">
            <v>unidad</v>
          </cell>
          <cell r="E179">
            <v>265.5</v>
          </cell>
          <cell r="F179" t="str">
            <v>2.3.6.3.04</v>
          </cell>
        </row>
        <row r="180">
          <cell r="C180" t="str">
            <v>Impresión Formularios (dos caras)</v>
          </cell>
          <cell r="D180" t="str">
            <v>unidad</v>
          </cell>
          <cell r="E180">
            <v>1.9823999999999999</v>
          </cell>
          <cell r="F180" t="str">
            <v xml:space="preserve">2.2.2.2.01 </v>
          </cell>
        </row>
        <row r="181">
          <cell r="C181" t="str">
            <v>Impresión a Color</v>
          </cell>
          <cell r="D181" t="str">
            <v>unidad</v>
          </cell>
          <cell r="E181">
            <v>200</v>
          </cell>
          <cell r="F181" t="str">
            <v xml:space="preserve">2.2.2.2.01 </v>
          </cell>
        </row>
        <row r="182">
          <cell r="C182" t="str">
            <v>Impresión a Satinada</v>
          </cell>
          <cell r="D182" t="str">
            <v>unidad</v>
          </cell>
          <cell r="E182">
            <v>400</v>
          </cell>
          <cell r="F182" t="str">
            <v xml:space="preserve">2.2.2.2.01 </v>
          </cell>
        </row>
        <row r="183">
          <cell r="C183" t="str">
            <v xml:space="preserve">Goma (No.265/70/16 para camioneta Toyota Hilux) </v>
          </cell>
          <cell r="D183" t="str">
            <v>unidad</v>
          </cell>
          <cell r="E183">
            <v>7773.84</v>
          </cell>
          <cell r="F183" t="str">
            <v>2.3.5.3.01</v>
          </cell>
        </row>
        <row r="184">
          <cell r="C184" t="str">
            <v xml:space="preserve">Gomas (No. 265/70/15 para jeep Chevrolet Brazer) </v>
          </cell>
          <cell r="D184" t="str">
            <v>unidad</v>
          </cell>
          <cell r="E184">
            <v>9343.24</v>
          </cell>
          <cell r="F184" t="str">
            <v>2.3.5.3.01</v>
          </cell>
        </row>
        <row r="185">
          <cell r="C185" t="str">
            <v>Neumáticos para Ford Ranger, Pirelli 265-70R-16</v>
          </cell>
          <cell r="D185" t="str">
            <v>unidad</v>
          </cell>
          <cell r="E185">
            <v>10915</v>
          </cell>
          <cell r="F185" t="str">
            <v>2.3.5.3.01</v>
          </cell>
        </row>
        <row r="186">
          <cell r="C186" t="str">
            <v>Neumáticos para Motocicleta 110/80-18-58, trasera, Michelin</v>
          </cell>
          <cell r="D186" t="str">
            <v>unidad</v>
          </cell>
          <cell r="E186">
            <v>3923.5</v>
          </cell>
          <cell r="F186" t="str">
            <v>2.3.5.3.01</v>
          </cell>
        </row>
        <row r="187">
          <cell r="C187" t="str">
            <v>Neumáticos para Motocicletas 80/90-21mc48p, delanteras Michelin</v>
          </cell>
          <cell r="D187" t="str">
            <v>unidad</v>
          </cell>
          <cell r="E187">
            <v>4543</v>
          </cell>
          <cell r="F187" t="str">
            <v>2.3.5.3.01</v>
          </cell>
        </row>
        <row r="188">
          <cell r="C188" t="str">
            <v>Neumáticos para Toyota Hilux, Firestone 265/70 R 16</v>
          </cell>
          <cell r="D188" t="str">
            <v>unidad</v>
          </cell>
          <cell r="E188">
            <v>9204</v>
          </cell>
          <cell r="F188" t="str">
            <v>2.3.5.3.01</v>
          </cell>
        </row>
        <row r="189">
          <cell r="C189" t="str">
            <v>Tubo de Neumáticos para Motocicleta, delantero, Michelin</v>
          </cell>
          <cell r="D189" t="str">
            <v>unidad</v>
          </cell>
          <cell r="E189">
            <v>1239</v>
          </cell>
          <cell r="F189" t="str">
            <v>2.3.5.3.01</v>
          </cell>
        </row>
        <row r="190">
          <cell r="C190" t="str">
            <v>Tubo de Neumáticos para Motocicleta, trasero, Michelin</v>
          </cell>
          <cell r="D190" t="str">
            <v>unidad</v>
          </cell>
          <cell r="E190">
            <v>1239</v>
          </cell>
          <cell r="F190" t="str">
            <v>2.3.5.3.01</v>
          </cell>
        </row>
        <row r="191">
          <cell r="C191" t="str">
            <v>Instalación, Correcion de Pintura, Cristal Delantero y Bumper de vehiculo</v>
          </cell>
          <cell r="D191" t="str">
            <v>unidad</v>
          </cell>
          <cell r="E191">
            <v>54999.99</v>
          </cell>
          <cell r="F191" t="str">
            <v>2.7.2.6.01</v>
          </cell>
        </row>
        <row r="192">
          <cell r="C192" t="str">
            <v>Mantenimiento de Vehículos</v>
          </cell>
          <cell r="D192" t="str">
            <v>unidad</v>
          </cell>
          <cell r="E192">
            <v>17023.8</v>
          </cell>
          <cell r="F192" t="str">
            <v>2.7.2.6.01</v>
          </cell>
        </row>
        <row r="193">
          <cell r="C193" t="str">
            <v xml:space="preserve">Mantenimiento y/o Reparación Impresora  Multifuncional </v>
          </cell>
          <cell r="D193" t="str">
            <v>unidad</v>
          </cell>
          <cell r="E193">
            <v>4130</v>
          </cell>
          <cell r="F193" t="str">
            <v>2.7.2.2.01</v>
          </cell>
        </row>
        <row r="194">
          <cell r="C194" t="str">
            <v>Mantenimiento y/o Reparación Impresora Laser</v>
          </cell>
          <cell r="D194" t="str">
            <v>unidad</v>
          </cell>
          <cell r="E194">
            <v>16048</v>
          </cell>
          <cell r="F194" t="str">
            <v>2.7.2.2.01</v>
          </cell>
        </row>
        <row r="195">
          <cell r="C195" t="str">
            <v>Servicio de Reparación y Mantenimiento de Fotocopiadora (anual)</v>
          </cell>
          <cell r="D195" t="str">
            <v>unidad</v>
          </cell>
          <cell r="E195">
            <v>24502.7</v>
          </cell>
          <cell r="F195" t="str">
            <v>2.7.2.2.01</v>
          </cell>
        </row>
        <row r="196">
          <cell r="C196" t="str">
            <v>Reparación de Tomógrafo General Electric Brights Speed, serial 277468nm5</v>
          </cell>
          <cell r="D196" t="str">
            <v>unidad</v>
          </cell>
          <cell r="E196">
            <v>715000</v>
          </cell>
          <cell r="F196" t="str">
            <v>2.7.2.4.01</v>
          </cell>
        </row>
        <row r="197">
          <cell r="C197" t="str">
            <v>Mantenimiento de Planta Electrica Cummins 20KVA</v>
          </cell>
          <cell r="D197" t="str">
            <v>unidad</v>
          </cell>
          <cell r="E197">
            <v>60742.81</v>
          </cell>
          <cell r="F197" t="str">
            <v>2.7.2.6.01</v>
          </cell>
        </row>
        <row r="198">
          <cell r="C198" t="str">
            <v>Mantenimiento y Reparación de Aire Acondicionado de 3 Toneladas</v>
          </cell>
          <cell r="D198" t="str">
            <v>unidad</v>
          </cell>
          <cell r="E198">
            <v>30385</v>
          </cell>
          <cell r="F198" t="str">
            <v>2.7.2.6.01</v>
          </cell>
        </row>
        <row r="199">
          <cell r="C199" t="str">
            <v>Reparacion y Mantenimiento Planta Eléctrica</v>
          </cell>
          <cell r="D199" t="str">
            <v>unidad</v>
          </cell>
          <cell r="E199">
            <v>79818.740000000005</v>
          </cell>
          <cell r="F199" t="str">
            <v>2.7.2.6.01</v>
          </cell>
        </row>
        <row r="200">
          <cell r="C200" t="str">
            <v>Servicio de Mantenimiento de Aire Acondicionado</v>
          </cell>
          <cell r="D200" t="str">
            <v>unidad</v>
          </cell>
          <cell r="E200">
            <v>4500</v>
          </cell>
          <cell r="F200" t="str">
            <v>2.2.7.2.01</v>
          </cell>
        </row>
        <row r="201">
          <cell r="C201" t="str">
            <v>Servicio de mantenimiento,lavado y brillado de piso</v>
          </cell>
          <cell r="D201" t="str">
            <v>unidad</v>
          </cell>
          <cell r="E201">
            <v>44840</v>
          </cell>
          <cell r="F201" t="str">
            <v>2.7.1.7.01</v>
          </cell>
        </row>
        <row r="202">
          <cell r="C202" t="str">
            <v>Servicios de Desinstalacion,  Instalación y Mantenimiento</v>
          </cell>
          <cell r="D202" t="str">
            <v>unidad</v>
          </cell>
          <cell r="E202">
            <v>8850</v>
          </cell>
          <cell r="F202" t="str">
            <v>2.7.2.6.01</v>
          </cell>
        </row>
        <row r="203">
          <cell r="C203" t="str">
            <v>Mantenimiento Planta Eléctrica</v>
          </cell>
          <cell r="D203" t="str">
            <v>unidad</v>
          </cell>
          <cell r="E203">
            <v>45459.5</v>
          </cell>
          <cell r="F203" t="str">
            <v>2.7.1.6.01</v>
          </cell>
        </row>
        <row r="204">
          <cell r="C204" t="str">
            <v>Suministro, Instalación y drenaje</v>
          </cell>
          <cell r="D204" t="str">
            <v>unidad</v>
          </cell>
          <cell r="E204">
            <v>7500</v>
          </cell>
          <cell r="F204" t="str">
            <v>2.7.1.4.01</v>
          </cell>
        </row>
        <row r="205">
          <cell r="C205" t="str">
            <v>Ambientador en Spray, diferentes Frangancias</v>
          </cell>
          <cell r="D205" t="str">
            <v>unidad</v>
          </cell>
          <cell r="E205">
            <v>68.44</v>
          </cell>
          <cell r="F205" t="str">
            <v>2.3.9.1.01</v>
          </cell>
        </row>
        <row r="206">
          <cell r="C206" t="str">
            <v>Carro de limpieza de 2 baldes</v>
          </cell>
          <cell r="D206" t="str">
            <v>unidad</v>
          </cell>
          <cell r="E206">
            <v>3935.3</v>
          </cell>
          <cell r="F206" t="str">
            <v>2.3.9.1.01</v>
          </cell>
        </row>
        <row r="207">
          <cell r="C207" t="str">
            <v>Cleaner, 1 Litro para Maquina ABX Micros 60</v>
          </cell>
          <cell r="D207" t="str">
            <v>unidad</v>
          </cell>
          <cell r="E207">
            <v>1548</v>
          </cell>
          <cell r="F207" t="str">
            <v>2.3.9.1.01</v>
          </cell>
        </row>
        <row r="208">
          <cell r="C208" t="str">
            <v>Cubo plastico , con brazalete en metal, Mediano</v>
          </cell>
          <cell r="D208" t="str">
            <v>unidad</v>
          </cell>
          <cell r="E208">
            <v>130</v>
          </cell>
          <cell r="F208" t="str">
            <v>2.3.9.1.01</v>
          </cell>
        </row>
        <row r="209">
          <cell r="C209" t="str">
            <v>Docenas de Brillo de Metal (Fregar)</v>
          </cell>
          <cell r="D209" t="str">
            <v>unidad</v>
          </cell>
          <cell r="E209">
            <v>341.02</v>
          </cell>
          <cell r="F209" t="str">
            <v>2.3.9.1.01</v>
          </cell>
        </row>
        <row r="210">
          <cell r="C210" t="str">
            <v>Escoba plastica</v>
          </cell>
          <cell r="D210" t="str">
            <v>unidad</v>
          </cell>
          <cell r="E210">
            <v>120</v>
          </cell>
          <cell r="F210" t="str">
            <v>2.3.9.1.01</v>
          </cell>
        </row>
        <row r="211">
          <cell r="C211" t="str">
            <v>Galón de Cloro</v>
          </cell>
          <cell r="D211" t="str">
            <v>galon</v>
          </cell>
          <cell r="E211">
            <v>57.784999999999997</v>
          </cell>
          <cell r="F211" t="str">
            <v>2.3.9.1.01</v>
          </cell>
        </row>
        <row r="212">
          <cell r="C212" t="str">
            <v>Galones de Limpia Cristales</v>
          </cell>
          <cell r="D212" t="str">
            <v>galon</v>
          </cell>
          <cell r="E212">
            <v>118</v>
          </cell>
          <cell r="F212" t="str">
            <v>2.3.9.1.01</v>
          </cell>
        </row>
        <row r="213">
          <cell r="C213" t="str">
            <v>Jabón Liquido Lavaplatos</v>
          </cell>
          <cell r="D213" t="str">
            <v>galon</v>
          </cell>
          <cell r="E213">
            <v>138.06</v>
          </cell>
          <cell r="F213" t="str">
            <v>2.3.9.1.01</v>
          </cell>
        </row>
        <row r="214">
          <cell r="C214" t="str">
            <v>Jabón Liquido para Manos</v>
          </cell>
          <cell r="D214" t="str">
            <v>galon</v>
          </cell>
          <cell r="E214">
            <v>136.88</v>
          </cell>
          <cell r="F214" t="str">
            <v>2.3.9.1.01</v>
          </cell>
        </row>
        <row r="215">
          <cell r="C215" t="str">
            <v>Neutralizador de Olor</v>
          </cell>
          <cell r="D215" t="str">
            <v>unidad</v>
          </cell>
          <cell r="E215">
            <v>270</v>
          </cell>
          <cell r="F215" t="str">
            <v>2.3.9.1.01</v>
          </cell>
        </row>
        <row r="216">
          <cell r="C216" t="str">
            <v xml:space="preserve">Pinespuma </v>
          </cell>
          <cell r="D216" t="str">
            <v>unidad</v>
          </cell>
          <cell r="E216">
            <v>300</v>
          </cell>
          <cell r="F216" t="str">
            <v>2.3.9.1.01</v>
          </cell>
        </row>
        <row r="217">
          <cell r="C217" t="str">
            <v>Rastrillo plastico palo en  en madera</v>
          </cell>
          <cell r="D217" t="str">
            <v>unidad</v>
          </cell>
          <cell r="E217">
            <v>160</v>
          </cell>
          <cell r="F217" t="str">
            <v>2.3.9.1.01</v>
          </cell>
        </row>
        <row r="218">
          <cell r="C218" t="str">
            <v>Saco de Detergente en Polvo</v>
          </cell>
          <cell r="D218" t="str">
            <v>unidad</v>
          </cell>
          <cell r="E218">
            <v>728.06</v>
          </cell>
          <cell r="F218" t="str">
            <v>2.3.9.1.01</v>
          </cell>
        </row>
        <row r="219">
          <cell r="C219" t="str">
            <v>Suaper</v>
          </cell>
          <cell r="D219" t="str">
            <v>unidad</v>
          </cell>
          <cell r="E219">
            <v>125</v>
          </cell>
          <cell r="F219" t="str">
            <v>2.3.9.1.01</v>
          </cell>
        </row>
        <row r="220">
          <cell r="C220" t="str">
            <v>Bancada de 3 asientos</v>
          </cell>
          <cell r="D220" t="str">
            <v>unidad</v>
          </cell>
          <cell r="E220">
            <v>7123.8959999999997</v>
          </cell>
          <cell r="F220" t="str">
            <v>2.6.1.2.02</v>
          </cell>
        </row>
        <row r="221">
          <cell r="C221" t="str">
            <v>Bancada de 4 asientos</v>
          </cell>
          <cell r="D221" t="str">
            <v>unidad</v>
          </cell>
          <cell r="E221">
            <v>13570</v>
          </cell>
          <cell r="F221" t="str">
            <v>2.6.1.2.02</v>
          </cell>
        </row>
        <row r="222">
          <cell r="C222" t="str">
            <v>Anaquel metalico de 5 niveles</v>
          </cell>
          <cell r="D222" t="str">
            <v>unidad</v>
          </cell>
          <cell r="E222">
            <v>6938.4</v>
          </cell>
          <cell r="F222" t="str">
            <v>2.6.1.1.02</v>
          </cell>
        </row>
        <row r="223">
          <cell r="C223" t="str">
            <v>Anaqueles de Metal de 1.20m+0.60 cm</v>
          </cell>
          <cell r="D223" t="str">
            <v>unidad</v>
          </cell>
          <cell r="E223">
            <v>11800</v>
          </cell>
          <cell r="F223" t="str">
            <v>2.6.1.1.01</v>
          </cell>
        </row>
        <row r="224">
          <cell r="C224" t="str">
            <v>Anaqueles de Metal de 1.m+0.60 cm</v>
          </cell>
          <cell r="D224" t="str">
            <v>unidad</v>
          </cell>
          <cell r="E224">
            <v>10620</v>
          </cell>
          <cell r="F224" t="str">
            <v>2.6.1.1.01</v>
          </cell>
        </row>
        <row r="225">
          <cell r="C225" t="str">
            <v>Archivador metálico de 4 gavetas.</v>
          </cell>
          <cell r="D225" t="str">
            <v>unidad</v>
          </cell>
          <cell r="E225">
            <v>8142</v>
          </cell>
          <cell r="F225" t="str">
            <v>2.6.1.1.02</v>
          </cell>
        </row>
        <row r="226">
          <cell r="C226" t="str">
            <v>Archivos Laterales 2.3 de 4 gavetas</v>
          </cell>
          <cell r="D226" t="str">
            <v>unidad</v>
          </cell>
          <cell r="E226">
            <v>11227.8771</v>
          </cell>
          <cell r="F226" t="str">
            <v>2.6.1.1.01</v>
          </cell>
        </row>
        <row r="227">
          <cell r="C227" t="str">
            <v>Armario metálico dobles o lockers con ojete para candado.</v>
          </cell>
          <cell r="D227" t="str">
            <v>unidad</v>
          </cell>
          <cell r="E227">
            <v>8496</v>
          </cell>
          <cell r="F227" t="str">
            <v>2.6.1.1.02</v>
          </cell>
        </row>
        <row r="228">
          <cell r="C228" t="str">
            <v>Bandeja metálica rodable de sobre cama para alimentos</v>
          </cell>
          <cell r="D228" t="str">
            <v>unidad</v>
          </cell>
          <cell r="E228">
            <v>5605</v>
          </cell>
          <cell r="F228" t="str">
            <v>2.6.1.1.02</v>
          </cell>
        </row>
        <row r="229">
          <cell r="C229" t="str">
            <v>Cubiculos (1.05mt x 1.00mt x 0.60mt)</v>
          </cell>
          <cell r="D229" t="str">
            <v>unidad</v>
          </cell>
          <cell r="E229">
            <v>14160</v>
          </cell>
          <cell r="F229" t="str">
            <v>2.6.1.1.01</v>
          </cell>
        </row>
        <row r="230">
          <cell r="C230" t="str">
            <v>Cubo metalico para desperdicios con tapa accionada a pedal</v>
          </cell>
          <cell r="D230" t="str">
            <v>unidad</v>
          </cell>
          <cell r="E230">
            <v>1121</v>
          </cell>
          <cell r="F230" t="str">
            <v>2.6.1.1.02</v>
          </cell>
        </row>
        <row r="231">
          <cell r="C231" t="str">
            <v>Dispositivo de Paso Rápido de Peajes para Vehículos</v>
          </cell>
          <cell r="D231" t="str">
            <v>unidad</v>
          </cell>
          <cell r="E231">
            <v>450</v>
          </cell>
          <cell r="F231" t="str">
            <v>2.6.1.1.01</v>
          </cell>
        </row>
        <row r="232">
          <cell r="C232" t="str">
            <v>Escritorio metálico de 2 cajones de 100 x 60 cms.</v>
          </cell>
          <cell r="D232" t="str">
            <v>unidad</v>
          </cell>
          <cell r="E232">
            <v>5900</v>
          </cell>
          <cell r="F232" t="str">
            <v>2.6.1.1.02</v>
          </cell>
        </row>
        <row r="233">
          <cell r="C233" t="str">
            <v>Gabinetes Aereos 1.00mt con puerta tipo tambor</v>
          </cell>
          <cell r="D233" t="str">
            <v>unidad</v>
          </cell>
          <cell r="E233">
            <v>14160</v>
          </cell>
          <cell r="F233" t="str">
            <v>2.6.1.1.01</v>
          </cell>
        </row>
        <row r="234">
          <cell r="C234" t="str">
            <v>Mesa comedor con 4 sillas</v>
          </cell>
          <cell r="D234" t="str">
            <v>unidad</v>
          </cell>
          <cell r="E234">
            <v>18880</v>
          </cell>
          <cell r="F234" t="str">
            <v>2.6.1.1.02</v>
          </cell>
        </row>
        <row r="235">
          <cell r="C235" t="str">
            <v>Silla metálica giratoria rodable con asiento alto</v>
          </cell>
          <cell r="D235" t="str">
            <v>unidad</v>
          </cell>
          <cell r="E235">
            <v>4130</v>
          </cell>
          <cell r="F235" t="str">
            <v>2.6.1.1.02</v>
          </cell>
        </row>
        <row r="236">
          <cell r="C236" t="str">
            <v>Silla secretarial</v>
          </cell>
          <cell r="D236" t="str">
            <v>unidad</v>
          </cell>
          <cell r="E236">
            <v>2950</v>
          </cell>
          <cell r="F236" t="str">
            <v>2.6.1.1.02</v>
          </cell>
        </row>
        <row r="237">
          <cell r="C237" t="str">
            <v>Sillas de Oficina sin brazo, con soporte lumbar</v>
          </cell>
          <cell r="D237" t="str">
            <v>unidad</v>
          </cell>
          <cell r="E237">
            <v>7949.66</v>
          </cell>
          <cell r="F237" t="str">
            <v>2.6.1.1.01</v>
          </cell>
        </row>
        <row r="238">
          <cell r="C238" t="str">
            <v>Sillas de visitas</v>
          </cell>
          <cell r="D238" t="str">
            <v>unidad</v>
          </cell>
          <cell r="E238">
            <v>1303.9000000000001</v>
          </cell>
          <cell r="F238" t="str">
            <v>2.6.1.1.01</v>
          </cell>
        </row>
        <row r="239">
          <cell r="C239" t="str">
            <v>Sillas secretariales sin brazo con soporte lumbar</v>
          </cell>
          <cell r="D239" t="str">
            <v>unidad</v>
          </cell>
          <cell r="E239">
            <v>7949.66</v>
          </cell>
          <cell r="F239" t="str">
            <v>2.6.1.1.01</v>
          </cell>
        </row>
        <row r="240">
          <cell r="C240" t="str">
            <v>Sillón ejecutivo color negro, con brazo, soporte lumbar, en leader</v>
          </cell>
          <cell r="D240" t="str">
            <v>unidad</v>
          </cell>
          <cell r="E240">
            <v>9912</v>
          </cell>
          <cell r="F240" t="str">
            <v>2.6.1.1.01</v>
          </cell>
        </row>
        <row r="241">
          <cell r="C241" t="str">
            <v>Sillon Ergonomico o Postural color negro</v>
          </cell>
          <cell r="D241" t="str">
            <v>unidad</v>
          </cell>
          <cell r="E241">
            <v>14004.83</v>
          </cell>
          <cell r="F241" t="str">
            <v>2.6.1.1.02</v>
          </cell>
        </row>
        <row r="242">
          <cell r="C242" t="str">
            <v>Sillón para sala de reuniones</v>
          </cell>
          <cell r="D242" t="str">
            <v>unidad</v>
          </cell>
          <cell r="E242">
            <v>12019.008</v>
          </cell>
          <cell r="F242" t="str">
            <v>2.6.1.1.02</v>
          </cell>
        </row>
        <row r="243">
          <cell r="C243" t="str">
            <v>Sillón semiejecutivo sin porta brazos unipersonal</v>
          </cell>
          <cell r="D243" t="str">
            <v>unidad</v>
          </cell>
          <cell r="E243">
            <v>4378.9799999999996</v>
          </cell>
          <cell r="F243" t="str">
            <v>2.6.1.1.01</v>
          </cell>
        </row>
        <row r="244">
          <cell r="C244" t="str">
            <v>Taburete metálico asiento giratorio rodable con espaldar.</v>
          </cell>
          <cell r="D244" t="str">
            <v>unidad</v>
          </cell>
          <cell r="E244">
            <v>3482.18</v>
          </cell>
          <cell r="F244" t="str">
            <v>2.6.1.1.02</v>
          </cell>
        </row>
        <row r="245">
          <cell r="C245" t="str">
            <v>Taburete metalico giratorio con espaldar para anestesiologo</v>
          </cell>
          <cell r="D245" t="str">
            <v>unidad</v>
          </cell>
          <cell r="E245">
            <v>6755.7359999999999</v>
          </cell>
          <cell r="F245" t="str">
            <v>2.6.1.1.02</v>
          </cell>
        </row>
        <row r="246">
          <cell r="C246" t="str">
            <v xml:space="preserve"> Adecuación Local </v>
          </cell>
          <cell r="D246" t="str">
            <v>unidad</v>
          </cell>
          <cell r="F246" t="str">
            <v>2.7.1.1.01</v>
          </cell>
        </row>
        <row r="247">
          <cell r="C247" t="str">
            <v>Bomba de agua de 1.5 hp, doble impele</v>
          </cell>
          <cell r="D247" t="str">
            <v>unidad</v>
          </cell>
          <cell r="E247">
            <v>36028.94</v>
          </cell>
          <cell r="F247" t="str">
            <v>2.6.5.8.01</v>
          </cell>
        </row>
        <row r="248">
          <cell r="C248" t="str">
            <v>Bomba de Agua de 3HP - 110-220V</v>
          </cell>
          <cell r="D248" t="str">
            <v>unidad</v>
          </cell>
          <cell r="E248">
            <v>30591.5</v>
          </cell>
          <cell r="F248" t="str">
            <v>2.6.5.8.01</v>
          </cell>
        </row>
        <row r="249">
          <cell r="C249" t="str">
            <v>Gato Hidráulico 2 TOM. TW</v>
          </cell>
          <cell r="D249" t="str">
            <v>unidad</v>
          </cell>
          <cell r="E249">
            <v>626.58000000000004</v>
          </cell>
          <cell r="F249" t="str">
            <v>2.6.5.8.01</v>
          </cell>
        </row>
        <row r="250">
          <cell r="C250" t="str">
            <v>Tanque de hidroneumatico de 120 galones - alta presion</v>
          </cell>
          <cell r="D250" t="str">
            <v>unidad</v>
          </cell>
          <cell r="E250">
            <v>62031.42</v>
          </cell>
          <cell r="F250" t="str">
            <v>2.6.5.8.01</v>
          </cell>
        </row>
        <row r="251">
          <cell r="C251" t="str">
            <v>Peaje (por vehiculo)</v>
          </cell>
          <cell r="D251" t="str">
            <v>unidad</v>
          </cell>
          <cell r="E251">
            <v>60</v>
          </cell>
          <cell r="F251" t="str">
            <v>2.2.4.4.01</v>
          </cell>
        </row>
        <row r="252">
          <cell r="C252" t="str">
            <v>Cemento de pvc de 16oz</v>
          </cell>
          <cell r="D252" t="str">
            <v>unidad</v>
          </cell>
          <cell r="E252">
            <v>487.34</v>
          </cell>
          <cell r="F252" t="str">
            <v>2.3.7.2.06</v>
          </cell>
        </row>
        <row r="253">
          <cell r="C253" t="str">
            <v>Pastas de cloro de cisternas 200GRS</v>
          </cell>
          <cell r="D253" t="str">
            <v>unidad</v>
          </cell>
          <cell r="E253">
            <v>88.5</v>
          </cell>
          <cell r="F253" t="str">
            <v>2.3.7.2.06</v>
          </cell>
        </row>
        <row r="254">
          <cell r="C254" t="str">
            <v>Calcomanias</v>
          </cell>
          <cell r="D254" t="str">
            <v>unidad</v>
          </cell>
          <cell r="E254">
            <v>177</v>
          </cell>
          <cell r="F254" t="str">
            <v>2.3.3.3.01</v>
          </cell>
        </row>
        <row r="255">
          <cell r="C255" t="str">
            <v>Letrero en Acrílico rotulado en Vinil adhesivo, Tornillos Decorativo (0.71mt x 1.06mt) con instalación</v>
          </cell>
          <cell r="D255" t="str">
            <v>unidad</v>
          </cell>
          <cell r="E255">
            <v>5959</v>
          </cell>
          <cell r="F255" t="str">
            <v>2.3.3.3.01</v>
          </cell>
        </row>
        <row r="256">
          <cell r="C256" t="str">
            <v>Cemento blanco</v>
          </cell>
          <cell r="D256" t="str">
            <v>libra</v>
          </cell>
          <cell r="E256">
            <v>18.88</v>
          </cell>
          <cell r="F256" t="str">
            <v>2.3.6.1.01</v>
          </cell>
        </row>
        <row r="257">
          <cell r="C257" t="str">
            <v>Inodoros color blanco</v>
          </cell>
          <cell r="D257" t="str">
            <v>unidad</v>
          </cell>
          <cell r="E257">
            <v>4124.1000000000004</v>
          </cell>
          <cell r="F257" t="str">
            <v>2.3.6.2.02</v>
          </cell>
        </row>
        <row r="258">
          <cell r="C258" t="str">
            <v>Lavamanos con pedestal color blanco</v>
          </cell>
          <cell r="D258" t="str">
            <v>unidad</v>
          </cell>
          <cell r="E258">
            <v>4737.7</v>
          </cell>
          <cell r="F258" t="str">
            <v>2.3.6.2.02</v>
          </cell>
        </row>
        <row r="259">
          <cell r="C259" t="str">
            <v>Pedestal de Lavamanos color blanco</v>
          </cell>
          <cell r="D259" t="str">
            <v>unidad</v>
          </cell>
          <cell r="E259">
            <v>1239</v>
          </cell>
          <cell r="F259" t="str">
            <v>2.3.6.2.02</v>
          </cell>
        </row>
        <row r="260">
          <cell r="C260" t="str">
            <v>Carpetas Azules de 5 Pulgadas con 3 aros.</v>
          </cell>
          <cell r="D260" t="str">
            <v>unidad</v>
          </cell>
          <cell r="E260">
            <v>711.54</v>
          </cell>
          <cell r="F260" t="str">
            <v>2.3.3.3.01</v>
          </cell>
        </row>
        <row r="261">
          <cell r="C261" t="str">
            <v>Carpetas institucionales con bolsillo full color, Cartón 9x12</v>
          </cell>
          <cell r="D261" t="str">
            <v>unidad</v>
          </cell>
          <cell r="E261">
            <v>30.68</v>
          </cell>
          <cell r="F261" t="str">
            <v>2.3.3.3.01</v>
          </cell>
        </row>
        <row r="262">
          <cell r="C262" t="str">
            <v>Carpetas No.1, Blanca c/Cover</v>
          </cell>
          <cell r="D262" t="str">
            <v>unidad</v>
          </cell>
          <cell r="E262">
            <v>93.22</v>
          </cell>
          <cell r="F262" t="str">
            <v>2.3.3.2.01</v>
          </cell>
        </row>
        <row r="263">
          <cell r="C263" t="str">
            <v>Carpetas No.2</v>
          </cell>
          <cell r="D263" t="str">
            <v>unidad</v>
          </cell>
          <cell r="E263">
            <v>140.125</v>
          </cell>
          <cell r="F263" t="str">
            <v>2.3.3.2.01</v>
          </cell>
        </row>
        <row r="264">
          <cell r="C264" t="str">
            <v>Carpetas No.3</v>
          </cell>
          <cell r="D264" t="str">
            <v>unidad</v>
          </cell>
          <cell r="E264">
            <v>194.7</v>
          </cell>
          <cell r="F264" t="str">
            <v>2.3.3.2.01</v>
          </cell>
        </row>
        <row r="265">
          <cell r="C265" t="str">
            <v>Carpetas No.4</v>
          </cell>
          <cell r="D265" t="str">
            <v>unidad</v>
          </cell>
          <cell r="E265">
            <v>334.82499999999999</v>
          </cell>
          <cell r="F265" t="str">
            <v>2.3.3.2.01</v>
          </cell>
        </row>
        <row r="266">
          <cell r="C266" t="str">
            <v xml:space="preserve">Carpetas No.5, Blanca c/Cover </v>
          </cell>
          <cell r="D266" t="str">
            <v>unidad</v>
          </cell>
          <cell r="E266">
            <v>474.36</v>
          </cell>
          <cell r="F266" t="str">
            <v>2.3.3.2.01</v>
          </cell>
        </row>
        <row r="267">
          <cell r="C267" t="str">
            <v>Fardos de Papel Higiénico Jumbo</v>
          </cell>
          <cell r="D267" t="str">
            <v>unidad</v>
          </cell>
          <cell r="E267">
            <v>548.70000000000005</v>
          </cell>
          <cell r="F267" t="str">
            <v>2.3.3.2.01</v>
          </cell>
        </row>
        <row r="268">
          <cell r="C268" t="str">
            <v>Fardos de Papel Toalla</v>
          </cell>
          <cell r="D268" t="str">
            <v>unidad</v>
          </cell>
          <cell r="E268">
            <v>628.94000000000005</v>
          </cell>
          <cell r="F268" t="str">
            <v>2.3.3.2.01</v>
          </cell>
        </row>
        <row r="269">
          <cell r="C269" t="str">
            <v>Fardos de Servilletas</v>
          </cell>
          <cell r="D269" t="str">
            <v>unidad</v>
          </cell>
          <cell r="E269">
            <v>401.2</v>
          </cell>
          <cell r="F269" t="str">
            <v>2.3.3.2.01</v>
          </cell>
        </row>
        <row r="270">
          <cell r="C270" t="str">
            <v>Fólder de bolsillo color azul</v>
          </cell>
          <cell r="D270" t="str">
            <v>unidad</v>
          </cell>
          <cell r="E270">
            <v>526.57500000000005</v>
          </cell>
          <cell r="F270" t="str">
            <v>2.3.3.2.01</v>
          </cell>
        </row>
        <row r="271">
          <cell r="C271" t="str">
            <v>Folders 8 1/2x 11 (100/1) Impropapel</v>
          </cell>
          <cell r="D271" t="str">
            <v>Caja</v>
          </cell>
          <cell r="E271">
            <v>175.82</v>
          </cell>
          <cell r="F271" t="str">
            <v>2.3.3.2.01</v>
          </cell>
        </row>
        <row r="272">
          <cell r="C272" t="str">
            <v>Folders 8 1/2x 11 (100/1), de Colores</v>
          </cell>
          <cell r="D272" t="str">
            <v>Caja</v>
          </cell>
          <cell r="E272">
            <v>531</v>
          </cell>
          <cell r="F272" t="str">
            <v>2.3.3.2.01</v>
          </cell>
        </row>
        <row r="273">
          <cell r="C273" t="str">
            <v>Folders 8 1/2x 13 (100/1), Ofi Folder</v>
          </cell>
          <cell r="D273" t="str">
            <v>Caja</v>
          </cell>
          <cell r="E273">
            <v>233.64</v>
          </cell>
          <cell r="F273" t="str">
            <v>2.3.3.2.01</v>
          </cell>
        </row>
        <row r="274">
          <cell r="C274" t="str">
            <v>Folders 8 1/2x 13 (100/1), Ofinota</v>
          </cell>
          <cell r="D274" t="str">
            <v>Caja</v>
          </cell>
          <cell r="E274">
            <v>260.00110000000001</v>
          </cell>
          <cell r="F274" t="str">
            <v>2.3.3.2.01</v>
          </cell>
        </row>
        <row r="275">
          <cell r="C275" t="str">
            <v>Formulario de Requisicion de Materiales de 50 juegos con 3 autocopias</v>
          </cell>
          <cell r="D275" t="str">
            <v>unidad</v>
          </cell>
          <cell r="E275">
            <v>283.2</v>
          </cell>
          <cell r="F275" t="str">
            <v>2.3.3.3.01</v>
          </cell>
        </row>
        <row r="276">
          <cell r="C276" t="str">
            <v>Libretas Rayadas 5x8 (docena)</v>
          </cell>
          <cell r="D276" t="str">
            <v>unidad</v>
          </cell>
          <cell r="E276">
            <v>132.75</v>
          </cell>
          <cell r="F276" t="str">
            <v>2.3.3.2.01</v>
          </cell>
        </row>
        <row r="277">
          <cell r="C277" t="str">
            <v>Libretas Rayadas 8 1/2 x 11 (docena)</v>
          </cell>
          <cell r="D277" t="str">
            <v>unidad</v>
          </cell>
          <cell r="E277">
            <v>368.75</v>
          </cell>
          <cell r="F277" t="str">
            <v>2.3.3.2.01</v>
          </cell>
        </row>
        <row r="278">
          <cell r="C278" t="str">
            <v>Máquinas sumadoras Electrónicas</v>
          </cell>
          <cell r="D278" t="str">
            <v>unidad</v>
          </cell>
          <cell r="E278">
            <v>5546</v>
          </cell>
          <cell r="F278" t="str">
            <v>2.3.3.3.01</v>
          </cell>
        </row>
        <row r="279">
          <cell r="C279" t="str">
            <v>Resma de Hojas timbradas con Logo de la Institución 8 1/2 x 11 (Bond 24)</v>
          </cell>
          <cell r="D279" t="str">
            <v>unidad</v>
          </cell>
          <cell r="E279">
            <v>1215.4000000000001</v>
          </cell>
          <cell r="F279" t="str">
            <v>2.3.3.3.01</v>
          </cell>
        </row>
        <row r="280">
          <cell r="C280" t="str">
            <v>Resma de Papel 8 1/2x11</v>
          </cell>
          <cell r="D280" t="str">
            <v>resma</v>
          </cell>
          <cell r="E280">
            <v>139.24</v>
          </cell>
          <cell r="F280" t="str">
            <v>2.3.3.1.01</v>
          </cell>
        </row>
        <row r="281">
          <cell r="C281" t="str">
            <v>Resma de Papel 8 1/2x14</v>
          </cell>
          <cell r="D281" t="str">
            <v>resma</v>
          </cell>
          <cell r="E281">
            <v>194.7</v>
          </cell>
          <cell r="F281" t="str">
            <v>2.3.3.1.01</v>
          </cell>
        </row>
        <row r="282">
          <cell r="C282" t="str">
            <v>Rollo de Papel para Sumadora, 21/4¨x120 Import</v>
          </cell>
          <cell r="D282" t="str">
            <v>unidad</v>
          </cell>
          <cell r="E282">
            <v>12.803000000000001</v>
          </cell>
          <cell r="F282" t="str">
            <v>2.3.3.2.01</v>
          </cell>
        </row>
        <row r="283">
          <cell r="C283" t="str">
            <v>Sobres para Carta (cajas) 500/1</v>
          </cell>
          <cell r="D283" t="str">
            <v>unidad</v>
          </cell>
          <cell r="E283">
            <v>663.75</v>
          </cell>
          <cell r="F283" t="str">
            <v>2.3.3.2.01</v>
          </cell>
        </row>
        <row r="284">
          <cell r="C284" t="str">
            <v>Sumadoras Electricas</v>
          </cell>
          <cell r="D284" t="str">
            <v>unidad</v>
          </cell>
          <cell r="E284">
            <v>6149.9943000000003</v>
          </cell>
          <cell r="F284" t="str">
            <v>2.3.3.3.01</v>
          </cell>
        </row>
        <row r="285">
          <cell r="C285" t="str">
            <v xml:space="preserve">Cristal Delantero para Isuzu D-Max </v>
          </cell>
          <cell r="D285" t="str">
            <v>unidad</v>
          </cell>
          <cell r="E285">
            <v>6490</v>
          </cell>
          <cell r="F285" t="str">
            <v>2.3.6.2.01</v>
          </cell>
        </row>
        <row r="286">
          <cell r="C286" t="str">
            <v xml:space="preserve">Cristal Delantero para Mitsubishi L200 </v>
          </cell>
          <cell r="D286" t="str">
            <v>unidad</v>
          </cell>
          <cell r="E286">
            <v>6490</v>
          </cell>
          <cell r="F286" t="str">
            <v>2.3.6.2.01</v>
          </cell>
        </row>
        <row r="287">
          <cell r="C287" t="str">
            <v xml:space="preserve">Cristal Delantero para Nissan Frontier </v>
          </cell>
          <cell r="D287" t="str">
            <v>unidad</v>
          </cell>
          <cell r="E287">
            <v>6490</v>
          </cell>
          <cell r="F287" t="str">
            <v>2.3.6.2.01</v>
          </cell>
        </row>
        <row r="288">
          <cell r="C288" t="str">
            <v>Cristal Delantero para Toyota Fortunner</v>
          </cell>
          <cell r="D288" t="str">
            <v>unidad</v>
          </cell>
          <cell r="E288">
            <v>6490</v>
          </cell>
          <cell r="F288" t="str">
            <v>2.3.6.2.01</v>
          </cell>
        </row>
        <row r="289">
          <cell r="C289" t="str">
            <v xml:space="preserve">Cristal Delantero para Toyota Hilux </v>
          </cell>
          <cell r="D289" t="str">
            <v>unidad</v>
          </cell>
          <cell r="E289">
            <v>6490</v>
          </cell>
          <cell r="F289" t="str">
            <v>2.3.6.2.01</v>
          </cell>
        </row>
        <row r="290">
          <cell r="C290" t="str">
            <v>Alambre STD No. 12 (2.5 mm) Rollo</v>
          </cell>
          <cell r="D290" t="str">
            <v>unidad</v>
          </cell>
          <cell r="E290">
            <v>2205.7732999999998</v>
          </cell>
          <cell r="F290" t="str">
            <v>2.3.9.6.01</v>
          </cell>
        </row>
        <row r="291">
          <cell r="C291" t="str">
            <v>Alicate Eléctrico 9'' TRUPER (12351)</v>
          </cell>
          <cell r="D291" t="str">
            <v>unidad</v>
          </cell>
          <cell r="E291">
            <v>501.5</v>
          </cell>
          <cell r="F291" t="str">
            <v>2.3.9.6.01</v>
          </cell>
        </row>
        <row r="292">
          <cell r="C292" t="str">
            <v>Bateria AA (docenas) Maxell</v>
          </cell>
          <cell r="D292" t="str">
            <v>unidad</v>
          </cell>
          <cell r="E292">
            <v>442.5</v>
          </cell>
          <cell r="F292" t="str">
            <v>2.3.9.6.01</v>
          </cell>
        </row>
        <row r="293">
          <cell r="C293" t="str">
            <v>Bateria AAA  (docenas), Insterstate</v>
          </cell>
          <cell r="D293" t="str">
            <v>unidad</v>
          </cell>
          <cell r="E293">
            <v>531</v>
          </cell>
          <cell r="F293" t="str">
            <v>2.3.9.6.01</v>
          </cell>
        </row>
        <row r="294">
          <cell r="C294" t="str">
            <v>Bateria AAA  Maxell (docenas)</v>
          </cell>
          <cell r="D294" t="str">
            <v>unidad</v>
          </cell>
          <cell r="E294">
            <v>796.5</v>
          </cell>
          <cell r="F294" t="str">
            <v>2.3.9.6.01</v>
          </cell>
        </row>
        <row r="295">
          <cell r="C295" t="str">
            <v>Baterías de Vehículos para Isuzu D-Max</v>
          </cell>
          <cell r="D295" t="str">
            <v>unidad</v>
          </cell>
          <cell r="E295">
            <v>5640.4</v>
          </cell>
          <cell r="F295" t="str">
            <v>2.3.9.6.01</v>
          </cell>
        </row>
        <row r="296">
          <cell r="C296" t="str">
            <v>Baterías de Vehículos para Nissan Frontier</v>
          </cell>
          <cell r="D296" t="str">
            <v>unidad</v>
          </cell>
          <cell r="E296">
            <v>5640.4</v>
          </cell>
          <cell r="F296" t="str">
            <v>2.3.9.6.01</v>
          </cell>
        </row>
        <row r="297">
          <cell r="C297" t="str">
            <v>Baterías de Vehículos para Nissan Patrol</v>
          </cell>
          <cell r="D297" t="str">
            <v>unidad</v>
          </cell>
          <cell r="E297">
            <v>5640.4</v>
          </cell>
          <cell r="F297" t="str">
            <v>2.3.9.6.01</v>
          </cell>
        </row>
        <row r="298">
          <cell r="C298" t="str">
            <v>Baterías de Vehículos para Toyota Corolla</v>
          </cell>
          <cell r="D298" t="str">
            <v>unidad</v>
          </cell>
          <cell r="E298">
            <v>4366</v>
          </cell>
          <cell r="F298" t="str">
            <v>2.3.9.6.01</v>
          </cell>
        </row>
        <row r="299">
          <cell r="C299" t="str">
            <v>Baterías para UPS de Tomógrafo ( capacidad 80KVA/64KVA)</v>
          </cell>
          <cell r="D299" t="str">
            <v>unidad</v>
          </cell>
          <cell r="E299">
            <v>15611.4</v>
          </cell>
          <cell r="F299" t="str">
            <v>2.3.9.6.01</v>
          </cell>
        </row>
        <row r="300">
          <cell r="C300" t="str">
            <v>Bombillo Pequeño 25W, Bajo Consumo</v>
          </cell>
          <cell r="D300" t="str">
            <v>unidad</v>
          </cell>
          <cell r="E300">
            <v>179.15</v>
          </cell>
          <cell r="F300" t="str">
            <v>2.3.9.6.01</v>
          </cell>
        </row>
        <row r="301">
          <cell r="C301" t="str">
            <v>Extensiones elécricas de 10 pies, color mamey (3M) 48006 Voltech</v>
          </cell>
          <cell r="D301" t="str">
            <v>unidad</v>
          </cell>
          <cell r="E301">
            <v>194.7</v>
          </cell>
          <cell r="F301" t="str">
            <v>2.3.9.6.01</v>
          </cell>
        </row>
        <row r="302">
          <cell r="C302" t="str">
            <v>Fotocelda con Base</v>
          </cell>
          <cell r="D302" t="str">
            <v>unidad</v>
          </cell>
          <cell r="E302">
            <v>672.6</v>
          </cell>
          <cell r="F302" t="str">
            <v>2.3.9.6.01</v>
          </cell>
        </row>
        <row r="303">
          <cell r="C303" t="str">
            <v>Main Breaker Trifasico de 240 voltios</v>
          </cell>
          <cell r="D303" t="str">
            <v>unidad</v>
          </cell>
          <cell r="E303">
            <v>20650</v>
          </cell>
          <cell r="F303" t="str">
            <v>2.3.9.6.01</v>
          </cell>
        </row>
        <row r="304">
          <cell r="C304" t="str">
            <v>Reflectores LED 100W</v>
          </cell>
          <cell r="D304" t="str">
            <v>unidad</v>
          </cell>
          <cell r="E304">
            <v>4661</v>
          </cell>
          <cell r="F304" t="str">
            <v>2.3.9.6.01</v>
          </cell>
        </row>
        <row r="305">
          <cell r="C305" t="str">
            <v>Regletas 6 Salidas Voltech</v>
          </cell>
          <cell r="D305" t="str">
            <v>unidad</v>
          </cell>
          <cell r="E305">
            <v>525.1</v>
          </cell>
          <cell r="F305" t="str">
            <v>2.3.9.6.01</v>
          </cell>
        </row>
        <row r="306">
          <cell r="C306" t="str">
            <v>Switch 24 puertos Gigabit (No POE)</v>
          </cell>
          <cell r="D306" t="str">
            <v>unidad</v>
          </cell>
          <cell r="E306">
            <v>6384.19</v>
          </cell>
          <cell r="F306" t="str">
            <v>2.3.9.6.01</v>
          </cell>
        </row>
        <row r="307">
          <cell r="C307" t="str">
            <v>Tape 3M Scoth-23 de Goma</v>
          </cell>
          <cell r="D307" t="str">
            <v>unidad</v>
          </cell>
          <cell r="E307">
            <v>899.04330000000004</v>
          </cell>
          <cell r="F307" t="str">
            <v>2.3.9.6.01</v>
          </cell>
        </row>
        <row r="308">
          <cell r="C308" t="str">
            <v>Tape 3M Scoth-33 Vinil</v>
          </cell>
          <cell r="D308" t="str">
            <v>unidad</v>
          </cell>
          <cell r="E308">
            <v>348.1</v>
          </cell>
          <cell r="F308" t="str">
            <v>2.3.9.6.01</v>
          </cell>
        </row>
        <row r="309">
          <cell r="C309" t="str">
            <v>Tomacorrientes 110v, tipo Livingston</v>
          </cell>
          <cell r="D309" t="str">
            <v>unidad</v>
          </cell>
          <cell r="E309">
            <v>147.5</v>
          </cell>
          <cell r="F309" t="str">
            <v>2.3.9.6.01</v>
          </cell>
        </row>
        <row r="310">
          <cell r="C310" t="str">
            <v>Transformadores 2x32W Silvania de 110v/ 277v</v>
          </cell>
          <cell r="D310" t="str">
            <v>unidad</v>
          </cell>
          <cell r="E310">
            <v>11210</v>
          </cell>
          <cell r="F310" t="str">
            <v>2.3.9.6.01</v>
          </cell>
        </row>
        <row r="311">
          <cell r="C311" t="str">
            <v>Tubos fluorescentes Blancos 32w Caja 25/1</v>
          </cell>
          <cell r="D311" t="str">
            <v>unidad</v>
          </cell>
          <cell r="E311">
            <v>1333.4</v>
          </cell>
          <cell r="F311" t="str">
            <v>2.3.9.6.01</v>
          </cell>
        </row>
        <row r="312">
          <cell r="C312" t="str">
            <v>Anestesia al 2% 1 50.00</v>
          </cell>
          <cell r="D312" t="str">
            <v>unidad</v>
          </cell>
          <cell r="E312">
            <v>939.75</v>
          </cell>
          <cell r="F312" t="str">
            <v>2.3.4.1.01</v>
          </cell>
        </row>
        <row r="313">
          <cell r="C313" t="str">
            <v>Anestesia al 3% 50/1</v>
          </cell>
          <cell r="D313" t="str">
            <v>unidad</v>
          </cell>
          <cell r="E313">
            <v>590</v>
          </cell>
          <cell r="F313" t="str">
            <v>2.3.4.1.01</v>
          </cell>
        </row>
        <row r="314">
          <cell r="C314" t="str">
            <v>Dycal brazil</v>
          </cell>
          <cell r="D314" t="str">
            <v>unidad</v>
          </cell>
          <cell r="E314">
            <v>761.25</v>
          </cell>
          <cell r="F314" t="str">
            <v>2.3.4.1.01</v>
          </cell>
        </row>
        <row r="315">
          <cell r="C315" t="str">
            <v>Dycal brazil</v>
          </cell>
          <cell r="D315" t="str">
            <v>unidad</v>
          </cell>
          <cell r="E315">
            <v>761.25</v>
          </cell>
          <cell r="F315" t="str">
            <v>2.3.4.2.01</v>
          </cell>
        </row>
        <row r="316">
          <cell r="C316" t="str">
            <v>Eugenol (frasco)</v>
          </cell>
          <cell r="D316" t="str">
            <v>unidad</v>
          </cell>
          <cell r="E316">
            <v>309.75</v>
          </cell>
          <cell r="F316" t="str">
            <v>2.3.4.2.01</v>
          </cell>
        </row>
        <row r="317">
          <cell r="C317" t="str">
            <v>Grabado Acido 37% Phosphoric 12g</v>
          </cell>
          <cell r="D317" t="str">
            <v>unidad</v>
          </cell>
          <cell r="E317">
            <v>270.48</v>
          </cell>
          <cell r="F317" t="str">
            <v>2.3.4.2.01</v>
          </cell>
        </row>
        <row r="318">
          <cell r="C318" t="str">
            <v>Grabado ácido 37% Phosphoric 12g</v>
          </cell>
          <cell r="D318" t="str">
            <v>unidad</v>
          </cell>
          <cell r="E318">
            <v>229.21530000000001</v>
          </cell>
          <cell r="F318" t="str">
            <v>2.3.4.1.01</v>
          </cell>
        </row>
        <row r="319">
          <cell r="C319" t="str">
            <v>Hidróxido de Calcio USA</v>
          </cell>
          <cell r="D319" t="str">
            <v>unidad</v>
          </cell>
          <cell r="E319">
            <v>194.25</v>
          </cell>
          <cell r="F319" t="str">
            <v>2.3.4.2.01</v>
          </cell>
        </row>
        <row r="320">
          <cell r="C320" t="str">
            <v>Hyaminol solución desinfectante 16 oz.</v>
          </cell>
          <cell r="D320" t="str">
            <v>unidad</v>
          </cell>
          <cell r="E320">
            <v>414.75</v>
          </cell>
          <cell r="F320" t="str">
            <v>2.3.4.1.01</v>
          </cell>
        </row>
        <row r="321">
          <cell r="C321" t="str">
            <v>Hyaminol solucion desinfectante 16oz.</v>
          </cell>
          <cell r="D321" t="str">
            <v>unidad</v>
          </cell>
          <cell r="E321">
            <v>414.75</v>
          </cell>
          <cell r="F321" t="str">
            <v>2.3.4.2.01</v>
          </cell>
        </row>
        <row r="322">
          <cell r="C322" t="str">
            <v>Kit de Resina</v>
          </cell>
          <cell r="D322" t="str">
            <v>unidad</v>
          </cell>
          <cell r="E322">
            <v>3669.75</v>
          </cell>
          <cell r="F322" t="str">
            <v>2.3.4.2.01</v>
          </cell>
        </row>
        <row r="323">
          <cell r="C323" t="str">
            <v>Lysol Odontológico IC</v>
          </cell>
          <cell r="D323" t="str">
            <v>tonelada</v>
          </cell>
          <cell r="E323">
            <v>866.25</v>
          </cell>
          <cell r="F323" t="str">
            <v>2.3.4.2.01</v>
          </cell>
        </row>
        <row r="324">
          <cell r="C324" t="str">
            <v>Minolyse LGM para Maquina ABX Micros 60</v>
          </cell>
          <cell r="D324" t="str">
            <v>unidad</v>
          </cell>
          <cell r="E324">
            <v>8096</v>
          </cell>
          <cell r="F324" t="str">
            <v>2.3.4.2.01</v>
          </cell>
        </row>
        <row r="325">
          <cell r="C325" t="str">
            <v>Minoton/Minidil, 20 litros para Maquina ABX Micros 60</v>
          </cell>
          <cell r="D325" t="str">
            <v>unidad</v>
          </cell>
          <cell r="E325">
            <v>8000</v>
          </cell>
          <cell r="F325" t="str">
            <v>2.3.4.2.01</v>
          </cell>
        </row>
        <row r="326">
          <cell r="C326" t="str">
            <v>Oxido de Zinc 2oz. (LC)</v>
          </cell>
          <cell r="D326" t="str">
            <v>unidad</v>
          </cell>
          <cell r="E326">
            <v>167.27</v>
          </cell>
          <cell r="F326" t="str">
            <v>2.3.4.2.01</v>
          </cell>
        </row>
        <row r="327">
          <cell r="C327" t="str">
            <v>Papel articular</v>
          </cell>
          <cell r="D327" t="str">
            <v>unidad</v>
          </cell>
          <cell r="E327">
            <v>402.67669999999998</v>
          </cell>
          <cell r="F327" t="str">
            <v>2.3.4.1.01</v>
          </cell>
        </row>
        <row r="328">
          <cell r="C328" t="str">
            <v>Pasta profiláctica Cherry 12oz</v>
          </cell>
          <cell r="D328" t="str">
            <v>unidad</v>
          </cell>
          <cell r="E328">
            <v>600.9153</v>
          </cell>
          <cell r="F328" t="str">
            <v>2.3.4.1.01</v>
          </cell>
        </row>
        <row r="329">
          <cell r="C329" t="str">
            <v>Pasta Profiláctica Cherry 12oz.</v>
          </cell>
          <cell r="D329" t="str">
            <v>tonelada</v>
          </cell>
          <cell r="E329">
            <v>489.40600000000001</v>
          </cell>
          <cell r="F329" t="str">
            <v>2.3.4.2.01</v>
          </cell>
        </row>
        <row r="330">
          <cell r="C330" t="str">
            <v>Resina flow</v>
          </cell>
          <cell r="D330" t="str">
            <v>unidad</v>
          </cell>
          <cell r="E330">
            <v>455.48</v>
          </cell>
          <cell r="F330" t="str">
            <v>2.3.4.1.01</v>
          </cell>
        </row>
        <row r="331">
          <cell r="C331" t="str">
            <v>Aro para Goma No. 265/70/16 para Camioneta Toyota Hilux</v>
          </cell>
          <cell r="D331" t="str">
            <v>unidad</v>
          </cell>
          <cell r="E331">
            <v>6490</v>
          </cell>
          <cell r="F331" t="str">
            <v>2.3.6.3.01</v>
          </cell>
        </row>
        <row r="332">
          <cell r="C332" t="str">
            <v>Galón de Gel Anti-bacterial para manos</v>
          </cell>
          <cell r="D332" t="str">
            <v>galon</v>
          </cell>
          <cell r="E332">
            <v>460.2</v>
          </cell>
          <cell r="F332" t="str">
            <v>2.3.7.2.03</v>
          </cell>
        </row>
        <row r="333">
          <cell r="C333" t="str">
            <v xml:space="preserve">Publicación en el Periódico, de Proceso de Licitación Publica Nacional durante 2 Días, </v>
          </cell>
          <cell r="D333" t="str">
            <v>dia</v>
          </cell>
          <cell r="E333">
            <v>44877.760000000002</v>
          </cell>
          <cell r="F333" t="str">
            <v xml:space="preserve">2.2.2.1.01 </v>
          </cell>
        </row>
        <row r="334">
          <cell r="C334" t="str">
            <v>Pagos facilitadores externos</v>
          </cell>
          <cell r="D334" t="str">
            <v xml:space="preserve">Cheque </v>
          </cell>
          <cell r="E334">
            <v>3000</v>
          </cell>
          <cell r="F334" t="str">
            <v>2.2.8.7.06</v>
          </cell>
        </row>
        <row r="335">
          <cell r="C335" t="str">
            <v>Condensador de 24,000 BTU, Refrigerante 22</v>
          </cell>
          <cell r="D335" t="str">
            <v>unidad</v>
          </cell>
          <cell r="E335">
            <v>23562.5</v>
          </cell>
          <cell r="F335" t="str">
            <v>2.6.5.4.01</v>
          </cell>
        </row>
        <row r="336">
          <cell r="C336" t="str">
            <v>Motor para Aire Condicionado Centralizado</v>
          </cell>
          <cell r="D336" t="str">
            <v>unidad</v>
          </cell>
          <cell r="E336">
            <v>102660</v>
          </cell>
          <cell r="F336" t="str">
            <v>2.6.5.4.01</v>
          </cell>
        </row>
        <row r="337">
          <cell r="C337" t="str">
            <v>Azucareras en Acero Inoxidable</v>
          </cell>
          <cell r="D337" t="str">
            <v>unidad</v>
          </cell>
          <cell r="E337">
            <v>590</v>
          </cell>
          <cell r="F337" t="str">
            <v>2.3.9.5.01</v>
          </cell>
        </row>
        <row r="338">
          <cell r="C338" t="str">
            <v>Bandeja de guano o Madera artesanal 18x10 (rectangular)</v>
          </cell>
          <cell r="D338" t="str">
            <v>unidad</v>
          </cell>
          <cell r="E338">
            <v>2124</v>
          </cell>
          <cell r="F338" t="str">
            <v>2.3.9.5.01</v>
          </cell>
        </row>
        <row r="339">
          <cell r="C339" t="str">
            <v>Docena de Platos hondo para Sopa, Blancos</v>
          </cell>
          <cell r="D339" t="str">
            <v>docena</v>
          </cell>
          <cell r="E339">
            <v>2832</v>
          </cell>
          <cell r="F339" t="str">
            <v>2.3.9.5.01</v>
          </cell>
        </row>
        <row r="340">
          <cell r="C340" t="str">
            <v>Docena de Platos llanos color blanco</v>
          </cell>
          <cell r="D340" t="str">
            <v>docena</v>
          </cell>
          <cell r="E340">
            <v>2548.8000000000002</v>
          </cell>
          <cell r="F340" t="str">
            <v>2.3.9.5.01</v>
          </cell>
        </row>
        <row r="341">
          <cell r="C341" t="str">
            <v>Docenas de Copas de Cristal para agua 10.7 oz</v>
          </cell>
          <cell r="D341" t="str">
            <v>docena</v>
          </cell>
          <cell r="E341">
            <v>2360</v>
          </cell>
          <cell r="F341" t="str">
            <v>2.3.9.5.01</v>
          </cell>
        </row>
        <row r="342">
          <cell r="C342" t="str">
            <v>Docenas de Copas de Cristal para agua bajitas</v>
          </cell>
          <cell r="D342" t="str">
            <v>docena</v>
          </cell>
          <cell r="E342">
            <v>2360</v>
          </cell>
          <cell r="F342" t="str">
            <v>2.3.9.5.01</v>
          </cell>
        </row>
        <row r="343">
          <cell r="C343" t="str">
            <v>Docenas de cucharitas para cafe</v>
          </cell>
          <cell r="D343" t="str">
            <v>docena</v>
          </cell>
          <cell r="E343">
            <v>708</v>
          </cell>
          <cell r="F343" t="str">
            <v>2.3.9.5.01</v>
          </cell>
        </row>
        <row r="344">
          <cell r="C344" t="str">
            <v>Grecas Industriales de 4 litros</v>
          </cell>
          <cell r="D344" t="str">
            <v>unidad</v>
          </cell>
          <cell r="E344">
            <v>7670</v>
          </cell>
          <cell r="F344" t="str">
            <v>2.3.9.5.01</v>
          </cell>
        </row>
        <row r="345">
          <cell r="C345" t="str">
            <v>Set de docenas de Tazas color blanco para cafe</v>
          </cell>
          <cell r="D345" t="str">
            <v>docena</v>
          </cell>
          <cell r="E345">
            <v>2548.8000000000002</v>
          </cell>
          <cell r="F345" t="str">
            <v>2.3.9.5.01</v>
          </cell>
        </row>
        <row r="346">
          <cell r="C346" t="str">
            <v>sets de Cuchillos, Tenedores y Cucharas (acero inoxidable)</v>
          </cell>
          <cell r="D346" t="str">
            <v>unidad</v>
          </cell>
          <cell r="E346">
            <v>2360</v>
          </cell>
          <cell r="F346" t="str">
            <v>2.3.9.5.01</v>
          </cell>
        </row>
        <row r="347">
          <cell r="C347" t="str">
            <v>Termos para Cafe de 1.5 litros color negro</v>
          </cell>
          <cell r="D347" t="str">
            <v>unidad</v>
          </cell>
          <cell r="E347">
            <v>1770</v>
          </cell>
          <cell r="F347" t="str">
            <v>2.3.9.5.01</v>
          </cell>
        </row>
        <row r="348">
          <cell r="C348" t="str">
            <v>Tetera para Té</v>
          </cell>
          <cell r="D348" t="str">
            <v>unidad</v>
          </cell>
          <cell r="E348">
            <v>1121</v>
          </cell>
          <cell r="F348" t="str">
            <v>2.3.9.5.01</v>
          </cell>
        </row>
        <row r="349">
          <cell r="C349" t="str">
            <v xml:space="preserve">	Cubeta de acero inoxidable rodable</v>
          </cell>
          <cell r="D349" t="str">
            <v>unidad</v>
          </cell>
          <cell r="E349">
            <v>1770</v>
          </cell>
          <cell r="F349" t="str">
            <v xml:space="preserve">2.3.9.2.01 </v>
          </cell>
        </row>
        <row r="350">
          <cell r="C350" t="str">
            <v xml:space="preserve">	Zafacón de acero inoxidable con tapa y pedal</v>
          </cell>
          <cell r="D350" t="str">
            <v>unidad</v>
          </cell>
          <cell r="E350">
            <v>1062</v>
          </cell>
          <cell r="F350" t="str">
            <v xml:space="preserve">2.3.9.2.01 </v>
          </cell>
        </row>
        <row r="351">
          <cell r="C351" t="str">
            <v>(662) COLOR para impresora HP 3515</v>
          </cell>
          <cell r="D351" t="str">
            <v>unidad</v>
          </cell>
          <cell r="E351">
            <v>420.55200000000002</v>
          </cell>
          <cell r="F351" t="str">
            <v xml:space="preserve">2.3.9.2.01 </v>
          </cell>
        </row>
        <row r="352">
          <cell r="C352" t="str">
            <v>(662) NEGRO para impresora HP 3515</v>
          </cell>
          <cell r="D352" t="str">
            <v>unidad</v>
          </cell>
          <cell r="E352">
            <v>420.73</v>
          </cell>
          <cell r="F352" t="str">
            <v xml:space="preserve">2.3.9.2.01 </v>
          </cell>
        </row>
        <row r="353">
          <cell r="C353" t="str">
            <v>122XL (CH563HC) para impresora HP 2050 (PERSONAL)</v>
          </cell>
          <cell r="D353" t="str">
            <v>unidad</v>
          </cell>
          <cell r="E353">
            <v>1379.48</v>
          </cell>
          <cell r="F353" t="str">
            <v xml:space="preserve">2.3.9.2.01 </v>
          </cell>
        </row>
        <row r="354">
          <cell r="C354" t="str">
            <v>122XL (CH563HC) para impresora HP 2050 (PERSONAL)</v>
          </cell>
          <cell r="D354" t="str">
            <v>unidad</v>
          </cell>
          <cell r="E354">
            <v>486.69200000000001</v>
          </cell>
          <cell r="F354" t="str">
            <v xml:space="preserve">2.3.9.2.01 </v>
          </cell>
        </row>
        <row r="355">
          <cell r="C355" t="str">
            <v>670 (CZ113AL) NEGRO para impresora HP AVANTAGE 4625</v>
          </cell>
          <cell r="D355" t="str">
            <v>unidad</v>
          </cell>
          <cell r="E355">
            <v>420.09199999999998</v>
          </cell>
          <cell r="F355" t="str">
            <v xml:space="preserve">2.3.9.2.01 </v>
          </cell>
        </row>
        <row r="356">
          <cell r="C356" t="str">
            <v>670 (CZ114AL) AZUL para impresora HP AVANTAGE 4625</v>
          </cell>
          <cell r="D356" t="str">
            <v>unidad</v>
          </cell>
          <cell r="E356">
            <v>422.358</v>
          </cell>
          <cell r="F356" t="str">
            <v xml:space="preserve">2.3.9.2.01 </v>
          </cell>
        </row>
        <row r="357">
          <cell r="C357" t="str">
            <v>670 (CZ115AL) MAGENTA para impresora HP AVANTAGE 4625</v>
          </cell>
          <cell r="D357" t="str">
            <v>unidad</v>
          </cell>
          <cell r="E357">
            <v>422.44</v>
          </cell>
          <cell r="F357" t="str">
            <v xml:space="preserve">2.3.9.2.01 </v>
          </cell>
        </row>
        <row r="358">
          <cell r="C358" t="str">
            <v>670 (CZ116AL) AMARILLO para impresora HP AVANTAGE 4625</v>
          </cell>
          <cell r="D358" t="str">
            <v>unidad</v>
          </cell>
          <cell r="E358">
            <v>422.62799999999999</v>
          </cell>
          <cell r="F358" t="str">
            <v xml:space="preserve">2.3.9.2.01 </v>
          </cell>
        </row>
        <row r="359">
          <cell r="C359" t="str">
            <v>74 NEGRO para impresora HP C4280</v>
          </cell>
          <cell r="D359" t="str">
            <v>unidad</v>
          </cell>
          <cell r="E359">
            <v>810.41200000000003</v>
          </cell>
          <cell r="F359" t="str">
            <v xml:space="preserve">2.3.9.2.01 </v>
          </cell>
        </row>
        <row r="360">
          <cell r="C360" t="str">
            <v>75 COLOR para impresora HP C4280</v>
          </cell>
          <cell r="D360" t="str">
            <v>unidad</v>
          </cell>
          <cell r="E360">
            <v>1069.47</v>
          </cell>
          <cell r="F360" t="str">
            <v xml:space="preserve">2.3.9.2.01 </v>
          </cell>
        </row>
        <row r="361">
          <cell r="C361" t="str">
            <v>AL-100 TD para impresora SHARP AL-2030</v>
          </cell>
          <cell r="D361" t="str">
            <v>unidad</v>
          </cell>
          <cell r="E361">
            <v>3499.9967000000001</v>
          </cell>
          <cell r="F361" t="str">
            <v xml:space="preserve">2.3.9.2.01 </v>
          </cell>
        </row>
        <row r="362">
          <cell r="C362" t="str">
            <v>Archivo Acordeon</v>
          </cell>
          <cell r="D362" t="str">
            <v>unidad</v>
          </cell>
          <cell r="E362">
            <v>200.6</v>
          </cell>
          <cell r="F362" t="str">
            <v xml:space="preserve">2.3.9.2.01 </v>
          </cell>
        </row>
        <row r="363">
          <cell r="C363" t="str">
            <v>Bandas de Gomas No. 18 (cajas)</v>
          </cell>
          <cell r="D363" t="str">
            <v>unidad</v>
          </cell>
          <cell r="E363">
            <v>17.405000000000001</v>
          </cell>
          <cell r="F363" t="str">
            <v xml:space="preserve">2.3.9.2.01 </v>
          </cell>
        </row>
        <row r="364">
          <cell r="C364" t="str">
            <v>Bandejas para Escritorio</v>
          </cell>
          <cell r="D364" t="str">
            <v>unidad</v>
          </cell>
          <cell r="E364">
            <v>101.48</v>
          </cell>
          <cell r="F364" t="str">
            <v xml:space="preserve">2.3.9.2.01 </v>
          </cell>
        </row>
        <row r="365">
          <cell r="C365" t="str">
            <v>Cajas de Clips (19MM) pequeño</v>
          </cell>
          <cell r="D365" t="str">
            <v>unidad</v>
          </cell>
          <cell r="E365">
            <v>15.281000000000001</v>
          </cell>
          <cell r="F365" t="str">
            <v xml:space="preserve">2.3.9.2.01 </v>
          </cell>
        </row>
        <row r="366">
          <cell r="C366" t="str">
            <v>Cajas de Clips (32MM) Mediano</v>
          </cell>
          <cell r="D366" t="str">
            <v>unidad</v>
          </cell>
          <cell r="E366">
            <v>34.81</v>
          </cell>
          <cell r="F366" t="str">
            <v xml:space="preserve">2.3.9.2.01 </v>
          </cell>
        </row>
        <row r="367">
          <cell r="C367" t="str">
            <v>Cajas de Clips (51MM) Grande</v>
          </cell>
          <cell r="D367" t="str">
            <v>unidad</v>
          </cell>
          <cell r="E367">
            <v>77.88</v>
          </cell>
          <cell r="F367" t="str">
            <v xml:space="preserve">2.3.9.2.01 </v>
          </cell>
        </row>
        <row r="368">
          <cell r="C368" t="str">
            <v>Cajas de Felpas Azules</v>
          </cell>
          <cell r="D368" t="str">
            <v>Caja</v>
          </cell>
          <cell r="E368">
            <v>403.79669999999999</v>
          </cell>
          <cell r="F368" t="str">
            <v xml:space="preserve">2.3.9.2.01 </v>
          </cell>
        </row>
        <row r="369">
          <cell r="C369" t="str">
            <v>Cajas de Lapiceros Azules</v>
          </cell>
          <cell r="D369" t="str">
            <v>Caja</v>
          </cell>
          <cell r="E369">
            <v>36</v>
          </cell>
          <cell r="F369" t="str">
            <v xml:space="preserve">2.3.9.2.01 </v>
          </cell>
        </row>
        <row r="370">
          <cell r="C370" t="str">
            <v>Cajas Marcadores de Pizarra</v>
          </cell>
          <cell r="D370" t="str">
            <v>Caja</v>
          </cell>
          <cell r="E370">
            <v>154.875</v>
          </cell>
          <cell r="F370" t="str">
            <v xml:space="preserve">2.3.9.2.01 </v>
          </cell>
        </row>
        <row r="371">
          <cell r="C371" t="str">
            <v>Carpetas para archivos</v>
          </cell>
          <cell r="D371" t="str">
            <v>unidad</v>
          </cell>
          <cell r="E371">
            <v>121.54</v>
          </cell>
          <cell r="F371" t="str">
            <v xml:space="preserve">2.3.9.2.01 </v>
          </cell>
        </row>
        <row r="372">
          <cell r="C372" t="str">
            <v>Cartucho 122 Color para impresora HP2050 (Personal)</v>
          </cell>
          <cell r="D372" t="str">
            <v>unidad</v>
          </cell>
          <cell r="E372">
            <v>510.04250000000002</v>
          </cell>
          <cell r="F372" t="str">
            <v xml:space="preserve">2.3.9.2.01 </v>
          </cell>
        </row>
        <row r="373">
          <cell r="C373" t="str">
            <v>Cartucho 122 Negro para impresora HP 2050 (Personal)</v>
          </cell>
          <cell r="D373" t="str">
            <v>unidad</v>
          </cell>
          <cell r="E373">
            <v>510.04250000000002</v>
          </cell>
          <cell r="F373" t="str">
            <v xml:space="preserve">2.3.9.2.01 </v>
          </cell>
        </row>
        <row r="374">
          <cell r="C374" t="str">
            <v>Cartucho 662 color para impresora HP 3515</v>
          </cell>
          <cell r="D374" t="str">
            <v>unidad</v>
          </cell>
          <cell r="E374">
            <v>445.214</v>
          </cell>
          <cell r="F374" t="str">
            <v xml:space="preserve">2.3.9.2.01 </v>
          </cell>
        </row>
        <row r="375">
          <cell r="C375" t="str">
            <v>Cartucho 662 Negro para impresora HP 3515</v>
          </cell>
          <cell r="D375" t="str">
            <v>unidad</v>
          </cell>
          <cell r="E375">
            <v>445.21409999999997</v>
          </cell>
          <cell r="F375" t="str">
            <v xml:space="preserve">2.3.9.2.01 </v>
          </cell>
        </row>
        <row r="376">
          <cell r="C376" t="str">
            <v>Cartucho 662 Negro para impresora HP 3515</v>
          </cell>
          <cell r="D376" t="str">
            <v>unidad</v>
          </cell>
          <cell r="E376">
            <v>437.91</v>
          </cell>
          <cell r="F376" t="str">
            <v xml:space="preserve">2.3.9.2.01 </v>
          </cell>
        </row>
        <row r="377">
          <cell r="C377" t="str">
            <v>Cartucho 670 (CZ113AL) Negro  para impresora HP AVANTAGE 4625</v>
          </cell>
          <cell r="D377" t="str">
            <v>unidad</v>
          </cell>
          <cell r="E377">
            <v>440.16329999999999</v>
          </cell>
          <cell r="F377" t="str">
            <v xml:space="preserve">2.3.9.2.01 </v>
          </cell>
        </row>
        <row r="378">
          <cell r="C378" t="str">
            <v>Cartucho 670 (CZ114AL) Magenta para impresora HP AVANTAGE 4625</v>
          </cell>
          <cell r="D378" t="str">
            <v>unidad</v>
          </cell>
          <cell r="E378">
            <v>439.49</v>
          </cell>
          <cell r="F378" t="str">
            <v xml:space="preserve">2.3.9.2.01 </v>
          </cell>
        </row>
        <row r="379">
          <cell r="C379" t="str">
            <v>Cartucho 670 (CZ115AL) Amarillo para impresora HP AVANTAGE 4625</v>
          </cell>
          <cell r="D379" t="str">
            <v>unidad</v>
          </cell>
          <cell r="E379">
            <v>442.005</v>
          </cell>
          <cell r="F379" t="str">
            <v xml:space="preserve">2.3.9.2.01 </v>
          </cell>
        </row>
        <row r="380">
          <cell r="C380" t="str">
            <v>Cartucho 670 (CZ116AL) Cian para impresora HP AVANTAGE 4625</v>
          </cell>
          <cell r="D380" t="str">
            <v>unidad</v>
          </cell>
          <cell r="E380">
            <v>439.49</v>
          </cell>
          <cell r="F380" t="str">
            <v xml:space="preserve">2.3.9.2.01 </v>
          </cell>
        </row>
        <row r="381">
          <cell r="C381" t="str">
            <v>Cartucho 74 Negro para impresora HP C4280</v>
          </cell>
          <cell r="D381" t="str">
            <v>unidad</v>
          </cell>
          <cell r="E381">
            <v>835.00300000000004</v>
          </cell>
          <cell r="F381" t="str">
            <v xml:space="preserve">2.3.9.2.01 </v>
          </cell>
        </row>
        <row r="382">
          <cell r="C382" t="str">
            <v>Cartucho 75 Color para impresora HP C4280</v>
          </cell>
          <cell r="D382" t="str">
            <v>unidad</v>
          </cell>
          <cell r="E382">
            <v>1110</v>
          </cell>
          <cell r="F382" t="str">
            <v xml:space="preserve">2.3.9.2.01 </v>
          </cell>
        </row>
        <row r="383">
          <cell r="C383" t="str">
            <v>Cartucho 954 Amarillo para impresora OFFICEJET PRO8710</v>
          </cell>
          <cell r="D383" t="str">
            <v>unidad</v>
          </cell>
          <cell r="E383">
            <v>932.61249999999995</v>
          </cell>
          <cell r="F383" t="str">
            <v xml:space="preserve">2.3.9.2.01 </v>
          </cell>
        </row>
        <row r="384">
          <cell r="C384" t="str">
            <v>Cartucho 954 Cian para impresora OFFICEJET PRO8710</v>
          </cell>
          <cell r="D384" t="str">
            <v>unidad</v>
          </cell>
          <cell r="E384">
            <v>932.39</v>
          </cell>
          <cell r="F384" t="str">
            <v xml:space="preserve">2.3.9.2.01 </v>
          </cell>
        </row>
        <row r="385">
          <cell r="C385" t="str">
            <v>Cartucho 954 Magenta para impresora HP OFFICEJET PRO8710</v>
          </cell>
          <cell r="D385" t="str">
            <v>unidad</v>
          </cell>
          <cell r="E385">
            <v>932.39</v>
          </cell>
          <cell r="F385" t="str">
            <v xml:space="preserve">2.3.9.2.01 </v>
          </cell>
        </row>
        <row r="386">
          <cell r="C386" t="str">
            <v>Cartucho 954 Negro para impresora HP OFFICEJET PRO8710</v>
          </cell>
          <cell r="D386" t="str">
            <v>unidad</v>
          </cell>
          <cell r="E386">
            <v>1015</v>
          </cell>
          <cell r="F386" t="str">
            <v xml:space="preserve">2.3.9.2.01 </v>
          </cell>
        </row>
        <row r="387">
          <cell r="C387" t="str">
            <v>Cartucho CN050A (951) CIAN para impresora HP OFFICEJET PRO8610</v>
          </cell>
          <cell r="D387" t="str">
            <v>unidad</v>
          </cell>
          <cell r="E387">
            <v>927.75</v>
          </cell>
          <cell r="F387" t="str">
            <v xml:space="preserve">2.3.9.2.01 </v>
          </cell>
        </row>
        <row r="388">
          <cell r="C388" t="str">
            <v>Cartucho CN051 (951) Magenta para impresora HP OFFICEJET PRO8610</v>
          </cell>
          <cell r="D388" t="str">
            <v>unidad</v>
          </cell>
          <cell r="E388">
            <v>922.77329999999995</v>
          </cell>
          <cell r="F388" t="str">
            <v xml:space="preserve">2.3.9.2.01 </v>
          </cell>
        </row>
        <row r="389">
          <cell r="C389" t="str">
            <v>Cartucho CN052A Amarillo para impresora HP OFFICEJET PRO8610</v>
          </cell>
          <cell r="D389" t="str">
            <v>unidad</v>
          </cell>
          <cell r="E389">
            <v>929.53330000000005</v>
          </cell>
          <cell r="F389" t="str">
            <v xml:space="preserve">2.3.9.2.01 </v>
          </cell>
        </row>
        <row r="390">
          <cell r="C390" t="str">
            <v>Cartucho HP 60 Negro para impresora HP DESKJET D1660</v>
          </cell>
          <cell r="D390" t="str">
            <v>unidad</v>
          </cell>
          <cell r="E390">
            <v>885</v>
          </cell>
          <cell r="F390" t="str">
            <v xml:space="preserve">2.3.9.2.01 </v>
          </cell>
        </row>
        <row r="391">
          <cell r="C391" t="str">
            <v>Cartuchos color Negro para Impresora HP Photosmart C4280</v>
          </cell>
          <cell r="D391" t="str">
            <v>unidad</v>
          </cell>
          <cell r="E391">
            <v>1017.5025000000001</v>
          </cell>
          <cell r="F391" t="str">
            <v xml:space="preserve">2.3.9.2.01 </v>
          </cell>
        </row>
        <row r="392">
          <cell r="C392" t="str">
            <v>CB435A (35A) para impresora Laserjet P1006</v>
          </cell>
          <cell r="D392" t="str">
            <v>unidad</v>
          </cell>
          <cell r="E392">
            <v>2700.0052000000001</v>
          </cell>
          <cell r="F392" t="str">
            <v xml:space="preserve">2.3.9.2.01 </v>
          </cell>
        </row>
        <row r="393">
          <cell r="C393" t="str">
            <v>CE285A (85A) para impresora HP P1102W</v>
          </cell>
          <cell r="D393" t="str">
            <v>unidad</v>
          </cell>
          <cell r="E393">
            <v>2799.9985000000001</v>
          </cell>
          <cell r="F393" t="str">
            <v xml:space="preserve">2.3.9.2.01 </v>
          </cell>
        </row>
        <row r="394">
          <cell r="C394" t="str">
            <v>CE310A para impresora HP CP1025NW</v>
          </cell>
          <cell r="D394" t="str">
            <v>unidad</v>
          </cell>
          <cell r="E394">
            <v>2149.9960000000001</v>
          </cell>
          <cell r="F394" t="str">
            <v xml:space="preserve">2.3.9.2.01 </v>
          </cell>
        </row>
        <row r="395">
          <cell r="C395" t="str">
            <v>CE505A (05A) para impresora HP P2055DM</v>
          </cell>
          <cell r="D395" t="str">
            <v>unidad</v>
          </cell>
          <cell r="E395">
            <v>3650</v>
          </cell>
          <cell r="F395" t="str">
            <v xml:space="preserve">2.3.9.2.01 </v>
          </cell>
        </row>
        <row r="396">
          <cell r="C396" t="str">
            <v>Cera para contar Red Star 1.1 oz</v>
          </cell>
          <cell r="D396" t="str">
            <v>unidad</v>
          </cell>
          <cell r="E396">
            <v>30.68</v>
          </cell>
          <cell r="F396" t="str">
            <v xml:space="preserve">2.3.9.2.01 </v>
          </cell>
        </row>
        <row r="397">
          <cell r="C397" t="str">
            <v>CF226A (26A) para impresora HP MFP M426 FDW</v>
          </cell>
          <cell r="D397" t="str">
            <v>unidad</v>
          </cell>
          <cell r="E397">
            <v>5039.8509999999997</v>
          </cell>
          <cell r="F397" t="str">
            <v xml:space="preserve">2.3.9.2.01 </v>
          </cell>
        </row>
        <row r="398">
          <cell r="C398" t="str">
            <v>CF283A (83A) para impresora HP MFP M127 FN</v>
          </cell>
          <cell r="D398" t="str">
            <v>unidad</v>
          </cell>
          <cell r="E398">
            <v>2700.0050000000001</v>
          </cell>
          <cell r="F398" t="str">
            <v xml:space="preserve">2.3.9.2.01 </v>
          </cell>
        </row>
        <row r="399">
          <cell r="C399" t="str">
            <v>Cinta adhesiva 3/4</v>
          </cell>
          <cell r="D399" t="str">
            <v>unidad</v>
          </cell>
          <cell r="E399">
            <v>9.9946000000000002</v>
          </cell>
          <cell r="F399" t="str">
            <v xml:space="preserve">2.3.9.2.01 </v>
          </cell>
        </row>
        <row r="400">
          <cell r="C400" t="str">
            <v>Cinta para Calculadora electronica CIO Negra-Roja</v>
          </cell>
          <cell r="D400" t="str">
            <v>unidad</v>
          </cell>
          <cell r="E400">
            <v>35.4</v>
          </cell>
          <cell r="F400" t="str">
            <v xml:space="preserve">2.3.9.2.01 </v>
          </cell>
        </row>
        <row r="401">
          <cell r="C401" t="str">
            <v>CL-511 COLOR para impresora CANON PIXMA MP230</v>
          </cell>
          <cell r="D401" t="str">
            <v>unidad</v>
          </cell>
          <cell r="E401">
            <v>1184.72</v>
          </cell>
          <cell r="F401" t="str">
            <v xml:space="preserve">2.3.9.2.01 </v>
          </cell>
        </row>
        <row r="402">
          <cell r="C402" t="str">
            <v>CL-513 XL COLOR para impresora CANON PIXMA MP230</v>
          </cell>
          <cell r="D402" t="str">
            <v>unidad</v>
          </cell>
          <cell r="E402">
            <v>2265.6</v>
          </cell>
          <cell r="F402" t="str">
            <v xml:space="preserve">2.3.9.2.01 </v>
          </cell>
        </row>
        <row r="403">
          <cell r="C403" t="str">
            <v>Clip porta Carnet</v>
          </cell>
          <cell r="D403" t="str">
            <v>unidad</v>
          </cell>
          <cell r="E403">
            <v>13.3222</v>
          </cell>
          <cell r="F403" t="str">
            <v xml:space="preserve">2.3.9.2.01 </v>
          </cell>
        </row>
        <row r="404">
          <cell r="C404" t="str">
            <v>Clips Mediano 33MM</v>
          </cell>
          <cell r="D404" t="str">
            <v>unidad</v>
          </cell>
          <cell r="E404">
            <v>107.675</v>
          </cell>
          <cell r="F404" t="str">
            <v xml:space="preserve">2.3.9.2.01 </v>
          </cell>
        </row>
        <row r="405">
          <cell r="C405" t="str">
            <v>Clips Sujeta Papel Grande</v>
          </cell>
          <cell r="D405" t="str">
            <v>unidad</v>
          </cell>
          <cell r="E405">
            <v>21.771000000000001</v>
          </cell>
          <cell r="F405" t="str">
            <v xml:space="preserve">2.3.9.2.01 </v>
          </cell>
        </row>
        <row r="406">
          <cell r="C406" t="str">
            <v xml:space="preserve">Clips Sujeta Papel Pequeño </v>
          </cell>
          <cell r="D406" t="str">
            <v>unidad</v>
          </cell>
          <cell r="E406">
            <v>7.8470000000000004</v>
          </cell>
          <cell r="F406" t="str">
            <v xml:space="preserve">2.3.9.2.01 </v>
          </cell>
        </row>
        <row r="407">
          <cell r="C407" t="str">
            <v>CN050A (951) CIAN AZUL para impresora HP OFFICEJET PRO8610</v>
          </cell>
          <cell r="D407" t="str">
            <v>unidad</v>
          </cell>
          <cell r="E407">
            <v>885.4</v>
          </cell>
          <cell r="F407" t="str">
            <v xml:space="preserve">2.3.9.2.01 </v>
          </cell>
        </row>
        <row r="408">
          <cell r="C408" t="str">
            <v>CN051A (951) MAGENTA para impresora HP OFFICEJET PRO8610</v>
          </cell>
          <cell r="D408" t="str">
            <v>unidad</v>
          </cell>
          <cell r="E408">
            <v>880.95249999999999</v>
          </cell>
          <cell r="F408" t="str">
            <v xml:space="preserve">2.3.9.2.01 </v>
          </cell>
        </row>
        <row r="409">
          <cell r="C409" t="str">
            <v>CN052A (952) AMARILLO para impresora HP OFFICEJET PRO8610</v>
          </cell>
          <cell r="D409" t="str">
            <v>unidad</v>
          </cell>
          <cell r="E409">
            <v>889.42600000000004</v>
          </cell>
          <cell r="F409" t="str">
            <v xml:space="preserve">2.3.9.2.01 </v>
          </cell>
        </row>
        <row r="410">
          <cell r="C410" t="str">
            <v>Corrector Liquido  20ml</v>
          </cell>
          <cell r="D410" t="str">
            <v>unidad</v>
          </cell>
          <cell r="E410">
            <v>20.001000000000001</v>
          </cell>
          <cell r="F410" t="str">
            <v xml:space="preserve">2.3.9.2.01 </v>
          </cell>
        </row>
        <row r="411">
          <cell r="C411" t="str">
            <v>Disco Duro externo de 2 Tera Bytes</v>
          </cell>
          <cell r="D411" t="str">
            <v>unidad</v>
          </cell>
          <cell r="E411">
            <v>5750.01</v>
          </cell>
          <cell r="F411" t="str">
            <v xml:space="preserve">2.3.9.2.01 </v>
          </cell>
        </row>
        <row r="412">
          <cell r="C412" t="str">
            <v>E260A11L para impresora LEXMARK E260DN</v>
          </cell>
          <cell r="D412" t="str">
            <v>unidad</v>
          </cell>
          <cell r="E412">
            <v>4500.0006000000003</v>
          </cell>
          <cell r="F412" t="str">
            <v xml:space="preserve">2.3.9.2.01 </v>
          </cell>
        </row>
        <row r="413">
          <cell r="C413" t="str">
            <v>Grapa Industrial Grande (cajas)</v>
          </cell>
          <cell r="D413" t="str">
            <v>tonelada</v>
          </cell>
          <cell r="E413">
            <v>206.5</v>
          </cell>
          <cell r="F413" t="str">
            <v xml:space="preserve">2.3.9.2.01 </v>
          </cell>
        </row>
        <row r="414">
          <cell r="C414" t="str">
            <v>Grapadoras de Metal</v>
          </cell>
          <cell r="D414" t="str">
            <v>unidad</v>
          </cell>
          <cell r="E414">
            <v>144.9984</v>
          </cell>
          <cell r="F414" t="str">
            <v xml:space="preserve">2.3.9.2.01 </v>
          </cell>
        </row>
        <row r="415">
          <cell r="C415" t="str">
            <v>Guillotina 15¨</v>
          </cell>
          <cell r="D415" t="str">
            <v>unidad</v>
          </cell>
          <cell r="E415">
            <v>1407.74</v>
          </cell>
          <cell r="F415" t="str">
            <v xml:space="preserve">2.3.9.2.01 </v>
          </cell>
        </row>
        <row r="416">
          <cell r="C416" t="str">
            <v>Lapiceros Azules</v>
          </cell>
          <cell r="D416" t="str">
            <v>Caja</v>
          </cell>
          <cell r="E416">
            <v>71.98</v>
          </cell>
          <cell r="F416" t="str">
            <v xml:space="preserve">2.3.9.2.01 </v>
          </cell>
        </row>
        <row r="417">
          <cell r="C417" t="str">
            <v>Lapiceros color Azul (cajas)</v>
          </cell>
          <cell r="D417" t="str">
            <v>unidad</v>
          </cell>
          <cell r="E417">
            <v>55</v>
          </cell>
          <cell r="F417" t="str">
            <v xml:space="preserve">2.3.9.2.01 </v>
          </cell>
        </row>
        <row r="418">
          <cell r="C418" t="str">
            <v>Lapiceros color negro (cajas)</v>
          </cell>
          <cell r="D418" t="str">
            <v>unidad</v>
          </cell>
          <cell r="E418">
            <v>55</v>
          </cell>
          <cell r="F418" t="str">
            <v xml:space="preserve">2.3.9.2.01 </v>
          </cell>
        </row>
        <row r="419">
          <cell r="C419" t="str">
            <v>Lapiceros color rojo (cajas)</v>
          </cell>
          <cell r="D419" t="str">
            <v>tonelada</v>
          </cell>
          <cell r="E419">
            <v>72.5</v>
          </cell>
          <cell r="F419" t="str">
            <v xml:space="preserve">2.3.9.2.01 </v>
          </cell>
        </row>
        <row r="420">
          <cell r="C420" t="str">
            <v>Lápiz de carbon (docena)</v>
          </cell>
          <cell r="D420" t="str">
            <v>unidad</v>
          </cell>
          <cell r="E420">
            <v>50</v>
          </cell>
          <cell r="F420" t="str">
            <v xml:space="preserve">2.3.9.2.01 </v>
          </cell>
        </row>
        <row r="421">
          <cell r="C421" t="str">
            <v>Memoria Micro SD de 64GB</v>
          </cell>
          <cell r="D421" t="str">
            <v>unidad</v>
          </cell>
          <cell r="E421">
            <v>1121</v>
          </cell>
          <cell r="F421" t="str">
            <v xml:space="preserve">2.3.9.2.01 </v>
          </cell>
        </row>
        <row r="422">
          <cell r="C422" t="str">
            <v>Memorias USB 8 GB</v>
          </cell>
          <cell r="D422" t="str">
            <v>unidad</v>
          </cell>
          <cell r="E422">
            <v>254.99799999999999</v>
          </cell>
          <cell r="F422" t="str">
            <v xml:space="preserve">2.3.9.2.01 </v>
          </cell>
        </row>
        <row r="423">
          <cell r="C423" t="str">
            <v>Memorias USB 8 GB</v>
          </cell>
          <cell r="D423" t="str">
            <v>unidad</v>
          </cell>
          <cell r="E423">
            <v>365.8</v>
          </cell>
          <cell r="F423" t="str">
            <v xml:space="preserve">2.3.9.2.01 </v>
          </cell>
        </row>
        <row r="424">
          <cell r="C424" t="str">
            <v>Mural de Corcho, Marco Madera 24x35</v>
          </cell>
          <cell r="D424" t="str">
            <v>unidad</v>
          </cell>
          <cell r="E424">
            <v>498.99799999999999</v>
          </cell>
          <cell r="F424" t="str">
            <v xml:space="preserve">2.3.9.2.01 </v>
          </cell>
        </row>
        <row r="425">
          <cell r="C425" t="str">
            <v>Notas de papel autoadhesivo, Post it 3x3</v>
          </cell>
          <cell r="D425" t="str">
            <v>unidad</v>
          </cell>
          <cell r="E425">
            <v>10.9976</v>
          </cell>
          <cell r="F425" t="str">
            <v xml:space="preserve">2.3.9.2.01 </v>
          </cell>
        </row>
        <row r="426">
          <cell r="C426" t="str">
            <v>Paquetes Post-it Banderitas, 5 Colores Hopax (Sing Here)</v>
          </cell>
          <cell r="D426" t="str">
            <v>unidad</v>
          </cell>
          <cell r="E426">
            <v>53.1</v>
          </cell>
          <cell r="F426" t="str">
            <v xml:space="preserve">2.3.9.2.01 </v>
          </cell>
        </row>
        <row r="427">
          <cell r="C427" t="str">
            <v>PG-510 NEGRO para impresora CANON PIXMA MP230</v>
          </cell>
          <cell r="D427" t="str">
            <v>unidad</v>
          </cell>
          <cell r="E427">
            <v>916.505</v>
          </cell>
          <cell r="F427" t="str">
            <v xml:space="preserve">2.3.9.2.01 </v>
          </cell>
        </row>
        <row r="428">
          <cell r="C428" t="str">
            <v>PG-512 XL NEGRO para impresora CANON PIXMA MP230</v>
          </cell>
          <cell r="D428" t="str">
            <v>unidad</v>
          </cell>
          <cell r="E428">
            <v>5015</v>
          </cell>
          <cell r="F428" t="str">
            <v xml:space="preserve">2.3.9.2.01 </v>
          </cell>
        </row>
        <row r="429">
          <cell r="C429" t="str">
            <v>Pizarras Blancas Laminadas 90x60 cm con Trípode</v>
          </cell>
          <cell r="D429" t="str">
            <v>unidad</v>
          </cell>
          <cell r="E429">
            <v>10584.6</v>
          </cell>
          <cell r="F429" t="str">
            <v xml:space="preserve">2.3.9.2.01 </v>
          </cell>
        </row>
        <row r="430">
          <cell r="C430" t="str">
            <v>Plásticos Protectores de Carnet</v>
          </cell>
          <cell r="D430" t="str">
            <v>unidad</v>
          </cell>
          <cell r="E430">
            <v>8.85</v>
          </cell>
          <cell r="F430" t="str">
            <v xml:space="preserve">2.3.9.2.01 </v>
          </cell>
        </row>
        <row r="431">
          <cell r="C431" t="str">
            <v>Porta Clips</v>
          </cell>
          <cell r="D431" t="str">
            <v>unidad</v>
          </cell>
          <cell r="E431">
            <v>26.55</v>
          </cell>
          <cell r="F431" t="str">
            <v xml:space="preserve">2.3.9.2.01 </v>
          </cell>
        </row>
        <row r="432">
          <cell r="C432" t="str">
            <v>Porta Lápiz de Metal</v>
          </cell>
          <cell r="D432" t="str">
            <v>unidad</v>
          </cell>
          <cell r="E432">
            <v>71.98</v>
          </cell>
          <cell r="F432" t="str">
            <v xml:space="preserve">2.3.9.2.01 </v>
          </cell>
        </row>
        <row r="433">
          <cell r="C433" t="str">
            <v>Porta Revista de Metal</v>
          </cell>
          <cell r="D433" t="str">
            <v>unidad</v>
          </cell>
          <cell r="E433">
            <v>278.77499999999998</v>
          </cell>
          <cell r="F433" t="str">
            <v xml:space="preserve">2.3.9.2.01 </v>
          </cell>
        </row>
        <row r="434">
          <cell r="C434" t="str">
            <v>Post it 3x3,  Varios Colores</v>
          </cell>
          <cell r="D434" t="str">
            <v>unidad</v>
          </cell>
          <cell r="E434">
            <v>32.001600000000003</v>
          </cell>
          <cell r="F434" t="str">
            <v xml:space="preserve">2.3.9.2.01 </v>
          </cell>
        </row>
        <row r="435">
          <cell r="C435" t="str">
            <v>Post it Banderita</v>
          </cell>
          <cell r="D435" t="str">
            <v>unidad</v>
          </cell>
          <cell r="E435">
            <v>33.04</v>
          </cell>
          <cell r="F435" t="str">
            <v xml:space="preserve">2.3.9.2.01 </v>
          </cell>
        </row>
        <row r="436">
          <cell r="C436" t="str">
            <v>Post it Grandes</v>
          </cell>
          <cell r="D436" t="str">
            <v>unidad</v>
          </cell>
          <cell r="E436">
            <v>24.78</v>
          </cell>
          <cell r="F436" t="str">
            <v xml:space="preserve">2.3.9.2.01 </v>
          </cell>
        </row>
        <row r="437">
          <cell r="C437" t="str">
            <v>Post it Pequeño</v>
          </cell>
          <cell r="D437" t="str">
            <v>unidad</v>
          </cell>
          <cell r="E437">
            <v>21.24</v>
          </cell>
          <cell r="F437" t="str">
            <v xml:space="preserve">2.3.9.2.01 </v>
          </cell>
        </row>
        <row r="438">
          <cell r="C438" t="str">
            <v>Q1338A (38A) para impresora LASERJET 4200 DTN</v>
          </cell>
          <cell r="D438" t="str">
            <v>unidad</v>
          </cell>
          <cell r="E438">
            <v>8379.4282999999996</v>
          </cell>
          <cell r="F438" t="str">
            <v xml:space="preserve">2.3.9.2.01 </v>
          </cell>
        </row>
        <row r="439">
          <cell r="C439" t="str">
            <v>Q2612AD (12A) para impresora HP LASERJET 1022</v>
          </cell>
          <cell r="D439" t="str">
            <v>unidad</v>
          </cell>
          <cell r="E439">
            <v>3100.0016999999998</v>
          </cell>
          <cell r="F439" t="str">
            <v xml:space="preserve">2.3.9.2.01 </v>
          </cell>
        </row>
        <row r="440">
          <cell r="C440" t="str">
            <v>Q5942A (42A) para impresora LASERJET 4250</v>
          </cell>
          <cell r="D440" t="str">
            <v>unidad</v>
          </cell>
          <cell r="E440">
            <v>7601.18</v>
          </cell>
          <cell r="F440" t="str">
            <v xml:space="preserve">2.3.9.2.01 </v>
          </cell>
        </row>
        <row r="441">
          <cell r="C441" t="str">
            <v>Reglas Plásticas 12¨</v>
          </cell>
          <cell r="D441" t="str">
            <v>unidad</v>
          </cell>
          <cell r="E441">
            <v>5.31</v>
          </cell>
          <cell r="F441" t="str">
            <v xml:space="preserve">2.3.9.2.01 </v>
          </cell>
        </row>
        <row r="442">
          <cell r="C442" t="str">
            <v>Resaltador Amarillo Fluorescente</v>
          </cell>
          <cell r="D442" t="str">
            <v>unidad</v>
          </cell>
          <cell r="E442">
            <v>9.6760000000000002</v>
          </cell>
          <cell r="F442" t="str">
            <v xml:space="preserve">2.3.9.2.01 </v>
          </cell>
        </row>
        <row r="443">
          <cell r="C443" t="str">
            <v>Resaltador Fluorescente</v>
          </cell>
          <cell r="D443" t="str">
            <v>unidad</v>
          </cell>
          <cell r="E443">
            <v>25.924600000000002</v>
          </cell>
          <cell r="F443" t="str">
            <v xml:space="preserve">2.3.9.2.01 </v>
          </cell>
        </row>
        <row r="444">
          <cell r="C444" t="str">
            <v>Router wifi</v>
          </cell>
          <cell r="D444" t="str">
            <v>unidad</v>
          </cell>
          <cell r="E444">
            <v>4163.9250000000002</v>
          </cell>
          <cell r="F444" t="str">
            <v xml:space="preserve">2.3.9.2.01 </v>
          </cell>
        </row>
        <row r="445">
          <cell r="C445" t="str">
            <v>Sacapuntas</v>
          </cell>
          <cell r="D445" t="str">
            <v>unidad</v>
          </cell>
          <cell r="E445">
            <v>15.34</v>
          </cell>
          <cell r="F445" t="str">
            <v xml:space="preserve">2.3.9.2.01 </v>
          </cell>
        </row>
        <row r="446">
          <cell r="C446" t="str">
            <v>Sacapuntas Eléctrico</v>
          </cell>
          <cell r="D446" t="str">
            <v>unidad</v>
          </cell>
          <cell r="E446">
            <v>788.24</v>
          </cell>
          <cell r="F446" t="str">
            <v xml:space="preserve">2.3.9.2.01 </v>
          </cell>
        </row>
        <row r="447">
          <cell r="C447" t="str">
            <v>Sello de Despachado (CUADRADO)</v>
          </cell>
          <cell r="D447" t="str">
            <v>unidad</v>
          </cell>
          <cell r="E447">
            <v>1888</v>
          </cell>
          <cell r="F447" t="str">
            <v xml:space="preserve">2.3.9.2.01 </v>
          </cell>
        </row>
        <row r="448">
          <cell r="C448" t="str">
            <v>Sello de Recibido (CUADRADO)</v>
          </cell>
          <cell r="D448" t="str">
            <v>unidad</v>
          </cell>
          <cell r="E448">
            <v>1888</v>
          </cell>
          <cell r="F448" t="str">
            <v xml:space="preserve">2.3.9.2.01 </v>
          </cell>
        </row>
        <row r="449">
          <cell r="C449" t="str">
            <v>Sellos Gomigrafos</v>
          </cell>
          <cell r="D449" t="str">
            <v>unidad</v>
          </cell>
          <cell r="E449">
            <v>1858.5</v>
          </cell>
          <cell r="F449" t="str">
            <v xml:space="preserve">2.3.9.2.01 </v>
          </cell>
        </row>
        <row r="450">
          <cell r="C450" t="str">
            <v>Separadores carpeta 8 1/2 x11</v>
          </cell>
          <cell r="D450" t="str">
            <v>Caja</v>
          </cell>
          <cell r="E450">
            <v>27.14</v>
          </cell>
          <cell r="F450" t="str">
            <v xml:space="preserve">2.3.9.2.01 </v>
          </cell>
        </row>
        <row r="451">
          <cell r="C451" t="str">
            <v>Stick de Colle 35g (Pegamento)</v>
          </cell>
          <cell r="D451" t="str">
            <v>unidad</v>
          </cell>
          <cell r="E451">
            <v>33.4176</v>
          </cell>
          <cell r="F451" t="str">
            <v xml:space="preserve">2.3.9.2.01 </v>
          </cell>
        </row>
        <row r="452">
          <cell r="C452" t="str">
            <v>Tabla de Apoyo de Madera</v>
          </cell>
          <cell r="D452" t="str">
            <v>unidad</v>
          </cell>
          <cell r="E452">
            <v>46.999499999999998</v>
          </cell>
          <cell r="F452" t="str">
            <v xml:space="preserve">2.3.9.2.01 </v>
          </cell>
        </row>
        <row r="453">
          <cell r="C453" t="str">
            <v>Tabla de apoyo/ Madera</v>
          </cell>
          <cell r="D453" t="str">
            <v>unidad</v>
          </cell>
          <cell r="E453">
            <v>49.206000000000003</v>
          </cell>
          <cell r="F453" t="str">
            <v xml:space="preserve">2.3.9.2.01 </v>
          </cell>
        </row>
        <row r="454">
          <cell r="C454" t="str">
            <v>Tape 33-3M (un rollo)</v>
          </cell>
          <cell r="D454" t="str">
            <v>unidad</v>
          </cell>
          <cell r="E454">
            <v>619.5</v>
          </cell>
          <cell r="F454" t="str">
            <v xml:space="preserve">2.3.9.2.01 </v>
          </cell>
        </row>
        <row r="455">
          <cell r="C455" t="str">
            <v>Tijeras de oficina</v>
          </cell>
          <cell r="D455" t="str">
            <v>unidad</v>
          </cell>
          <cell r="E455">
            <v>49.607300000000002</v>
          </cell>
          <cell r="F455" t="str">
            <v xml:space="preserve">2.3.9.2.01 </v>
          </cell>
        </row>
        <row r="456">
          <cell r="C456" t="str">
            <v>Tinta para Sello color azul (docenas)</v>
          </cell>
          <cell r="D456" t="str">
            <v>unidad</v>
          </cell>
          <cell r="E456">
            <v>1362.9</v>
          </cell>
          <cell r="F456" t="str">
            <v xml:space="preserve">2.3.9.2.01 </v>
          </cell>
        </row>
        <row r="457">
          <cell r="C457" t="str">
            <v>Tinta para Sello color rojo</v>
          </cell>
          <cell r="D457" t="str">
            <v>unidad</v>
          </cell>
          <cell r="E457">
            <v>114.46</v>
          </cell>
          <cell r="F457" t="str">
            <v xml:space="preserve">2.3.9.2.01 </v>
          </cell>
        </row>
        <row r="458">
          <cell r="C458" t="str">
            <v>Toner AR-310NT para impresora SHARP AR-M237</v>
          </cell>
          <cell r="D458" t="str">
            <v>unidad</v>
          </cell>
          <cell r="E458">
            <v>4399.9949999999999</v>
          </cell>
          <cell r="F458" t="str">
            <v xml:space="preserve">2.3.9.2.01 </v>
          </cell>
        </row>
        <row r="459">
          <cell r="C459" t="str">
            <v>Toner CB435A (35A) para impresora LASERJET P1006</v>
          </cell>
          <cell r="D459" t="str">
            <v>unidad</v>
          </cell>
          <cell r="E459">
            <v>2242</v>
          </cell>
          <cell r="F459" t="str">
            <v xml:space="preserve">2.3.9.2.01 </v>
          </cell>
        </row>
        <row r="460">
          <cell r="C460" t="str">
            <v>Toner CE285A (85A) para impresora HP P1102W</v>
          </cell>
          <cell r="D460" t="str">
            <v>unidad</v>
          </cell>
          <cell r="E460">
            <v>1982.4</v>
          </cell>
          <cell r="F460" t="str">
            <v xml:space="preserve">2.3.9.2.01 </v>
          </cell>
        </row>
        <row r="461">
          <cell r="C461" t="str">
            <v>Toner CE310A 126A para impresora HP CP1025NW</v>
          </cell>
          <cell r="D461" t="str">
            <v>unidad</v>
          </cell>
          <cell r="E461">
            <v>2006</v>
          </cell>
          <cell r="F461" t="str">
            <v xml:space="preserve">2.3.9.2.01 </v>
          </cell>
        </row>
        <row r="462">
          <cell r="C462" t="str">
            <v>Toner CE505A (05A) para impresora HP P2055DM</v>
          </cell>
          <cell r="D462" t="str">
            <v>unidad</v>
          </cell>
          <cell r="E462">
            <v>3186</v>
          </cell>
          <cell r="F462" t="str">
            <v xml:space="preserve">2.3.9.2.01 </v>
          </cell>
        </row>
        <row r="463">
          <cell r="C463" t="str">
            <v>Toner CF217A (17A) para impresora HP M102W</v>
          </cell>
          <cell r="D463" t="str">
            <v>unidad</v>
          </cell>
          <cell r="E463">
            <v>2908.2525000000001</v>
          </cell>
          <cell r="F463" t="str">
            <v xml:space="preserve">2.3.9.2.01 </v>
          </cell>
        </row>
        <row r="464">
          <cell r="C464" t="str">
            <v>Toner CF226A (26A) para impresora HP MFP M426 FDW</v>
          </cell>
          <cell r="D464" t="str">
            <v>unidad</v>
          </cell>
          <cell r="E464">
            <v>4979.6000000000004</v>
          </cell>
          <cell r="F464" t="str">
            <v xml:space="preserve">2.3.9.2.01 </v>
          </cell>
        </row>
        <row r="465">
          <cell r="C465" t="str">
            <v>Toner CF280A (80A) para impresora HP 400 M401 DNE</v>
          </cell>
          <cell r="D465" t="str">
            <v>unidad</v>
          </cell>
          <cell r="E465">
            <v>4248</v>
          </cell>
          <cell r="F465" t="str">
            <v xml:space="preserve">2.3.9.2.01 </v>
          </cell>
        </row>
        <row r="466">
          <cell r="C466" t="str">
            <v>Toner CF283A (83A) para impresora HP MFP M127 FN</v>
          </cell>
          <cell r="D466" t="str">
            <v>unidad</v>
          </cell>
          <cell r="E466">
            <v>2419</v>
          </cell>
          <cell r="F466" t="str">
            <v xml:space="preserve">2.3.9.2.01 </v>
          </cell>
        </row>
        <row r="467">
          <cell r="C467" t="str">
            <v>Toner E260A11L para impresora LEXMARK E260DN</v>
          </cell>
          <cell r="D467" t="str">
            <v>unidad</v>
          </cell>
          <cell r="E467">
            <v>5015</v>
          </cell>
          <cell r="F467" t="str">
            <v xml:space="preserve">2.3.9.2.01 </v>
          </cell>
        </row>
        <row r="468">
          <cell r="C468" t="str">
            <v>Toner HP CF217A 17A</v>
          </cell>
          <cell r="D468" t="str">
            <v>unidad</v>
          </cell>
          <cell r="E468">
            <v>4398.45</v>
          </cell>
          <cell r="F468" t="str">
            <v xml:space="preserve">2.3.9.2.01 </v>
          </cell>
        </row>
        <row r="469">
          <cell r="C469" t="str">
            <v>Toner para Impresora Xeroz 3220</v>
          </cell>
          <cell r="D469" t="str">
            <v>unidad</v>
          </cell>
          <cell r="E469">
            <v>8142</v>
          </cell>
          <cell r="F469" t="str">
            <v xml:space="preserve">2.3.9.2.01 </v>
          </cell>
        </row>
        <row r="470">
          <cell r="C470" t="str">
            <v>Toner Q1338A (38A) para impresora LASERJET 4200 DTN</v>
          </cell>
          <cell r="D470" t="str">
            <v>unidad</v>
          </cell>
          <cell r="E470">
            <v>6608</v>
          </cell>
          <cell r="F470" t="str">
            <v xml:space="preserve">2.3.9.2.01 </v>
          </cell>
        </row>
        <row r="471">
          <cell r="C471" t="str">
            <v>Toner Q2612AD (12A) para impresora HP LASERJET 1020</v>
          </cell>
          <cell r="D471" t="str">
            <v>unidad</v>
          </cell>
          <cell r="E471">
            <v>1899.8</v>
          </cell>
          <cell r="F471" t="str">
            <v xml:space="preserve">2.3.9.2.01 </v>
          </cell>
        </row>
        <row r="472">
          <cell r="C472" t="str">
            <v>Toner Q5942A (42A) para impresora LASERJET 4250</v>
          </cell>
          <cell r="D472" t="str">
            <v>unidad</v>
          </cell>
          <cell r="E472">
            <v>7788</v>
          </cell>
          <cell r="F472" t="str">
            <v xml:space="preserve">2.3.9.2.01 </v>
          </cell>
        </row>
        <row r="473">
          <cell r="C473" t="str">
            <v>Toner Q5945A (45A) para impresora HP 4345 MFP</v>
          </cell>
          <cell r="D473" t="str">
            <v>unidad</v>
          </cell>
          <cell r="E473">
            <v>8732</v>
          </cell>
          <cell r="F473" t="str">
            <v xml:space="preserve">2.3.9.2.01 </v>
          </cell>
        </row>
        <row r="474">
          <cell r="C474" t="str">
            <v>Toner T3520 para impresora TOSHIBA T3520</v>
          </cell>
          <cell r="D474" t="str">
            <v>unidad</v>
          </cell>
          <cell r="E474">
            <v>1911.01</v>
          </cell>
          <cell r="F474" t="str">
            <v xml:space="preserve">2.3.9.2.01 </v>
          </cell>
        </row>
        <row r="475">
          <cell r="C475" t="str">
            <v>Toner T4710U para impresora TOSHIBA SUPER G3</v>
          </cell>
          <cell r="D475" t="str">
            <v>unidad</v>
          </cell>
          <cell r="E475">
            <v>7670</v>
          </cell>
          <cell r="F475" t="str">
            <v xml:space="preserve">2.3.9.2.01 </v>
          </cell>
        </row>
        <row r="476">
          <cell r="C476" t="str">
            <v xml:space="preserve">Unidades de Sacagrapas </v>
          </cell>
          <cell r="D476" t="str">
            <v>unidad</v>
          </cell>
          <cell r="E476">
            <v>14.75</v>
          </cell>
          <cell r="F476" t="str">
            <v xml:space="preserve">2.3.9.2.01 </v>
          </cell>
        </row>
        <row r="477">
          <cell r="C477" t="str">
            <v>Zafacón de Metal para escritorio</v>
          </cell>
          <cell r="D477" t="str">
            <v>unidad</v>
          </cell>
          <cell r="E477">
            <v>233.64</v>
          </cell>
          <cell r="F477" t="str">
            <v xml:space="preserve">2.3.9.2.01 </v>
          </cell>
        </row>
        <row r="478">
          <cell r="C478" t="str">
            <v>Aguja con hilo de seda 3/0</v>
          </cell>
          <cell r="D478" t="str">
            <v>tonelada</v>
          </cell>
          <cell r="E478">
            <v>250</v>
          </cell>
          <cell r="F478" t="str">
            <v>2.3.9.3.01</v>
          </cell>
        </row>
        <row r="479">
          <cell r="C479" t="str">
            <v>Aguja con Hilo de Seda 3/0</v>
          </cell>
          <cell r="D479" t="str">
            <v>unidad</v>
          </cell>
          <cell r="E479">
            <v>362.25</v>
          </cell>
          <cell r="F479" t="str">
            <v xml:space="preserve">2.3.9.3.01 </v>
          </cell>
        </row>
        <row r="480">
          <cell r="C480" t="str">
            <v>Aguja corta 27G  1x100</v>
          </cell>
          <cell r="D480" t="str">
            <v>unidad</v>
          </cell>
          <cell r="E480">
            <v>402.67669999999998</v>
          </cell>
          <cell r="F480" t="str">
            <v>2.3.9.3.01</v>
          </cell>
        </row>
        <row r="481">
          <cell r="C481" t="str">
            <v>Aguja Corta 27G 1x100 (cajas)</v>
          </cell>
          <cell r="D481" t="str">
            <v>unidad</v>
          </cell>
          <cell r="E481">
            <v>475.16</v>
          </cell>
          <cell r="F481" t="str">
            <v xml:space="preserve">2.3.9.3.01 </v>
          </cell>
        </row>
        <row r="482">
          <cell r="C482" t="str">
            <v>Aguja larga 27G  1x100</v>
          </cell>
          <cell r="D482" t="str">
            <v>unidad</v>
          </cell>
          <cell r="E482">
            <v>466.1</v>
          </cell>
          <cell r="F482" t="str">
            <v>2.3.9.3.01</v>
          </cell>
        </row>
        <row r="483">
          <cell r="C483" t="str">
            <v>Aguja Larga 27G 1x100 (cajas)</v>
          </cell>
          <cell r="D483" t="str">
            <v>unidad</v>
          </cell>
          <cell r="E483">
            <v>475.16</v>
          </cell>
          <cell r="F483" t="str">
            <v xml:space="preserve">2.3.9.3.01 </v>
          </cell>
        </row>
        <row r="484">
          <cell r="C484" t="str">
            <v>Algodon en rollo (libra)</v>
          </cell>
          <cell r="D484" t="str">
            <v>libra</v>
          </cell>
          <cell r="E484">
            <v>148</v>
          </cell>
          <cell r="F484" t="str">
            <v>2.3.9.3.01</v>
          </cell>
        </row>
        <row r="485">
          <cell r="C485" t="str">
            <v>Algodón en rollo (libra)</v>
          </cell>
          <cell r="D485" t="str">
            <v>libra</v>
          </cell>
          <cell r="E485">
            <v>393.75</v>
          </cell>
          <cell r="F485" t="str">
            <v xml:space="preserve">2.3.9.3.01 </v>
          </cell>
        </row>
        <row r="486">
          <cell r="C486" t="str">
            <v>Babero desechable</v>
          </cell>
          <cell r="D486" t="str">
            <v>unidad</v>
          </cell>
          <cell r="E486">
            <v>1535.12</v>
          </cell>
          <cell r="F486" t="str">
            <v xml:space="preserve">2.3.9.3.01 </v>
          </cell>
        </row>
        <row r="487">
          <cell r="C487" t="str">
            <v>Babero desechable 500/1</v>
          </cell>
          <cell r="D487" t="str">
            <v>unidad</v>
          </cell>
          <cell r="E487">
            <v>1300.95</v>
          </cell>
          <cell r="F487" t="str">
            <v>2.3.9.3.01</v>
          </cell>
        </row>
        <row r="488">
          <cell r="C488" t="str">
            <v>Baja Lengua (1 caja)</v>
          </cell>
          <cell r="D488" t="str">
            <v>unidad</v>
          </cell>
          <cell r="E488">
            <v>299.72000000000003</v>
          </cell>
          <cell r="F488" t="str">
            <v xml:space="preserve">2.3.9.3.01 </v>
          </cell>
        </row>
        <row r="489">
          <cell r="C489" t="str">
            <v>Baja lengua 100/1</v>
          </cell>
          <cell r="D489" t="str">
            <v>unidad</v>
          </cell>
          <cell r="E489">
            <v>236</v>
          </cell>
          <cell r="F489" t="str">
            <v>2.3.9.3.01</v>
          </cell>
        </row>
        <row r="490">
          <cell r="C490" t="str">
            <v>Banda de Celuloide 1x100</v>
          </cell>
          <cell r="D490" t="str">
            <v>unidad</v>
          </cell>
          <cell r="E490">
            <v>131.58000000000001</v>
          </cell>
          <cell r="F490" t="str">
            <v xml:space="preserve">2.3.9.3.01 </v>
          </cell>
        </row>
        <row r="491">
          <cell r="C491" t="str">
            <v>Espejo con mango</v>
          </cell>
          <cell r="D491" t="str">
            <v>unidad</v>
          </cell>
          <cell r="E491">
            <v>136.29</v>
          </cell>
          <cell r="F491" t="str">
            <v>2.3.9.3.01</v>
          </cell>
        </row>
        <row r="492">
          <cell r="C492" t="str">
            <v>Fresa de pulido de Resina dorada (larga)</v>
          </cell>
          <cell r="D492" t="str">
            <v>unidad</v>
          </cell>
          <cell r="E492">
            <v>74.34</v>
          </cell>
          <cell r="F492" t="str">
            <v>2.3.9.3.01</v>
          </cell>
        </row>
        <row r="493">
          <cell r="C493" t="str">
            <v>Fresa económica 2200F</v>
          </cell>
          <cell r="D493" t="str">
            <v>unidad</v>
          </cell>
          <cell r="E493">
            <v>52.4983</v>
          </cell>
          <cell r="F493" t="str">
            <v>2.3.9.3.01</v>
          </cell>
        </row>
        <row r="494">
          <cell r="C494" t="str">
            <v>Fresa Económica 2200F</v>
          </cell>
          <cell r="D494" t="str">
            <v>unidad</v>
          </cell>
          <cell r="E494">
            <v>61.95</v>
          </cell>
          <cell r="F494" t="str">
            <v xml:space="preserve">2.3.9.3.01 </v>
          </cell>
        </row>
        <row r="495">
          <cell r="C495" t="str">
            <v>Fresa redonda 1012</v>
          </cell>
          <cell r="D495" t="str">
            <v>unidad</v>
          </cell>
          <cell r="E495">
            <v>94.352699999999999</v>
          </cell>
          <cell r="F495" t="str">
            <v>2.3.9.3.01</v>
          </cell>
        </row>
        <row r="496">
          <cell r="C496" t="str">
            <v>Fresa Redonda 1012</v>
          </cell>
          <cell r="D496" t="str">
            <v>unidad</v>
          </cell>
          <cell r="E496">
            <v>131.58199999999999</v>
          </cell>
          <cell r="F496" t="str">
            <v xml:space="preserve">2.3.9.3.01 </v>
          </cell>
        </row>
        <row r="497">
          <cell r="C497" t="str">
            <v>Fresa redonda 1014</v>
          </cell>
          <cell r="D497" t="str">
            <v>unidad</v>
          </cell>
          <cell r="E497">
            <v>94.352699999999999</v>
          </cell>
          <cell r="F497" t="str">
            <v>2.3.9.3.01</v>
          </cell>
        </row>
        <row r="498">
          <cell r="C498" t="str">
            <v>Fresa Redonda 1014</v>
          </cell>
          <cell r="D498" t="str">
            <v>unidad</v>
          </cell>
          <cell r="E498">
            <v>131.58199999999999</v>
          </cell>
          <cell r="F498" t="str">
            <v xml:space="preserve">2.3.9.3.01 </v>
          </cell>
        </row>
        <row r="499">
          <cell r="C499" t="str">
            <v>Fresa tipo Schufu</v>
          </cell>
          <cell r="D499" t="str">
            <v>unidad</v>
          </cell>
          <cell r="E499">
            <v>43.365299999999998</v>
          </cell>
          <cell r="F499" t="str">
            <v>2.3.9.3.01</v>
          </cell>
        </row>
        <row r="500">
          <cell r="C500" t="str">
            <v>Gasa 2'x 2'/4 No esterelizada 200/1 (paquetes)</v>
          </cell>
          <cell r="D500" t="str">
            <v>unidad</v>
          </cell>
          <cell r="E500">
            <v>78.75</v>
          </cell>
          <cell r="F500" t="str">
            <v xml:space="preserve">2.3.9.3.01 </v>
          </cell>
        </row>
        <row r="501">
          <cell r="C501" t="str">
            <v>Gasa 2'x 2'/4 no esterilizada 200/1 (paquetes)</v>
          </cell>
          <cell r="D501" t="str">
            <v>unidad</v>
          </cell>
          <cell r="E501">
            <v>73</v>
          </cell>
          <cell r="F501" t="str">
            <v>2.3.9.3.01</v>
          </cell>
        </row>
        <row r="502">
          <cell r="C502" t="str">
            <v>Gorro Azul de Cirugia 100/1</v>
          </cell>
          <cell r="D502" t="str">
            <v>unidad</v>
          </cell>
          <cell r="E502">
            <v>723.70500000000004</v>
          </cell>
          <cell r="F502" t="str">
            <v xml:space="preserve">2.3.9.3.01 </v>
          </cell>
        </row>
        <row r="503">
          <cell r="C503" t="str">
            <v>Guantes L</v>
          </cell>
          <cell r="D503" t="str">
            <v>unidad</v>
          </cell>
          <cell r="E503">
            <v>224.2</v>
          </cell>
          <cell r="F503" t="str">
            <v>2.3.9.3.01</v>
          </cell>
        </row>
        <row r="504">
          <cell r="C504" t="str">
            <v>Guantes L (cajas)</v>
          </cell>
          <cell r="D504" t="str">
            <v>unidad</v>
          </cell>
          <cell r="E504">
            <v>433.65</v>
          </cell>
          <cell r="F504" t="str">
            <v xml:space="preserve">2.3.9.3.01 </v>
          </cell>
        </row>
        <row r="505">
          <cell r="C505" t="str">
            <v>Guantes M</v>
          </cell>
          <cell r="D505" t="str">
            <v>unidad</v>
          </cell>
          <cell r="E505">
            <v>224.2</v>
          </cell>
          <cell r="F505" t="str">
            <v>2.3.9.3.01</v>
          </cell>
        </row>
        <row r="506">
          <cell r="C506" t="str">
            <v>Guantes M (cajas)</v>
          </cell>
          <cell r="D506" t="str">
            <v>unidad</v>
          </cell>
          <cell r="E506">
            <v>433.65</v>
          </cell>
          <cell r="F506" t="str">
            <v xml:space="preserve">2.3.9.3.01 </v>
          </cell>
        </row>
        <row r="507">
          <cell r="C507" t="str">
            <v>Guantes S</v>
          </cell>
          <cell r="D507" t="str">
            <v>unidad</v>
          </cell>
          <cell r="E507">
            <v>224.2</v>
          </cell>
          <cell r="F507" t="str">
            <v>2.3.9.3.01</v>
          </cell>
        </row>
        <row r="508">
          <cell r="C508" t="str">
            <v>Guantes S (cajas)</v>
          </cell>
          <cell r="D508" t="str">
            <v>unidad</v>
          </cell>
          <cell r="E508">
            <v>433.65</v>
          </cell>
          <cell r="F508" t="str">
            <v xml:space="preserve">2.3.9.3.01 </v>
          </cell>
        </row>
        <row r="509">
          <cell r="C509" t="str">
            <v>Instrumento de obturación plástica</v>
          </cell>
          <cell r="D509" t="str">
            <v>unidad</v>
          </cell>
          <cell r="E509">
            <v>99.12</v>
          </cell>
          <cell r="F509" t="str">
            <v>2.3.9.3.01</v>
          </cell>
        </row>
        <row r="510">
          <cell r="C510" t="str">
            <v>Jeringa porta Carpule</v>
          </cell>
          <cell r="D510" t="str">
            <v>unidad</v>
          </cell>
          <cell r="E510">
            <v>384.09</v>
          </cell>
          <cell r="F510" t="str">
            <v>2.3.9.3.01</v>
          </cell>
        </row>
        <row r="511">
          <cell r="C511" t="str">
            <v>Kits de Resina</v>
          </cell>
          <cell r="D511" t="str">
            <v>unidad</v>
          </cell>
          <cell r="E511">
            <v>3669.75</v>
          </cell>
          <cell r="F511" t="str">
            <v>2.3.9.3.01</v>
          </cell>
        </row>
        <row r="512">
          <cell r="C512" t="str">
            <v>Mascarilla lisa rectangular azul 1x50</v>
          </cell>
          <cell r="D512" t="str">
            <v>tonelada</v>
          </cell>
          <cell r="E512">
            <v>183.75</v>
          </cell>
          <cell r="F512" t="str">
            <v>2.3.9.3.01</v>
          </cell>
        </row>
        <row r="513">
          <cell r="C513" t="str">
            <v>Mascarilla Lisa Rectangular Azul 1x50</v>
          </cell>
          <cell r="D513" t="str">
            <v>unidad</v>
          </cell>
          <cell r="E513">
            <v>255.86</v>
          </cell>
          <cell r="F513" t="str">
            <v xml:space="preserve">2.3.9.3.01 </v>
          </cell>
        </row>
        <row r="514">
          <cell r="C514" t="str">
            <v>Papel Articular</v>
          </cell>
          <cell r="D514" t="str">
            <v>unidad</v>
          </cell>
          <cell r="E514">
            <v>548.26</v>
          </cell>
          <cell r="F514" t="str">
            <v xml:space="preserve">2.3.9.3.01 </v>
          </cell>
        </row>
        <row r="515">
          <cell r="C515" t="str">
            <v>Turbina</v>
          </cell>
          <cell r="D515" t="str">
            <v>unidad</v>
          </cell>
          <cell r="E515">
            <v>3422</v>
          </cell>
          <cell r="F515" t="str">
            <v>2.3.9.3.01</v>
          </cell>
        </row>
        <row r="516">
          <cell r="C516" t="str">
            <v>Viaticos Chofer Sin Hospedaje</v>
          </cell>
          <cell r="D516" t="str">
            <v xml:space="preserve">Cheque </v>
          </cell>
          <cell r="E516">
            <v>1500</v>
          </cell>
          <cell r="F516" t="str">
            <v>2.2.3.1.01</v>
          </cell>
        </row>
        <row r="517">
          <cell r="C517" t="str">
            <v>Viaticos Chofer Sin Hospedaje</v>
          </cell>
          <cell r="D517" t="str">
            <v xml:space="preserve">Cheque </v>
          </cell>
          <cell r="E517">
            <v>2050</v>
          </cell>
          <cell r="F517" t="str">
            <v>2.2.3.1.01</v>
          </cell>
        </row>
        <row r="518">
          <cell r="C518" t="str">
            <v>Viaticos Tecnicos con Hospedaje</v>
          </cell>
          <cell r="D518" t="str">
            <v xml:space="preserve">Cheque </v>
          </cell>
          <cell r="E518">
            <v>3500</v>
          </cell>
          <cell r="F518" t="str">
            <v>2.2.3.1.01</v>
          </cell>
        </row>
        <row r="519">
          <cell r="C519" t="str">
            <v>Viaticos Tecnicos Sin Hospedaje</v>
          </cell>
          <cell r="D519" t="str">
            <v xml:space="preserve">Cheque </v>
          </cell>
          <cell r="E519">
            <v>2100</v>
          </cell>
          <cell r="F519" t="str">
            <v>2.2.3.1.01</v>
          </cell>
        </row>
        <row r="520">
          <cell r="C520" t="str">
            <v>Automóviles y camiones</v>
          </cell>
          <cell r="D520" t="str">
            <v>Unidad</v>
          </cell>
          <cell r="E520">
            <v>0</v>
          </cell>
          <cell r="F520" t="str">
            <v>2.6.4.1.01</v>
          </cell>
        </row>
        <row r="521">
          <cell r="C521" t="str">
            <v>Carrocerías y remolques</v>
          </cell>
          <cell r="D521" t="str">
            <v>Unidad</v>
          </cell>
          <cell r="E521">
            <v>0</v>
          </cell>
          <cell r="F521" t="str">
            <v>2.6.4.2.01</v>
          </cell>
        </row>
        <row r="522">
          <cell r="C522" t="str">
            <v>Otros equipos de transporte</v>
          </cell>
          <cell r="D522" t="str">
            <v>Unidad</v>
          </cell>
          <cell r="E522">
            <v>0</v>
          </cell>
          <cell r="F522" t="str">
            <v>2.6.4.8.01</v>
          </cell>
        </row>
        <row r="542">
          <cell r="A542" t="str">
            <v>Acabados textiles</v>
          </cell>
          <cell r="B542" t="str">
            <v>lsAcabadosTextiles</v>
          </cell>
        </row>
        <row r="543">
          <cell r="A543" t="str">
            <v>Alimentos y bebidas para personas</v>
          </cell>
          <cell r="B543" t="str">
            <v>lsAlimentosyBebidas</v>
          </cell>
        </row>
        <row r="544">
          <cell r="A544" t="str">
            <v>Artículos de plástico</v>
          </cell>
          <cell r="B544" t="str">
            <v>lsArticulosdePlastico</v>
          </cell>
        </row>
        <row r="545">
          <cell r="A545" t="str">
            <v>Automóviles y camiones</v>
          </cell>
          <cell r="B545" t="str">
            <v>lsEquiposTransporte</v>
          </cell>
        </row>
        <row r="546">
          <cell r="A546" t="str">
            <v>Carrocerías y remolques</v>
          </cell>
          <cell r="B546" t="str">
            <v>lsEquiposTransporte</v>
          </cell>
        </row>
        <row r="547">
          <cell r="A547" t="str">
            <v>Electrodomésticos</v>
          </cell>
          <cell r="B547" t="str">
            <v>lsElectrodomesticos</v>
          </cell>
        </row>
        <row r="548">
          <cell r="A548" t="str">
            <v>Equipo de comunicación, telecomunicaciones y señalamiento</v>
          </cell>
          <cell r="B548" t="str">
            <v>lsTelecomunicaciones</v>
          </cell>
        </row>
        <row r="549">
          <cell r="A549" t="str">
            <v>Equipo médico y de laboratorio</v>
          </cell>
          <cell r="B549" t="str">
            <v>lsEquiposMedicos</v>
          </cell>
        </row>
        <row r="550">
          <cell r="A550" t="str">
            <v>Equipos de cómputo</v>
          </cell>
          <cell r="B550" t="str">
            <v>lsEquiposComputos</v>
          </cell>
        </row>
        <row r="551">
          <cell r="A551" t="str">
            <v>Equipos de seguridad</v>
          </cell>
          <cell r="B551" t="str">
            <v>lsEquiposSeguridad</v>
          </cell>
        </row>
        <row r="552">
          <cell r="A552" t="str">
            <v>Eventos generales</v>
          </cell>
          <cell r="B552" t="str">
            <v>lsEventosGenerales</v>
          </cell>
        </row>
        <row r="553">
          <cell r="A553" t="str">
            <v>Combustible</v>
          </cell>
          <cell r="B553" t="str">
            <v>lsGasoil</v>
          </cell>
        </row>
        <row r="554">
          <cell r="A554" t="str">
            <v>Herramientas menores</v>
          </cell>
          <cell r="B554" t="str">
            <v>lsHerramientasMenores</v>
          </cell>
        </row>
        <row r="555">
          <cell r="A555" t="str">
            <v>Impresión y encuadernación</v>
          </cell>
          <cell r="B555" t="str">
            <v>lsImpresionyEncuadernacion</v>
          </cell>
        </row>
        <row r="556">
          <cell r="A556" t="str">
            <v>Llantas y neumáticos</v>
          </cell>
          <cell r="B556" t="str">
            <v>lsLlantasyNeumaticos</v>
          </cell>
        </row>
        <row r="557">
          <cell r="A557" t="str">
            <v>Mantenimiento y reparación de equipos de transporte, tracción y elevación</v>
          </cell>
          <cell r="B557" t="str">
            <v>lsMantenimiento</v>
          </cell>
        </row>
        <row r="558">
          <cell r="A558" t="str">
            <v>Mantenimiento y reparación de equipos para computación</v>
          </cell>
          <cell r="B558" t="str">
            <v>lsMantenimiento</v>
          </cell>
        </row>
        <row r="559">
          <cell r="A559" t="str">
            <v>Mantenimiento y reparación de equipos sanitarios y de laboratorio</v>
          </cell>
          <cell r="B559" t="str">
            <v>lsMantenimiento</v>
          </cell>
        </row>
        <row r="560">
          <cell r="A560" t="str">
            <v>Mantenimiento y reparación de maquinarias y equipos</v>
          </cell>
          <cell r="B560" t="str">
            <v>lsMantenimiento</v>
          </cell>
        </row>
        <row r="561">
          <cell r="A561" t="str">
            <v>Mantenimiento y reparación de muebles y equipos de oficina</v>
          </cell>
          <cell r="B561" t="str">
            <v>lsMantenimiento</v>
          </cell>
        </row>
        <row r="562">
          <cell r="A562" t="str">
            <v>Material para limpieza</v>
          </cell>
          <cell r="B562" t="str">
            <v>lsMaterialesdeLimpieza</v>
          </cell>
        </row>
        <row r="563">
          <cell r="A563" t="str">
            <v>Muebles de alojamiento</v>
          </cell>
          <cell r="B563" t="str">
            <v>lsMueblesdeAlojamiento</v>
          </cell>
        </row>
        <row r="564">
          <cell r="A564" t="str">
            <v>Muebles de oficina y estantería</v>
          </cell>
          <cell r="B564" t="str">
            <v>lsMueblesdeOficina</v>
          </cell>
        </row>
        <row r="565">
          <cell r="A565" t="str">
            <v>Obras menores en edificaciones</v>
          </cell>
          <cell r="B565" t="str">
            <v>lsObrasMenoresEdificaciones</v>
          </cell>
        </row>
        <row r="566">
          <cell r="A566" t="str">
            <v>Otros equipos</v>
          </cell>
          <cell r="B566" t="str">
            <v>lsOtrosEquipos</v>
          </cell>
        </row>
        <row r="567">
          <cell r="A567" t="str">
            <v>Otros equipos de transporte</v>
          </cell>
          <cell r="B567" t="str">
            <v>lsEquiposTransporte</v>
          </cell>
        </row>
        <row r="568">
          <cell r="A568" t="str">
            <v>Peaje</v>
          </cell>
          <cell r="B568" t="str">
            <v>lsPeaje</v>
          </cell>
        </row>
        <row r="569">
          <cell r="A569" t="str">
            <v>Pinturas, barnices, lacas, diluyentes y absorbentes para pintura</v>
          </cell>
          <cell r="B569" t="str">
            <v>lsPinturas</v>
          </cell>
        </row>
        <row r="570">
          <cell r="A570" t="str">
            <v>Productos de artes gráficas</v>
          </cell>
          <cell r="B570" t="str">
            <v>lsProductosArtesGraficas</v>
          </cell>
        </row>
        <row r="571">
          <cell r="A571" t="str">
            <v>Productos de cemento</v>
          </cell>
          <cell r="B571" t="str">
            <v>lsProductosdeCemento</v>
          </cell>
        </row>
        <row r="572">
          <cell r="A572" t="str">
            <v>Productos de loza</v>
          </cell>
          <cell r="B572" t="str">
            <v>lsProductosdeLoza</v>
          </cell>
        </row>
        <row r="573">
          <cell r="A573" t="str">
            <v>Productos de Papel, Cartón e Impresos</v>
          </cell>
          <cell r="B573" t="str">
            <v>lsProductosdePapel</v>
          </cell>
        </row>
        <row r="574">
          <cell r="A574" t="str">
            <v>Productos de vidrio</v>
          </cell>
          <cell r="B574" t="str">
            <v>lsProductosdeVidrio</v>
          </cell>
        </row>
        <row r="575">
          <cell r="A575" t="str">
            <v>Productos eléctricos y afines</v>
          </cell>
          <cell r="B575" t="str">
            <v>lsProductosElectricos</v>
          </cell>
        </row>
        <row r="576">
          <cell r="A576" t="str">
            <v>Productos medicinales para uso humano</v>
          </cell>
          <cell r="B576" t="str">
            <v>lsProductosMedicinalesH</v>
          </cell>
        </row>
        <row r="577">
          <cell r="A577" t="str">
            <v>Productos metálicos y sus derivados</v>
          </cell>
          <cell r="B577" t="str">
            <v>lsProductosMetalicos</v>
          </cell>
        </row>
        <row r="578">
          <cell r="A578" t="str">
            <v>Productos químicos de uso personal</v>
          </cell>
          <cell r="B578" t="str">
            <v>lsProductosQuimicos</v>
          </cell>
        </row>
        <row r="579">
          <cell r="A579" t="str">
            <v>Publicidad y propaganda</v>
          </cell>
          <cell r="B579" t="str">
            <v>lsPublicidadyPropaganda</v>
          </cell>
        </row>
        <row r="580">
          <cell r="A580" t="str">
            <v>Servicios técnicos y profesionales</v>
          </cell>
          <cell r="B580" t="str">
            <v>lsServiciosTecnicosProfesionales</v>
          </cell>
        </row>
        <row r="581">
          <cell r="A581" t="str">
            <v>Sistemas de aire acondicionado, calefacción y de refrigeración industrial y comercial</v>
          </cell>
          <cell r="B581" t="str">
            <v>lsAireAcondicionado</v>
          </cell>
        </row>
        <row r="582">
          <cell r="A582" t="str">
            <v>Útiles de cocina y comedor</v>
          </cell>
          <cell r="B582" t="str">
            <v>lsUtilesdeCocina</v>
          </cell>
        </row>
        <row r="583">
          <cell r="A583" t="str">
            <v>Útiles de escritorio, oficina, informática y de enseñanza</v>
          </cell>
          <cell r="B583" t="str">
            <v>lsUtilesdeOficina</v>
          </cell>
        </row>
        <row r="584">
          <cell r="A584" t="str">
            <v>Útiles menores médico-quirúrgicos</v>
          </cell>
          <cell r="B584" t="str">
            <v>lsUtilesMenoresMQ</v>
          </cell>
        </row>
        <row r="585">
          <cell r="A585" t="str">
            <v>Viáticos dentro del país</v>
          </cell>
          <cell r="B585" t="str">
            <v>lsViaticosDP</v>
          </cell>
        </row>
      </sheetData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PNE1"/>
      <sheetName val="Formulario PPGA1"/>
      <sheetName val="Formulario PPGA2"/>
      <sheetName val="PPNE2"/>
      <sheetName val="Formulario PPGA3"/>
      <sheetName val="Formulario PPGA4"/>
      <sheetName val="Insumos"/>
      <sheetName val="D-PROY GASTOS "/>
      <sheetName val="INVERSION"/>
      <sheetName val="pre, de inve"/>
    </sheetNames>
    <sheetDataSet>
      <sheetData sheetId="0" refreshError="1"/>
      <sheetData sheetId="1" refreshError="1">
        <row r="1">
          <cell r="A1" t="str">
            <v xml:space="preserve">                                                                            "Año del Fomento a la Vivienda"                                                                          </v>
          </cell>
          <cell r="B1">
            <v>0</v>
          </cell>
          <cell r="C1">
            <v>0</v>
          </cell>
          <cell r="D1">
            <v>0</v>
          </cell>
          <cell r="E1">
            <v>0</v>
          </cell>
          <cell r="F1">
            <v>0</v>
          </cell>
          <cell r="G1">
            <v>0</v>
          </cell>
          <cell r="H1">
            <v>0</v>
          </cell>
        </row>
        <row r="5">
          <cell r="D5">
            <v>2018</v>
          </cell>
        </row>
        <row r="6">
          <cell r="B6">
            <v>0</v>
          </cell>
        </row>
        <row r="7">
          <cell r="B7">
            <v>0</v>
          </cell>
        </row>
      </sheetData>
      <sheetData sheetId="2" refreshError="1"/>
      <sheetData sheetId="3" refreshError="1"/>
      <sheetData sheetId="4" refreshError="1">
        <row r="15">
          <cell r="F15">
            <v>258303552</v>
          </cell>
        </row>
        <row r="22">
          <cell r="F22">
            <v>193626488.24571431</v>
          </cell>
        </row>
      </sheetData>
      <sheetData sheetId="5" refreshError="1"/>
      <sheetData sheetId="6" refreshError="1">
        <row r="540">
          <cell r="A540" t="str">
            <v>Acabados textiles</v>
          </cell>
        </row>
        <row r="541">
          <cell r="A541" t="str">
            <v>Alimentos y bebidas para personas</v>
          </cell>
        </row>
        <row r="542">
          <cell r="A542" t="str">
            <v>Artículos de plástico</v>
          </cell>
        </row>
        <row r="543">
          <cell r="A543" t="str">
            <v>Automóviles y camiones</v>
          </cell>
        </row>
        <row r="544">
          <cell r="A544" t="str">
            <v>Carrocerías y remolques</v>
          </cell>
        </row>
        <row r="545">
          <cell r="A545" t="str">
            <v>Electrodomésticos</v>
          </cell>
        </row>
        <row r="546">
          <cell r="A546" t="str">
            <v>Equipo de comunicación, telecomunicaciones y señalamiento</v>
          </cell>
        </row>
        <row r="547">
          <cell r="A547" t="str">
            <v>Equipo médico y de laboratorio</v>
          </cell>
        </row>
        <row r="548">
          <cell r="A548" t="str">
            <v>Equipos de cómputo</v>
          </cell>
        </row>
        <row r="549">
          <cell r="A549" t="str">
            <v>Equipos de seguridad</v>
          </cell>
        </row>
        <row r="550">
          <cell r="A550" t="str">
            <v>Eventos generales</v>
          </cell>
        </row>
        <row r="551">
          <cell r="A551" t="str">
            <v>Gasoil</v>
          </cell>
        </row>
        <row r="552">
          <cell r="A552" t="str">
            <v>Herramientas menores</v>
          </cell>
        </row>
        <row r="553">
          <cell r="A553" t="str">
            <v>Impresión y encuadernación</v>
          </cell>
        </row>
        <row r="554">
          <cell r="A554" t="str">
            <v>Llantas y neumáticos</v>
          </cell>
        </row>
        <row r="555">
          <cell r="A555" t="str">
            <v>Mantenimiento y reparación de equipos de transporte, tracción y elevación</v>
          </cell>
        </row>
        <row r="556">
          <cell r="A556" t="str">
            <v>Mantenimiento y reparación de equipos para computación</v>
          </cell>
        </row>
        <row r="557">
          <cell r="A557" t="str">
            <v>Mantenimiento y reparación de equipos sanitarios y de laboratorio</v>
          </cell>
        </row>
        <row r="558">
          <cell r="A558" t="str">
            <v>Mantenimiento y reparación de maquinarias y equipos</v>
          </cell>
        </row>
        <row r="559">
          <cell r="A559" t="str">
            <v>Mantenimiento y reparación de muebles y equipos de oficina</v>
          </cell>
        </row>
        <row r="560">
          <cell r="A560" t="str">
            <v>Material para limpieza</v>
          </cell>
        </row>
        <row r="561">
          <cell r="A561" t="str">
            <v>Muebles de alojamiento</v>
          </cell>
        </row>
        <row r="562">
          <cell r="A562" t="str">
            <v>Muebles de oficina y estantería</v>
          </cell>
        </row>
        <row r="563">
          <cell r="A563" t="str">
            <v>Obras menores en edificaciones</v>
          </cell>
        </row>
        <row r="564">
          <cell r="A564" t="str">
            <v>Otros equipos</v>
          </cell>
        </row>
        <row r="565">
          <cell r="A565" t="str">
            <v>Otros equipos de transporte</v>
          </cell>
        </row>
        <row r="566">
          <cell r="A566" t="str">
            <v>Peaje</v>
          </cell>
        </row>
        <row r="567">
          <cell r="A567" t="str">
            <v>Pinturas, barnices, lacas, diluyentes y absorbentes para pintura</v>
          </cell>
        </row>
        <row r="568">
          <cell r="A568" t="str">
            <v>Productos de artes gráficas</v>
          </cell>
        </row>
        <row r="569">
          <cell r="A569" t="str">
            <v>Productos de cemento</v>
          </cell>
        </row>
        <row r="570">
          <cell r="A570" t="str">
            <v>Productos de loza</v>
          </cell>
        </row>
        <row r="571">
          <cell r="A571" t="str">
            <v>Productos de Papel, Cartón e Impresos</v>
          </cell>
        </row>
        <row r="572">
          <cell r="A572" t="str">
            <v>Productos de vidrio</v>
          </cell>
        </row>
        <row r="573">
          <cell r="A573" t="str">
            <v>Productos eléctricos y afines</v>
          </cell>
        </row>
        <row r="574">
          <cell r="A574" t="str">
            <v>Productos medicinales para uso humano</v>
          </cell>
        </row>
        <row r="575">
          <cell r="A575" t="str">
            <v>Productos metálicos y sus derivados</v>
          </cell>
        </row>
        <row r="576">
          <cell r="A576" t="str">
            <v>Productos químicos de uso personal</v>
          </cell>
        </row>
        <row r="577">
          <cell r="A577" t="str">
            <v>Publicidad y propaganda</v>
          </cell>
        </row>
        <row r="578">
          <cell r="A578" t="str">
            <v>Servicios técnicos y profesionales</v>
          </cell>
        </row>
        <row r="579">
          <cell r="A579" t="str">
            <v>Sistemas de aire acondicionado, calefacción y de refrigeración industrial y comercial</v>
          </cell>
        </row>
        <row r="580">
          <cell r="A580" t="str">
            <v>Útiles de cocina y comedor</v>
          </cell>
        </row>
        <row r="581">
          <cell r="A581" t="str">
            <v>Útiles de escritorio, oficina, informática y de enseñanza</v>
          </cell>
        </row>
        <row r="582">
          <cell r="A582" t="str">
            <v>Útiles menores médico-quirúrgicos</v>
          </cell>
        </row>
        <row r="583">
          <cell r="A583" t="str">
            <v>Viáticos dentro del país</v>
          </cell>
        </row>
      </sheetData>
      <sheetData sheetId="7" refreshError="1">
        <row r="17">
          <cell r="F17" t="str">
            <v>REMUNERACIONES Y CONTRIBUCIONES</v>
          </cell>
          <cell r="G17">
            <v>0</v>
          </cell>
          <cell r="H17">
            <v>0</v>
          </cell>
          <cell r="I17">
            <v>149006332.66999999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F18" t="str">
            <v>Remuneraciones</v>
          </cell>
          <cell r="G18">
            <v>0</v>
          </cell>
          <cell r="H18">
            <v>0</v>
          </cell>
          <cell r="I18">
            <v>0</v>
          </cell>
          <cell r="J18">
            <v>120463929.64</v>
          </cell>
          <cell r="K18">
            <v>0</v>
          </cell>
          <cell r="L18">
            <v>0</v>
          </cell>
          <cell r="M18">
            <v>0</v>
          </cell>
        </row>
        <row r="19">
          <cell r="F19" t="str">
            <v>Remuneraciones al personal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7490959.1600000001</v>
          </cell>
          <cell r="L19">
            <v>0</v>
          </cell>
          <cell r="M19">
            <v>0</v>
          </cell>
        </row>
        <row r="20">
          <cell r="F20" t="str">
            <v>Sueldos fijos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7490959.1599999992</v>
          </cell>
          <cell r="M20">
            <v>0</v>
          </cell>
          <cell r="N20">
            <v>12841644.274285715</v>
          </cell>
        </row>
        <row r="21">
          <cell r="F21" t="str">
            <v>Sueldo a medicos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</row>
        <row r="22">
          <cell r="F22" t="str">
            <v>Incentivos y escalafón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F23" t="str">
            <v>Remuneraciones al personal con carácter transitorio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112972970.48</v>
          </cell>
          <cell r="L23">
            <v>0</v>
          </cell>
          <cell r="M23">
            <v>0</v>
          </cell>
          <cell r="N23">
            <v>0</v>
          </cell>
        </row>
        <row r="24">
          <cell r="F24" t="str">
            <v>Sueldos al personal contratado y/o igualado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112127829.27</v>
          </cell>
          <cell r="M24">
            <v>0</v>
          </cell>
          <cell r="N24">
            <v>192219135.89142856</v>
          </cell>
        </row>
        <row r="25">
          <cell r="F25" t="str">
            <v>Sueldos Personal Nominal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 t="str">
            <v xml:space="preserve"> </v>
          </cell>
          <cell r="L25">
            <v>0</v>
          </cell>
          <cell r="M25">
            <v>0</v>
          </cell>
          <cell r="N25">
            <v>0</v>
          </cell>
        </row>
        <row r="26">
          <cell r="F26" t="str">
            <v>Suplencias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35946</v>
          </cell>
          <cell r="M26">
            <v>0</v>
          </cell>
          <cell r="N26">
            <v>61621.714285714283</v>
          </cell>
        </row>
        <row r="27">
          <cell r="F27" t="str">
            <v>Sueldo anual No. 13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12050</v>
          </cell>
          <cell r="M27">
            <v>0</v>
          </cell>
          <cell r="N27">
            <v>19890161.142857142</v>
          </cell>
        </row>
        <row r="28">
          <cell r="F28" t="str">
            <v>Prestacion laboral por desvinculación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776703.12</v>
          </cell>
          <cell r="M28">
            <v>0</v>
          </cell>
          <cell r="N28">
            <v>1331491.0628571429</v>
          </cell>
        </row>
        <row r="29">
          <cell r="F29" t="str">
            <v>Vacaciones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20442.09</v>
          </cell>
          <cell r="M29">
            <v>0</v>
          </cell>
          <cell r="N29">
            <v>35043.582857142857</v>
          </cell>
        </row>
        <row r="30">
          <cell r="F30" t="str">
            <v>Sobresueldos</v>
          </cell>
          <cell r="G30">
            <v>0</v>
          </cell>
          <cell r="H30">
            <v>0</v>
          </cell>
          <cell r="I30">
            <v>0</v>
          </cell>
          <cell r="J30">
            <v>116550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F31" t="str">
            <v>Prima por Antigüedad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</row>
        <row r="32">
          <cell r="F32" t="str">
            <v>Primas por antigüedad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</row>
        <row r="33">
          <cell r="F33" t="str">
            <v>COMPENSACION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116550</v>
          </cell>
          <cell r="L33">
            <v>0</v>
          </cell>
          <cell r="M33">
            <v>0</v>
          </cell>
          <cell r="N33">
            <v>0</v>
          </cell>
        </row>
        <row r="34">
          <cell r="F34" t="str">
            <v>Compensacion por gastos de alimentacion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</row>
        <row r="35">
          <cell r="F35" t="str">
            <v>Compensacion por horas extraordinarias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</row>
        <row r="36">
          <cell r="F36" t="str">
            <v>Primas de Transporte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</row>
        <row r="37">
          <cell r="F37" t="str">
            <v>Compensación servicios de Seguridad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116550</v>
          </cell>
          <cell r="M37">
            <v>0</v>
          </cell>
          <cell r="N37">
            <v>199800</v>
          </cell>
        </row>
        <row r="38">
          <cell r="F38" t="str">
            <v>Espesialismos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  <row r="39">
          <cell r="F39" t="str">
            <v>Espesialismos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</row>
        <row r="40">
          <cell r="F40" t="str">
            <v>Dietas y Gastos de Representacion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</row>
        <row r="41">
          <cell r="F41" t="str">
            <v>Dietas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</row>
        <row r="42">
          <cell r="F42" t="str">
            <v>Dietas en el Pais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</row>
        <row r="43">
          <cell r="F43" t="str">
            <v>Gratificaciones y Bonificaciones</v>
          </cell>
          <cell r="G43">
            <v>0</v>
          </cell>
          <cell r="H43">
            <v>0</v>
          </cell>
          <cell r="I43">
            <v>0</v>
          </cell>
          <cell r="J43">
            <v>10103777.52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</row>
        <row r="44">
          <cell r="F44" t="str">
            <v>Bonificaciones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10103777.52</v>
          </cell>
          <cell r="L44">
            <v>0</v>
          </cell>
          <cell r="M44">
            <v>0</v>
          </cell>
          <cell r="N44">
            <v>0</v>
          </cell>
        </row>
        <row r="45">
          <cell r="F45" t="str">
            <v>Bonificaciones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10103777.52</v>
          </cell>
          <cell r="M45">
            <v>0</v>
          </cell>
          <cell r="N45">
            <v>19500000</v>
          </cell>
        </row>
        <row r="46">
          <cell r="F46" t="str">
            <v xml:space="preserve">Contribuciones a la Segurida Social </v>
          </cell>
          <cell r="G46">
            <v>0</v>
          </cell>
          <cell r="H46">
            <v>0</v>
          </cell>
          <cell r="I46">
            <v>0</v>
          </cell>
          <cell r="J46">
            <v>18322075.509999998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</row>
        <row r="47">
          <cell r="F47" t="str">
            <v>Contribuciones al Seguro De Salud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18322075.509999998</v>
          </cell>
          <cell r="L47">
            <v>0</v>
          </cell>
          <cell r="M47">
            <v>0</v>
          </cell>
          <cell r="N47">
            <v>0</v>
          </cell>
        </row>
        <row r="48">
          <cell r="F48" t="str">
            <v>Contribuciones al seguro de salud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8479560.7300000004</v>
          </cell>
          <cell r="M48">
            <v>0</v>
          </cell>
          <cell r="N48">
            <v>14536389.822857141</v>
          </cell>
        </row>
        <row r="49">
          <cell r="F49" t="str">
            <v>Contribuciones al seguro de pensiones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8491514.4900000002</v>
          </cell>
          <cell r="M49">
            <v>0</v>
          </cell>
          <cell r="N49">
            <v>14556881.982857145</v>
          </cell>
        </row>
        <row r="50">
          <cell r="F50" t="str">
            <v>Contribuciones al seguro de riesgo laboral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1351000.29</v>
          </cell>
          <cell r="M50">
            <v>0</v>
          </cell>
          <cell r="N50">
            <v>2316000.4971428569</v>
          </cell>
        </row>
        <row r="51">
          <cell r="F51" t="str">
            <v>CONTRATACION DE SERVICIOS</v>
          </cell>
          <cell r="G51">
            <v>0</v>
          </cell>
          <cell r="H51">
            <v>0</v>
          </cell>
          <cell r="I51">
            <v>20733313.949999999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</row>
        <row r="52">
          <cell r="F52" t="str">
            <v>Servicios Basicos</v>
          </cell>
          <cell r="G52">
            <v>0</v>
          </cell>
          <cell r="H52">
            <v>0</v>
          </cell>
          <cell r="I52">
            <v>0</v>
          </cell>
          <cell r="J52">
            <v>1709884.4300000002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</row>
        <row r="53">
          <cell r="F53" t="str">
            <v>Radio Comunicación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1709884.4300000002</v>
          </cell>
          <cell r="L53">
            <v>0</v>
          </cell>
          <cell r="M53">
            <v>0</v>
          </cell>
          <cell r="N53">
            <v>0</v>
          </cell>
        </row>
        <row r="54">
          <cell r="F54" t="str">
            <v>Servicios telefónico de larga distancia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1184465.31</v>
          </cell>
          <cell r="M54">
            <v>0</v>
          </cell>
          <cell r="N54">
            <v>2233563.1560000004</v>
          </cell>
        </row>
        <row r="55">
          <cell r="F55" t="str">
            <v>Telefonos Local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</row>
        <row r="56">
          <cell r="F56" t="str">
            <v>Telefax y Correo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</row>
        <row r="57">
          <cell r="F57" t="str">
            <v>Servicio de internet y televisión por cable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525419.12</v>
          </cell>
          <cell r="M57">
            <v>0</v>
          </cell>
          <cell r="N57">
            <v>900718.49142857129</v>
          </cell>
        </row>
        <row r="58">
          <cell r="F58" t="str">
            <v>Energia Electricidad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</row>
        <row r="59">
          <cell r="F59" t="str">
            <v>Agua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</row>
        <row r="60">
          <cell r="F60" t="str">
            <v>Recolecion de residuos solidos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</row>
        <row r="61">
          <cell r="F61" t="str">
            <v>Publicidad. Impresión y Encuadernacion</v>
          </cell>
          <cell r="G61">
            <v>0</v>
          </cell>
          <cell r="H61">
            <v>0</v>
          </cell>
          <cell r="I61">
            <v>0</v>
          </cell>
          <cell r="J61">
            <v>1595447.9400000002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</row>
        <row r="62">
          <cell r="F62" t="str">
            <v xml:space="preserve">Publicidad y propaganda 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1595447.9400000002</v>
          </cell>
          <cell r="L62">
            <v>0</v>
          </cell>
          <cell r="M62">
            <v>0</v>
          </cell>
          <cell r="N62">
            <v>0</v>
          </cell>
        </row>
        <row r="63">
          <cell r="F63" t="str">
            <v>Publicidad y propaganda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1527967.7400000002</v>
          </cell>
          <cell r="M63">
            <v>0</v>
          </cell>
          <cell r="N63">
            <v>2619373.268571429</v>
          </cell>
        </row>
        <row r="64">
          <cell r="F64" t="str">
            <v>Impresión y encuadernación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67480.2</v>
          </cell>
          <cell r="M64">
            <v>0</v>
          </cell>
          <cell r="N64">
            <v>115680.34285714285</v>
          </cell>
        </row>
        <row r="65">
          <cell r="F65" t="str">
            <v>Viaticos</v>
          </cell>
          <cell r="G65">
            <v>0</v>
          </cell>
          <cell r="H65">
            <v>0</v>
          </cell>
          <cell r="I65">
            <v>0</v>
          </cell>
          <cell r="J65">
            <v>546201.75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</row>
        <row r="66">
          <cell r="F66" t="str">
            <v>Viaticos Dentro del Pais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546201.75</v>
          </cell>
          <cell r="L66">
            <v>0</v>
          </cell>
          <cell r="M66">
            <v>0</v>
          </cell>
          <cell r="N66">
            <v>0</v>
          </cell>
        </row>
        <row r="67">
          <cell r="F67" t="str">
            <v>Viáticos dentro del país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341500</v>
          </cell>
          <cell r="M67">
            <v>0</v>
          </cell>
          <cell r="N67">
            <v>585428.57142857136</v>
          </cell>
        </row>
        <row r="68">
          <cell r="F68" t="str">
            <v>Viáticos fuera del país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204701.75</v>
          </cell>
          <cell r="M68">
            <v>0</v>
          </cell>
          <cell r="N68">
            <v>350917.28571428568</v>
          </cell>
        </row>
        <row r="69">
          <cell r="F69" t="str">
            <v>Transporte y Almacenaje</v>
          </cell>
          <cell r="G69">
            <v>0</v>
          </cell>
          <cell r="H69">
            <v>0</v>
          </cell>
          <cell r="I69">
            <v>0</v>
          </cell>
          <cell r="J69">
            <v>17296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</row>
        <row r="70">
          <cell r="F70" t="str">
            <v>Pasajes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17296</v>
          </cell>
          <cell r="L70">
            <v>0</v>
          </cell>
          <cell r="M70">
            <v>0</v>
          </cell>
          <cell r="N70">
            <v>0</v>
          </cell>
        </row>
        <row r="71">
          <cell r="F71" t="str">
            <v>Pasajes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3870</v>
          </cell>
          <cell r="M71">
            <v>0</v>
          </cell>
          <cell r="N71">
            <v>6634.2857142857147</v>
          </cell>
        </row>
        <row r="72">
          <cell r="F72" t="str">
            <v>Fletes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</row>
        <row r="73">
          <cell r="F73" t="str">
            <v>Almacenaje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7700</v>
          </cell>
          <cell r="M73">
            <v>0</v>
          </cell>
          <cell r="N73">
            <v>13200</v>
          </cell>
        </row>
        <row r="74">
          <cell r="F74" t="str">
            <v>Peaje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5726</v>
          </cell>
          <cell r="M74">
            <v>0</v>
          </cell>
          <cell r="N74">
            <v>9816</v>
          </cell>
        </row>
        <row r="75">
          <cell r="F75" t="str">
            <v>Alquileres y Rentas</v>
          </cell>
          <cell r="G75">
            <v>0</v>
          </cell>
          <cell r="H75">
            <v>0</v>
          </cell>
          <cell r="I75">
            <v>0</v>
          </cell>
          <cell r="J75">
            <v>2095954.06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</row>
        <row r="76">
          <cell r="F76" t="str">
            <v>Alquileres y rentas de edificios y locales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2095954.06</v>
          </cell>
          <cell r="L76">
            <v>0</v>
          </cell>
          <cell r="M76">
            <v>0</v>
          </cell>
          <cell r="N76">
            <v>0</v>
          </cell>
        </row>
        <row r="77">
          <cell r="F77" t="str">
            <v>Alquilleres y rentas de edificios y locales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630869.53</v>
          </cell>
          <cell r="M77">
            <v>0</v>
          </cell>
          <cell r="N77">
            <v>1081490.6228571429</v>
          </cell>
        </row>
        <row r="78">
          <cell r="F78" t="str">
            <v>Equipos de Produccion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</row>
        <row r="79">
          <cell r="F79" t="str">
            <v>Equipos Educacional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</row>
        <row r="80">
          <cell r="F80" t="str">
            <v xml:space="preserve">Equipos para Computacion 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</row>
        <row r="81">
          <cell r="F81" t="str">
            <v>Alquiler de equipo de comunicación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225584.01</v>
          </cell>
          <cell r="M81">
            <v>0</v>
          </cell>
          <cell r="N81">
            <v>386715.44571428571</v>
          </cell>
        </row>
        <row r="82">
          <cell r="F82" t="str">
            <v>Equipos de Oficina y muebles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</row>
        <row r="83">
          <cell r="F83" t="str">
            <v>Alquileres de equipos de transporte, tracción y elevación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1151460</v>
          </cell>
          <cell r="M83">
            <v>0</v>
          </cell>
          <cell r="N83">
            <v>2171324.5714285714</v>
          </cell>
        </row>
        <row r="84">
          <cell r="F84" t="str">
            <v>Otros Alquileres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88040.52</v>
          </cell>
          <cell r="M84">
            <v>0</v>
          </cell>
          <cell r="N84">
            <v>150926.60571428572</v>
          </cell>
        </row>
        <row r="85">
          <cell r="F85" t="str">
            <v>Seguro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</row>
        <row r="86">
          <cell r="F86" t="str">
            <v>Seguros De Bienes Muebles e Inmuebles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</row>
        <row r="87">
          <cell r="F87" t="str">
            <v xml:space="preserve">Seguro de Bienes Inmuebles 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</row>
        <row r="88">
          <cell r="F88" t="str">
            <v xml:space="preserve">Seguro de Bienes Muebles 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</row>
        <row r="89">
          <cell r="F89" t="str">
            <v>Seguros de Personas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</row>
        <row r="90">
          <cell r="F90" t="str">
            <v>Seguros de la Produccion Agricola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</row>
        <row r="91">
          <cell r="F91" t="str">
            <v>OTROS SEGUROS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</row>
        <row r="92">
          <cell r="F92" t="str">
            <v>Serv. De Conserv., Rep. Menores E Instalac. Temp.</v>
          </cell>
          <cell r="G92">
            <v>0</v>
          </cell>
          <cell r="H92">
            <v>0</v>
          </cell>
          <cell r="I92">
            <v>0</v>
          </cell>
          <cell r="J92">
            <v>2793694.55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</row>
        <row r="93">
          <cell r="F93" t="str">
            <v>Contratacion de Obras Menores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2067324.91</v>
          </cell>
          <cell r="L93">
            <v>0</v>
          </cell>
          <cell r="M93">
            <v>0</v>
          </cell>
          <cell r="N93">
            <v>0</v>
          </cell>
        </row>
        <row r="94">
          <cell r="F94" t="str">
            <v>Obras Menores en edificaciones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</row>
        <row r="95">
          <cell r="F95" t="str">
            <v>Servicios especiales de mantenimiento y reparación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2051694.91</v>
          </cell>
          <cell r="M95">
            <v>0</v>
          </cell>
          <cell r="N95">
            <v>3517191.2742857141</v>
          </cell>
        </row>
        <row r="96">
          <cell r="F96" t="str">
            <v>Limpieza, desmalezamiento de tierras y terrenos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15630</v>
          </cell>
          <cell r="M96">
            <v>0</v>
          </cell>
          <cell r="N96">
            <v>26794.28571428571</v>
          </cell>
        </row>
        <row r="97">
          <cell r="F97" t="str">
            <v>Instalacion Electrica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 t="str">
            <v>%</v>
          </cell>
          <cell r="N97">
            <v>0</v>
          </cell>
        </row>
        <row r="98">
          <cell r="F98" t="str">
            <v>Serv. de Pintura y deriv. con fin de Higiene y embellec.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</row>
        <row r="99">
          <cell r="F99" t="str">
            <v>Mant. Y Reparaciones de Maquinarias y Equipos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726369.6399999999</v>
          </cell>
          <cell r="L99">
            <v>0</v>
          </cell>
          <cell r="M99">
            <v>0</v>
          </cell>
          <cell r="N99">
            <v>0</v>
          </cell>
        </row>
        <row r="100">
          <cell r="F100" t="str">
            <v>Mantenimiento y reparación de equipo de oficina y muebles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476</v>
          </cell>
          <cell r="M100">
            <v>0</v>
          </cell>
          <cell r="N100">
            <v>400897.6</v>
          </cell>
        </row>
        <row r="101">
          <cell r="F101" t="str">
            <v>Mantenimiento y reparación de equipo para computación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24169.47</v>
          </cell>
          <cell r="M101">
            <v>0</v>
          </cell>
          <cell r="N101">
            <v>41433.377142857149</v>
          </cell>
        </row>
        <row r="102">
          <cell r="F102" t="str">
            <v>Mantenimientos y reparacion Equipos educacion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</row>
        <row r="103">
          <cell r="F103" t="str">
            <v>Mantenimiento y reparación de equipos sanitarios y de laboratorio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243412.22999999998</v>
          </cell>
          <cell r="M103">
            <v>0</v>
          </cell>
          <cell r="N103">
            <v>1459005.9194285714</v>
          </cell>
        </row>
        <row r="104">
          <cell r="F104" t="str">
            <v>Manten. y reparacion Equipos de comunicación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</row>
        <row r="105">
          <cell r="F105" t="str">
            <v>Mantenimiento y reparación de equipos de transporte, tracción y elevación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458311.94</v>
          </cell>
          <cell r="M105">
            <v>0</v>
          </cell>
          <cell r="N105">
            <v>785677.6114285714</v>
          </cell>
        </row>
        <row r="106">
          <cell r="F106" t="str">
            <v>OTROS SERV. NO INCLUID. EN CONCEPT. ANTERIORES</v>
          </cell>
          <cell r="G106">
            <v>0</v>
          </cell>
          <cell r="H106">
            <v>0</v>
          </cell>
          <cell r="I106">
            <v>0</v>
          </cell>
          <cell r="J106">
            <v>11974835.219999999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</row>
        <row r="107">
          <cell r="F107" t="str">
            <v>Gastos Judiciales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11974835.219999999</v>
          </cell>
          <cell r="L107">
            <v>0</v>
          </cell>
          <cell r="M107">
            <v>0</v>
          </cell>
          <cell r="N107">
            <v>0</v>
          </cell>
        </row>
        <row r="108">
          <cell r="F108" t="str">
            <v>Comisiones y gastos bancarios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162409.40000000002</v>
          </cell>
          <cell r="M108">
            <v>0</v>
          </cell>
          <cell r="N108">
            <v>306257.7257142858</v>
          </cell>
        </row>
        <row r="109">
          <cell r="F109" t="str">
            <v>Servicios Sanitarios Medicos y Veterinario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</row>
        <row r="110">
          <cell r="F110" t="str">
            <v>Servicios Funerarios y Gastos Conexos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</row>
        <row r="111">
          <cell r="F111" t="str">
            <v>Limpieza e Higiene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181500</v>
          </cell>
          <cell r="M111">
            <v>0</v>
          </cell>
          <cell r="N111">
            <v>311142.85714285716</v>
          </cell>
        </row>
        <row r="112">
          <cell r="F112" t="str">
            <v xml:space="preserve">Estudios de Ingen.,arquitect.,investigac.y analis. De Fact. 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</row>
        <row r="113">
          <cell r="F113" t="str">
            <v>Servicios jurídicos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70644.06</v>
          </cell>
          <cell r="M113">
            <v>0</v>
          </cell>
          <cell r="N113">
            <v>191104.10285714286</v>
          </cell>
        </row>
        <row r="114">
          <cell r="F114" t="str">
            <v>Servicio de Contabilidad y Auditoria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</row>
        <row r="115">
          <cell r="F115" t="str">
            <v>Servicios de capacitación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363495</v>
          </cell>
          <cell r="M115">
            <v>0</v>
          </cell>
          <cell r="N115">
            <v>685447.7142857142</v>
          </cell>
        </row>
        <row r="116">
          <cell r="F116" t="str">
            <v>Servicios de Informatica y Sistemas Computarizados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</row>
        <row r="117">
          <cell r="F117" t="str">
            <v>Otros servicios técnicos profesionales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5401761.3700000001</v>
          </cell>
          <cell r="M117">
            <v>0</v>
          </cell>
          <cell r="N117">
            <v>9260162.348571429</v>
          </cell>
        </row>
        <row r="118">
          <cell r="F118" t="str">
            <v>Impuestos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5793825.3899999997</v>
          </cell>
          <cell r="M118">
            <v>0</v>
          </cell>
          <cell r="N118">
            <v>9932272.0971428566</v>
          </cell>
        </row>
        <row r="119">
          <cell r="F119" t="str">
            <v>Derechos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1200</v>
          </cell>
          <cell r="M119">
            <v>0</v>
          </cell>
          <cell r="N119">
            <v>2262.8571428571427</v>
          </cell>
        </row>
        <row r="120">
          <cell r="F120" t="str">
            <v>Otros Gastos por Idemniz.  y Compensaciones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</row>
        <row r="121">
          <cell r="F121" t="str">
            <v>Materiales y Suministros</v>
          </cell>
          <cell r="G121">
            <v>0</v>
          </cell>
          <cell r="H121">
            <v>0</v>
          </cell>
          <cell r="I121">
            <v>75124258.840000004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</row>
        <row r="122">
          <cell r="F122" t="str">
            <v>Alimentos y productos Agroforestales</v>
          </cell>
          <cell r="G122">
            <v>0</v>
          </cell>
          <cell r="H122">
            <v>0</v>
          </cell>
          <cell r="I122">
            <v>0</v>
          </cell>
          <cell r="J122">
            <v>8857816.4700000007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</row>
        <row r="123">
          <cell r="F123" t="str">
            <v>Alimentos y Bebidas Para Personas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8857816.4700000007</v>
          </cell>
          <cell r="L123">
            <v>0</v>
          </cell>
          <cell r="M123">
            <v>0</v>
          </cell>
          <cell r="N123">
            <v>0</v>
          </cell>
        </row>
        <row r="124">
          <cell r="F124" t="str">
            <v>Alimentos y bebidas para personas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8838371.4700000007</v>
          </cell>
          <cell r="M124">
            <v>0</v>
          </cell>
          <cell r="N124">
            <v>23490104.788126793</v>
          </cell>
        </row>
        <row r="125">
          <cell r="F125" t="str">
            <v>Alimentos para Animales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</row>
        <row r="126">
          <cell r="F126" t="str">
            <v>Productos Pecuarios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</row>
        <row r="127">
          <cell r="F127" t="str">
            <v>Productos Agricolas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</row>
        <row r="128">
          <cell r="F128" t="str">
            <v>Productos Forestales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19445</v>
          </cell>
          <cell r="M128">
            <v>0</v>
          </cell>
          <cell r="N128">
            <v>33334.28571428571</v>
          </cell>
        </row>
        <row r="129">
          <cell r="F129" t="str">
            <v>Madera, corcho y sus Manufacturas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</row>
        <row r="130">
          <cell r="F130" t="str">
            <v>TEXTILES Y VESTUARIOS</v>
          </cell>
          <cell r="G130">
            <v>0</v>
          </cell>
          <cell r="H130">
            <v>0</v>
          </cell>
          <cell r="I130">
            <v>0</v>
          </cell>
          <cell r="J130">
            <v>1367620.3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</row>
        <row r="131">
          <cell r="F131" t="str">
            <v>Hilados y telas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1367620.3</v>
          </cell>
          <cell r="L131">
            <v>0</v>
          </cell>
          <cell r="M131">
            <v>0</v>
          </cell>
          <cell r="N131">
            <v>0</v>
          </cell>
        </row>
        <row r="132">
          <cell r="F132" t="str">
            <v>Hilados y telas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1600</v>
          </cell>
          <cell r="M132">
            <v>0</v>
          </cell>
          <cell r="N132">
            <v>2742.8571428571431</v>
          </cell>
        </row>
        <row r="133">
          <cell r="F133" t="str">
            <v>Acabados textiles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1012511.1</v>
          </cell>
          <cell r="M133">
            <v>0</v>
          </cell>
          <cell r="N133">
            <v>1735733.3142857142</v>
          </cell>
        </row>
        <row r="134">
          <cell r="F134" t="str">
            <v>Prendas de vestir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353509.2</v>
          </cell>
          <cell r="M134">
            <v>0</v>
          </cell>
          <cell r="N134">
            <v>666617.34857142856</v>
          </cell>
        </row>
        <row r="135">
          <cell r="F135" t="str">
            <v>Calzados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</row>
        <row r="136">
          <cell r="F136" t="str">
            <v>Productos de Papel,calton e Impresos</v>
          </cell>
          <cell r="G136">
            <v>0</v>
          </cell>
          <cell r="H136">
            <v>0</v>
          </cell>
          <cell r="I136">
            <v>0</v>
          </cell>
          <cell r="J136">
            <v>1981081.65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</row>
        <row r="137">
          <cell r="F137" t="str">
            <v>Papel De Escritorio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1981081.65</v>
          </cell>
          <cell r="L137">
            <v>0</v>
          </cell>
          <cell r="M137">
            <v>0</v>
          </cell>
          <cell r="N137">
            <v>0</v>
          </cell>
        </row>
        <row r="138">
          <cell r="F138" t="str">
            <v>Papel de escritorio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325401.94999999995</v>
          </cell>
          <cell r="M138">
            <v>0</v>
          </cell>
          <cell r="N138">
            <v>557831.91428571427</v>
          </cell>
        </row>
        <row r="139">
          <cell r="F139" t="str">
            <v>Productos de papel y cartón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820274.8</v>
          </cell>
          <cell r="M139">
            <v>0</v>
          </cell>
          <cell r="N139">
            <v>1406185.3714285716</v>
          </cell>
        </row>
        <row r="140">
          <cell r="F140" t="str">
            <v>Productos de artes gráficas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835404.9</v>
          </cell>
          <cell r="M140">
            <v>0</v>
          </cell>
          <cell r="N140">
            <v>1432122.6857142858</v>
          </cell>
        </row>
        <row r="141">
          <cell r="F141" t="str">
            <v>Libros,Revistas y Periodicos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</row>
        <row r="142">
          <cell r="F142" t="str">
            <v>Textos de Enseñanzas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</row>
        <row r="143">
          <cell r="F143" t="str">
            <v>Especies Timbradas y Valoradas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</row>
        <row r="144">
          <cell r="F144" t="str">
            <v>PRODUCTOS FARMACEUTICOS</v>
          </cell>
          <cell r="G144">
            <v>0</v>
          </cell>
          <cell r="H144">
            <v>0</v>
          </cell>
          <cell r="I144">
            <v>0</v>
          </cell>
          <cell r="J144">
            <v>23489648.939999998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</row>
        <row r="145">
          <cell r="F145" t="str">
            <v>Productos Medicinales para uso humano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23489648.939999998</v>
          </cell>
          <cell r="L145">
            <v>0</v>
          </cell>
          <cell r="M145">
            <v>0</v>
          </cell>
          <cell r="N145">
            <v>0</v>
          </cell>
        </row>
        <row r="146">
          <cell r="F146" t="str">
            <v>Productos medicinales para uso humano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23489648.939999998</v>
          </cell>
          <cell r="M146">
            <v>0</v>
          </cell>
          <cell r="N146">
            <v>167282775.03684562</v>
          </cell>
        </row>
        <row r="147">
          <cell r="F147" t="str">
            <v>Productos Medicinales para uso Veterinario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</row>
        <row r="148">
          <cell r="F148" t="str">
            <v>Productos de Cuero, Caucho y Plastico</v>
          </cell>
          <cell r="G148">
            <v>0</v>
          </cell>
          <cell r="H148">
            <v>0</v>
          </cell>
          <cell r="I148">
            <v>0</v>
          </cell>
          <cell r="J148">
            <v>1979376.16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</row>
        <row r="149">
          <cell r="F149" t="str">
            <v>Cueros y Pieles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1979376.16</v>
          </cell>
          <cell r="L149">
            <v>0</v>
          </cell>
          <cell r="M149">
            <v>0</v>
          </cell>
          <cell r="N149">
            <v>0</v>
          </cell>
        </row>
        <row r="150">
          <cell r="F150" t="str">
            <v>Cueros y Pieles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</row>
        <row r="151">
          <cell r="F151" t="str">
            <v>Articulos de cueros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</row>
        <row r="152">
          <cell r="F152" t="str">
            <v>Llantas y neumáticos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94625</v>
          </cell>
          <cell r="M152">
            <v>0</v>
          </cell>
          <cell r="N152">
            <v>162214.28571428571</v>
          </cell>
        </row>
        <row r="153">
          <cell r="F153" t="str">
            <v>Artículos de caucho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5199.22</v>
          </cell>
          <cell r="M153">
            <v>0</v>
          </cell>
          <cell r="N153">
            <v>8912.9485714285729</v>
          </cell>
        </row>
        <row r="154">
          <cell r="F154" t="str">
            <v xml:space="preserve">Artículos de plástico 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1879551.94</v>
          </cell>
          <cell r="M154">
            <v>0</v>
          </cell>
          <cell r="N154">
            <v>3222089.04</v>
          </cell>
        </row>
        <row r="155">
          <cell r="F155" t="str">
            <v>Productos Minerales Metalicos y no Metalicos</v>
          </cell>
          <cell r="G155">
            <v>0</v>
          </cell>
          <cell r="H155">
            <v>0</v>
          </cell>
          <cell r="I155">
            <v>0</v>
          </cell>
          <cell r="J155">
            <v>219655.8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</row>
        <row r="156">
          <cell r="F156" t="str">
            <v>Prod. de Cemento, cal, asbetos, yeso y arcilla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750</v>
          </cell>
          <cell r="L156">
            <v>0</v>
          </cell>
          <cell r="M156">
            <v>0</v>
          </cell>
          <cell r="N156">
            <v>0</v>
          </cell>
        </row>
        <row r="157">
          <cell r="F157" t="str">
            <v>Productos de Cemento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750</v>
          </cell>
          <cell r="M157">
            <v>0</v>
          </cell>
          <cell r="N157">
            <v>1285.7142857142858</v>
          </cell>
        </row>
        <row r="158">
          <cell r="F158" t="str">
            <v>Productos de Cal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</row>
        <row r="159">
          <cell r="F159" t="str">
            <v>Productos de Asbesto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</row>
        <row r="160">
          <cell r="F160" t="str">
            <v>Productos de Yeso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</row>
        <row r="161">
          <cell r="F161" t="str">
            <v>Productos de Arcilla y Derivados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</row>
        <row r="162">
          <cell r="F162" t="str">
            <v>Productos de Vidrio, Loza, y Porcelana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34821.9</v>
          </cell>
          <cell r="L162">
            <v>0</v>
          </cell>
          <cell r="M162">
            <v>0</v>
          </cell>
          <cell r="N162">
            <v>0</v>
          </cell>
        </row>
        <row r="163">
          <cell r="F163" t="str">
            <v>Productos de vidrio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34821.9</v>
          </cell>
          <cell r="M163">
            <v>0</v>
          </cell>
          <cell r="N163">
            <v>59694.685714285719</v>
          </cell>
        </row>
        <row r="164">
          <cell r="F164" t="str">
            <v>Productos de Loza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</row>
        <row r="165">
          <cell r="F165" t="str">
            <v>Productos de Porcelana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</row>
        <row r="166">
          <cell r="F166" t="str">
            <v>Productos Metalicos y sus Derivados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76123.7</v>
          </cell>
          <cell r="L166">
            <v>0</v>
          </cell>
          <cell r="M166">
            <v>0</v>
          </cell>
          <cell r="N166">
            <v>0</v>
          </cell>
        </row>
        <row r="167">
          <cell r="F167" t="str">
            <v>Productos  Ferrosos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</row>
        <row r="168">
          <cell r="F168" t="str">
            <v>Productos no Ferrosos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</row>
        <row r="169">
          <cell r="F169" t="str">
            <v>Estructuras metálicas acabadas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28630.02</v>
          </cell>
          <cell r="M169">
            <v>0</v>
          </cell>
          <cell r="N169">
            <v>49080.034285714282</v>
          </cell>
        </row>
        <row r="170">
          <cell r="F170" t="str">
            <v>Herramientas Menores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47493.68</v>
          </cell>
          <cell r="M170">
            <v>0</v>
          </cell>
          <cell r="N170">
            <v>81417.737142857135</v>
          </cell>
        </row>
        <row r="171">
          <cell r="F171" t="str">
            <v xml:space="preserve">Minerales 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107960.2</v>
          </cell>
          <cell r="L171">
            <v>0</v>
          </cell>
          <cell r="M171">
            <v>0</v>
          </cell>
          <cell r="N171">
            <v>0</v>
          </cell>
        </row>
        <row r="172">
          <cell r="F172" t="str">
            <v>Minerales Metaliferos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</row>
        <row r="173">
          <cell r="F173" t="str">
            <v>Piedra, Arcilla y Arena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</row>
        <row r="174">
          <cell r="F174" t="str">
            <v>Otros minerales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107960.2</v>
          </cell>
          <cell r="M174">
            <v>0</v>
          </cell>
          <cell r="N174">
            <v>185074.62857142856</v>
          </cell>
        </row>
        <row r="175">
          <cell r="F175" t="str">
            <v>Combustibles, Lubric., Prod. Quim. y Conexos</v>
          </cell>
          <cell r="G175">
            <v>0</v>
          </cell>
          <cell r="H175">
            <v>0</v>
          </cell>
          <cell r="I175">
            <v>0</v>
          </cell>
          <cell r="J175">
            <v>14654600.719999999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</row>
        <row r="176">
          <cell r="F176" t="str">
            <v>Combustibles y Lubricantes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2940453.27</v>
          </cell>
          <cell r="L176">
            <v>0</v>
          </cell>
          <cell r="M176">
            <v>0</v>
          </cell>
          <cell r="N176">
            <v>0</v>
          </cell>
        </row>
        <row r="177">
          <cell r="F177" t="str">
            <v>Gasolina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262321.34000000003</v>
          </cell>
          <cell r="M177">
            <v>0</v>
          </cell>
          <cell r="N177">
            <v>449693.72571428574</v>
          </cell>
        </row>
        <row r="178">
          <cell r="F178" t="str">
            <v>Gasoil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2148551.37</v>
          </cell>
          <cell r="M178">
            <v>0</v>
          </cell>
          <cell r="N178">
            <v>4051554.0120000006</v>
          </cell>
        </row>
        <row r="179">
          <cell r="F179" t="str">
            <v>Gas GLP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529160.56000000006</v>
          </cell>
          <cell r="M179">
            <v>0</v>
          </cell>
          <cell r="N179">
            <v>907132.38857142872</v>
          </cell>
        </row>
        <row r="180">
          <cell r="F180" t="str">
            <v>Aceites y Grasas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420</v>
          </cell>
          <cell r="M180">
            <v>0</v>
          </cell>
          <cell r="N180">
            <v>720</v>
          </cell>
        </row>
        <row r="181">
          <cell r="F181" t="str">
            <v>Lubricantes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</row>
        <row r="182">
          <cell r="F182" t="str">
            <v>Productos Quimicos y Conexos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11714147.449999999</v>
          </cell>
          <cell r="L182">
            <v>0</v>
          </cell>
          <cell r="M182">
            <v>0</v>
          </cell>
          <cell r="N182">
            <v>0</v>
          </cell>
        </row>
        <row r="183">
          <cell r="F183" t="str">
            <v>Productos Explosivos y Piroitecnia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</row>
        <row r="184">
          <cell r="F184" t="str">
            <v>Productos Fotoquimicos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</row>
        <row r="185">
          <cell r="F185" t="str">
            <v>Productos Químicos de uso Personal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11679966.449999999</v>
          </cell>
          <cell r="M185">
            <v>0</v>
          </cell>
          <cell r="N185">
            <v>20022799.628571428</v>
          </cell>
        </row>
        <row r="186">
          <cell r="F186" t="str">
            <v>Abonos y fertilizantes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</row>
        <row r="187">
          <cell r="F187" t="str">
            <v>Insecticidas, Fumigantes y Otros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33071</v>
          </cell>
          <cell r="M187">
            <v>0</v>
          </cell>
          <cell r="N187">
            <v>56693.142857142855</v>
          </cell>
        </row>
        <row r="188">
          <cell r="F188" t="str">
            <v>Pinturas, Lacas, Barnices, Diluyentes y Absorbentes para Pinturas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1110</v>
          </cell>
          <cell r="M188">
            <v>0</v>
          </cell>
          <cell r="N188">
            <v>1902.8571428571431</v>
          </cell>
        </row>
        <row r="189">
          <cell r="F189" t="str">
            <v>Productos y Utiles Varios</v>
          </cell>
          <cell r="G189">
            <v>0</v>
          </cell>
          <cell r="H189">
            <v>0</v>
          </cell>
          <cell r="I189">
            <v>0</v>
          </cell>
          <cell r="J189">
            <v>22574458.800000004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</row>
        <row r="190">
          <cell r="F190" t="str">
            <v>Material para Limpieza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22574458.800000004</v>
          </cell>
          <cell r="L190">
            <v>0</v>
          </cell>
          <cell r="M190">
            <v>0</v>
          </cell>
          <cell r="N190">
            <v>0</v>
          </cell>
        </row>
        <row r="191">
          <cell r="F191" t="str">
            <v>Material para limpieza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356871.58</v>
          </cell>
          <cell r="M191">
            <v>0</v>
          </cell>
          <cell r="N191">
            <v>611779.85142857139</v>
          </cell>
        </row>
        <row r="192">
          <cell r="F192" t="str">
            <v>Utiles de escritorio, oficina informática y de enseñanza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735147.61</v>
          </cell>
          <cell r="M192">
            <v>0</v>
          </cell>
          <cell r="N192">
            <v>1260253.0457142857</v>
          </cell>
        </row>
        <row r="193">
          <cell r="F193" t="str">
            <v>Utiles menores médico quirùrgicos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20312990.240000002</v>
          </cell>
          <cell r="M193">
            <v>0</v>
          </cell>
          <cell r="N193">
            <v>74090970.989338785</v>
          </cell>
        </row>
        <row r="194">
          <cell r="F194" t="str">
            <v>Utiles de cocina y comedor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16830.349999999999</v>
          </cell>
          <cell r="M194">
            <v>0</v>
          </cell>
          <cell r="N194">
            <v>28852.028571428567</v>
          </cell>
        </row>
        <row r="195">
          <cell r="F195" t="str">
            <v>Productos eléctricos y afines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846033.75</v>
          </cell>
          <cell r="M195">
            <v>0</v>
          </cell>
          <cell r="N195">
            <v>1450343.5714285714</v>
          </cell>
        </row>
        <row r="196">
          <cell r="F196" t="str">
            <v>Productos y Uttiles Veterinarios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</row>
        <row r="197">
          <cell r="F197" t="str">
            <v>Otros repuestos y accesorios menores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268758.63</v>
          </cell>
          <cell r="M197">
            <v>0</v>
          </cell>
          <cell r="N197">
            <v>460729.08000000007</v>
          </cell>
        </row>
        <row r="198">
          <cell r="F198" t="str">
            <v>Productos y útiles varios n.i.p.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37826.639999999999</v>
          </cell>
          <cell r="M198">
            <v>0</v>
          </cell>
          <cell r="N198">
            <v>64845.66857142857</v>
          </cell>
        </row>
        <row r="199">
          <cell r="F199" t="str">
            <v>Transferencias Corriente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</row>
        <row r="200">
          <cell r="F200" t="str">
            <v>Transferencias Corriente al Sector Privado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</row>
        <row r="201">
          <cell r="F201" t="str">
            <v>Ayuda y Donaciones a Personas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</row>
        <row r="202">
          <cell r="F202" t="str">
            <v>Ayuda y Donaciones Program. a hogares y Person.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</row>
        <row r="203">
          <cell r="F203" t="str">
            <v>BIENES MUEBLES, INMUEBLES E INTANGIBLES</v>
          </cell>
          <cell r="G203">
            <v>0</v>
          </cell>
          <cell r="H203">
            <v>0</v>
          </cell>
          <cell r="I203">
            <v>3242623.57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</row>
        <row r="204">
          <cell r="F204" t="str">
            <v>MOBILIARIOS Y EQUIPOS</v>
          </cell>
          <cell r="G204">
            <v>0</v>
          </cell>
          <cell r="H204">
            <v>0</v>
          </cell>
          <cell r="I204">
            <v>0</v>
          </cell>
          <cell r="J204">
            <v>1066224.56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</row>
        <row r="205">
          <cell r="F205" t="str">
            <v>Mueble de la Oficina y Estanteria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1066224.56</v>
          </cell>
          <cell r="L205">
            <v>0</v>
          </cell>
          <cell r="M205">
            <v>0</v>
          </cell>
          <cell r="N205">
            <v>0</v>
          </cell>
        </row>
        <row r="206">
          <cell r="F206" t="str">
            <v>Muebles de oficina y estantería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1469</v>
          </cell>
          <cell r="M206">
            <v>0</v>
          </cell>
          <cell r="N206">
            <v>202518.28571428571</v>
          </cell>
        </row>
        <row r="207">
          <cell r="F207" t="str">
            <v xml:space="preserve">Muebles de Alojamiento 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</row>
        <row r="208">
          <cell r="F208" t="str">
            <v>Equipos de Cómputo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1017973.5599999999</v>
          </cell>
          <cell r="M208">
            <v>0</v>
          </cell>
          <cell r="N208">
            <v>3745097.5314285713</v>
          </cell>
        </row>
        <row r="209">
          <cell r="F209" t="str">
            <v>Electrodomesticos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46782</v>
          </cell>
          <cell r="M209">
            <v>0</v>
          </cell>
          <cell r="N209">
            <v>80197.71428571429</v>
          </cell>
        </row>
        <row r="210">
          <cell r="F210" t="str">
            <v>Otros Mobiliarios y Equ. no identificados presedentemente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</row>
        <row r="211">
          <cell r="F211" t="str">
            <v>Moviliarios y Equipos Educacional y Educativo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</row>
        <row r="212">
          <cell r="F212" t="str">
            <v>Equipos y Aparatos de Audiovisuales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</row>
        <row r="213">
          <cell r="F213" t="str">
            <v>Equipos y aparatos audiovisuales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3000000</v>
          </cell>
        </row>
        <row r="214">
          <cell r="F214" t="str">
            <v>Aparatos Deportivos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</row>
        <row r="215">
          <cell r="F215" t="str">
            <v>Camaras Fotograficas y de Videos</v>
          </cell>
          <cell r="G215">
            <v>0</v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</row>
        <row r="216">
          <cell r="F216" t="str">
            <v>EQUIPO E INSTRUM. CIENTIFICO Y LABORATORIO</v>
          </cell>
          <cell r="G216">
            <v>0</v>
          </cell>
          <cell r="H216">
            <v>0</v>
          </cell>
          <cell r="I216">
            <v>0</v>
          </cell>
          <cell r="J216">
            <v>1825001.28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</row>
        <row r="217">
          <cell r="F217" t="str">
            <v>Equipo Medico y De Laboratorio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1825001.28</v>
          </cell>
          <cell r="L217">
            <v>0</v>
          </cell>
          <cell r="M217">
            <v>0</v>
          </cell>
          <cell r="N217">
            <v>0</v>
          </cell>
        </row>
        <row r="218">
          <cell r="F218" t="str">
            <v>Equipo médico y de laboratorio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L218">
            <v>1725561.28</v>
          </cell>
          <cell r="M218">
            <v>0</v>
          </cell>
          <cell r="N218">
            <v>41934175.856571428</v>
          </cell>
        </row>
        <row r="219">
          <cell r="F219" t="str">
            <v>Instrumental médico y de laboratorio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  <cell r="L219">
            <v>99440</v>
          </cell>
          <cell r="M219">
            <v>0</v>
          </cell>
          <cell r="N219">
            <v>170468.57142857142</v>
          </cell>
        </row>
        <row r="220">
          <cell r="F220" t="str">
            <v>VEHIC. Y EQU. DE TRANSP. TRACC. Y ELEVACIO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</row>
        <row r="221">
          <cell r="F221" t="str">
            <v>Automoviles y Camiones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</row>
        <row r="222">
          <cell r="F222" t="str">
            <v>Automóviles y camiones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4151711.86</v>
          </cell>
        </row>
        <row r="223">
          <cell r="F223" t="str">
            <v>Otros Equipos de Transporte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</row>
        <row r="224">
          <cell r="F224" t="str">
            <v>MAQUINARIA , OTROS EQUIPOS Y HERRAMIENTAS</v>
          </cell>
          <cell r="G224">
            <v>0</v>
          </cell>
          <cell r="H224">
            <v>0</v>
          </cell>
          <cell r="I224">
            <v>0</v>
          </cell>
          <cell r="J224">
            <v>51711.86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</row>
        <row r="225">
          <cell r="F225" t="str">
            <v>Maquinarias y Equipo agropecuario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51711.86</v>
          </cell>
          <cell r="L225">
            <v>0</v>
          </cell>
          <cell r="M225">
            <v>0</v>
          </cell>
          <cell r="N225">
            <v>0</v>
          </cell>
        </row>
        <row r="226">
          <cell r="F226" t="str">
            <v>Automóviles y camiones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51711.86</v>
          </cell>
          <cell r="M226">
            <v>0</v>
          </cell>
          <cell r="N226">
            <v>0</v>
          </cell>
        </row>
        <row r="227">
          <cell r="F227" t="str">
            <v>Maquinarias y Equipos Industriales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</row>
        <row r="228">
          <cell r="F228" t="str">
            <v>Maquinaria y equipo industrial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1200000</v>
          </cell>
        </row>
        <row r="229">
          <cell r="F229" t="str">
            <v>Equ. de Comunicación,Telecom. y Señalamiento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</row>
        <row r="230">
          <cell r="F230" t="str">
            <v>Equipo de generación eléctrica, aparatos y accesorios eléctricos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3000000</v>
          </cell>
        </row>
        <row r="231">
          <cell r="F231" t="str">
            <v>Herramientas y Maquinarias-Herramientas</v>
          </cell>
          <cell r="G231">
            <v>0</v>
          </cell>
          <cell r="H231">
            <v>0</v>
          </cell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</row>
        <row r="232">
          <cell r="F232" t="str">
            <v xml:space="preserve">Otros Equipos   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</row>
        <row r="233">
          <cell r="F233" t="str">
            <v>ACTIVOS BIOLOGICOS CULTIVABLES</v>
          </cell>
          <cell r="G233">
            <v>0</v>
          </cell>
          <cell r="H233">
            <v>0</v>
          </cell>
          <cell r="I233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</row>
        <row r="234">
          <cell r="F234" t="str">
            <v>Arboles, Cultivos y Plantas que generan Prod. Recurrentes</v>
          </cell>
          <cell r="G234">
            <v>0</v>
          </cell>
          <cell r="H234">
            <v>0</v>
          </cell>
          <cell r="I234">
            <v>0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</row>
        <row r="235">
          <cell r="F235" t="str">
            <v>BIENES INTANGIBLES</v>
          </cell>
          <cell r="G235">
            <v>0</v>
          </cell>
          <cell r="H235">
            <v>0</v>
          </cell>
          <cell r="I235">
            <v>0</v>
          </cell>
          <cell r="J235">
            <v>299685.87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</row>
        <row r="236">
          <cell r="F236" t="str">
            <v>Programas de Informatica y Base de Datos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</row>
        <row r="237">
          <cell r="F237" t="str">
            <v>Programas de Informatica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</row>
        <row r="238">
          <cell r="F238" t="str">
            <v>Estudio de Preinversion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</row>
        <row r="239">
          <cell r="F239" t="str">
            <v>Estudio de Preinversion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</row>
        <row r="240">
          <cell r="F240" t="str">
            <v>Licencias Informat. e Intelet., Industr. y Comerc.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299685.87</v>
          </cell>
          <cell r="L240">
            <v>0</v>
          </cell>
          <cell r="M240">
            <v>0</v>
          </cell>
          <cell r="N240">
            <v>0</v>
          </cell>
        </row>
        <row r="241">
          <cell r="F241" t="str">
            <v>Investigación y desarrollo</v>
          </cell>
          <cell r="G241">
            <v>0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L241">
            <v>299685.87</v>
          </cell>
          <cell r="M241">
            <v>0</v>
          </cell>
          <cell r="N241">
            <v>513747.20571428572</v>
          </cell>
        </row>
        <row r="242">
          <cell r="F242" t="str">
            <v>Sistemas de aire acondicionado, calefacción y refrigeración industrial y comercial</v>
          </cell>
          <cell r="G242">
            <v>0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20500000</v>
          </cell>
        </row>
        <row r="243">
          <cell r="F243" t="str">
            <v>Obras Hidráulicas Y Sanitarias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2614957.25</v>
          </cell>
        </row>
        <row r="244">
          <cell r="F244" t="str">
            <v>REEMBOLSO</v>
          </cell>
          <cell r="G244">
            <v>0</v>
          </cell>
          <cell r="H244">
            <v>0</v>
          </cell>
          <cell r="I244">
            <v>157740.54999999999</v>
          </cell>
          <cell r="J244">
            <v>157740.54999999999</v>
          </cell>
          <cell r="K244">
            <v>157740.54999999999</v>
          </cell>
          <cell r="L244">
            <v>157740.54999999999</v>
          </cell>
          <cell r="M244">
            <v>0</v>
          </cell>
          <cell r="N244">
            <v>270412.37142857141</v>
          </cell>
        </row>
        <row r="245">
          <cell r="F245" t="str">
            <v>Total General de Egresos</v>
          </cell>
          <cell r="G245">
            <v>0</v>
          </cell>
          <cell r="H245">
            <v>0</v>
          </cell>
          <cell r="I245">
            <v>248264269.57999998</v>
          </cell>
          <cell r="J245">
            <v>248264269.58000007</v>
          </cell>
          <cell r="K245">
            <v>248264269.58000001</v>
          </cell>
          <cell r="L245">
            <v>248264269.58000001</v>
          </cell>
          <cell r="M245">
            <v>0</v>
          </cell>
          <cell r="N245">
            <v>699981969.33116853</v>
          </cell>
        </row>
        <row r="246">
          <cell r="F246" t="str">
            <v>Diferencia entre Ingresos y Egresos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  <cell r="L246">
            <v>0</v>
          </cell>
          <cell r="M246">
            <v>0</v>
          </cell>
          <cell r="N246">
            <v>699981969.33116853</v>
          </cell>
        </row>
      </sheetData>
      <sheetData sheetId="8" refreshError="1"/>
      <sheetData sheetId="9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PNE1"/>
      <sheetName val="PPNE2"/>
      <sheetName val="PPNE3"/>
      <sheetName val="PPNE4"/>
      <sheetName val="PPNE5"/>
      <sheetName val="Insumos"/>
    </sheetNames>
    <sheetDataSet>
      <sheetData sheetId="0" refreshError="1">
        <row r="1">
          <cell r="B1" t="str">
            <v>"Año del Desarrollo Agroforestal"</v>
          </cell>
        </row>
        <row r="5">
          <cell r="C5">
            <v>2018</v>
          </cell>
        </row>
        <row r="6">
          <cell r="B6">
            <v>0</v>
          </cell>
        </row>
        <row r="7">
          <cell r="B7">
            <v>0</v>
          </cell>
        </row>
        <row r="8">
          <cell r="B8">
            <v>0</v>
          </cell>
        </row>
      </sheetData>
      <sheetData sheetId="1" refreshError="1"/>
      <sheetData sheetId="2" refreshError="1">
        <row r="12">
          <cell r="F12">
            <v>0</v>
          </cell>
        </row>
        <row r="13">
          <cell r="F13">
            <v>0</v>
          </cell>
        </row>
        <row r="16">
          <cell r="F16">
            <v>0</v>
          </cell>
        </row>
        <row r="17">
          <cell r="F17">
            <v>0</v>
          </cell>
        </row>
        <row r="18">
          <cell r="F18">
            <v>0</v>
          </cell>
        </row>
        <row r="19">
          <cell r="F19">
            <v>0</v>
          </cell>
        </row>
        <row r="21">
          <cell r="F21">
            <v>0</v>
          </cell>
        </row>
        <row r="22">
          <cell r="F22">
            <v>0</v>
          </cell>
        </row>
        <row r="23">
          <cell r="F23">
            <v>0</v>
          </cell>
        </row>
      </sheetData>
      <sheetData sheetId="3" refreshError="1"/>
      <sheetData sheetId="4" refreshError="1"/>
      <sheetData sheetId="5" refreshError="1">
        <row r="542">
          <cell r="A542" t="str">
            <v>Acabados textiles</v>
          </cell>
        </row>
        <row r="543">
          <cell r="A543" t="str">
            <v>Alimentos y bebidas para personas</v>
          </cell>
        </row>
        <row r="544">
          <cell r="A544" t="str">
            <v>Artículos de plástico</v>
          </cell>
        </row>
        <row r="545">
          <cell r="A545" t="str">
            <v>Automóviles y camiones</v>
          </cell>
        </row>
        <row r="546">
          <cell r="A546" t="str">
            <v>Carrocerías y remolques</v>
          </cell>
        </row>
        <row r="547">
          <cell r="A547" t="str">
            <v>Electrodomésticos</v>
          </cell>
        </row>
        <row r="548">
          <cell r="A548" t="str">
            <v>Equipo de comunicación, telecomunicaciones y señalamiento</v>
          </cell>
        </row>
        <row r="549">
          <cell r="A549" t="str">
            <v>Equipo médico y de laboratorio</v>
          </cell>
        </row>
        <row r="550">
          <cell r="A550" t="str">
            <v>Equipos de cómputo</v>
          </cell>
        </row>
        <row r="551">
          <cell r="A551" t="str">
            <v>Equipos de seguridad</v>
          </cell>
        </row>
        <row r="552">
          <cell r="A552" t="str">
            <v>Eventos generales</v>
          </cell>
        </row>
        <row r="553">
          <cell r="A553" t="str">
            <v>Combustible</v>
          </cell>
        </row>
        <row r="554">
          <cell r="A554" t="str">
            <v>Herramientas menores</v>
          </cell>
        </row>
        <row r="555">
          <cell r="A555" t="str">
            <v>Impresión y encuadernación</v>
          </cell>
        </row>
        <row r="556">
          <cell r="A556" t="str">
            <v>Llantas y neumáticos</v>
          </cell>
        </row>
        <row r="557">
          <cell r="A557" t="str">
            <v>Mantenimiento y reparación de equipos de transporte, tracción y elevación</v>
          </cell>
        </row>
        <row r="558">
          <cell r="A558" t="str">
            <v>Mantenimiento y reparación de equipos para computación</v>
          </cell>
        </row>
        <row r="559">
          <cell r="A559" t="str">
            <v>Mantenimiento y reparación de equipos sanitarios y de laboratorio</v>
          </cell>
        </row>
        <row r="560">
          <cell r="A560" t="str">
            <v>Mantenimiento y reparación de maquinarias y equipos</v>
          </cell>
        </row>
        <row r="561">
          <cell r="A561" t="str">
            <v>Mantenimiento y reparación de muebles y equipos de oficina</v>
          </cell>
        </row>
        <row r="562">
          <cell r="A562" t="str">
            <v>Material para limpieza</v>
          </cell>
        </row>
        <row r="563">
          <cell r="A563" t="str">
            <v>Muebles de alojamiento</v>
          </cell>
        </row>
        <row r="564">
          <cell r="A564" t="str">
            <v>Muebles de oficina y estantería</v>
          </cell>
        </row>
        <row r="565">
          <cell r="A565" t="str">
            <v>Obras menores en edificaciones</v>
          </cell>
        </row>
        <row r="566">
          <cell r="A566" t="str">
            <v>Otros equipos</v>
          </cell>
        </row>
        <row r="567">
          <cell r="A567" t="str">
            <v>Otros equipos de transporte</v>
          </cell>
        </row>
        <row r="568">
          <cell r="A568" t="str">
            <v>Peaje</v>
          </cell>
        </row>
        <row r="569">
          <cell r="A569" t="str">
            <v>Pinturas, barnices, lacas, diluyentes y absorbentes para pintura</v>
          </cell>
        </row>
        <row r="570">
          <cell r="A570" t="str">
            <v>Productos de artes gráficas</v>
          </cell>
        </row>
        <row r="571">
          <cell r="A571" t="str">
            <v>Productos de cemento</v>
          </cell>
        </row>
        <row r="572">
          <cell r="A572" t="str">
            <v>Productos de loza</v>
          </cell>
        </row>
        <row r="573">
          <cell r="A573" t="str">
            <v>Productos de Papel, Cartón e Impresos</v>
          </cell>
        </row>
        <row r="574">
          <cell r="A574" t="str">
            <v>Productos de vidrio</v>
          </cell>
        </row>
        <row r="575">
          <cell r="A575" t="str">
            <v>Productos eléctricos y afines</v>
          </cell>
        </row>
        <row r="576">
          <cell r="A576" t="str">
            <v>Productos medicinales para uso humano</v>
          </cell>
        </row>
        <row r="577">
          <cell r="A577" t="str">
            <v>Productos metálicos y sus derivados</v>
          </cell>
        </row>
        <row r="578">
          <cell r="A578" t="str">
            <v>Productos químicos de uso personal</v>
          </cell>
        </row>
        <row r="579">
          <cell r="A579" t="str">
            <v>Publicidad y propaganda</v>
          </cell>
        </row>
        <row r="580">
          <cell r="A580" t="str">
            <v>Servicios técnicos y profesionales</v>
          </cell>
        </row>
        <row r="581">
          <cell r="A581" t="str">
            <v>Sistemas de aire acondicionado, calefacción y de refrigeración industrial y comercial</v>
          </cell>
        </row>
        <row r="582">
          <cell r="A582" t="str">
            <v>Útiles de cocina y comedor</v>
          </cell>
        </row>
        <row r="583">
          <cell r="A583" t="str">
            <v>Útiles de escritorio, oficina, informática y de enseñanza</v>
          </cell>
        </row>
        <row r="584">
          <cell r="A584" t="str">
            <v>Útiles menores médico-quirúrgicos</v>
          </cell>
        </row>
        <row r="585">
          <cell r="A585" t="str">
            <v>Viáticos dentro del país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ulario PPGR1"/>
      <sheetName val="Formulario PPGR2"/>
      <sheetName val="Formulario PPGR3"/>
      <sheetName val="Formulario PPGR4"/>
      <sheetName val="Formulario PPGR5"/>
      <sheetName val="Formulario PPGR6"/>
      <sheetName val="Formulario PPGR7"/>
      <sheetName val="Formulario PPGR8"/>
      <sheetName val="Prov"/>
      <sheetName val="Insumos"/>
      <sheetName val="LSIns"/>
      <sheetName val="Obj"/>
      <sheetName val="Catalogo"/>
      <sheetName val="Matriz Presupuesto POA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2">
          <cell r="F2" t="str">
            <v>DISTRITO NACIONAL</v>
          </cell>
        </row>
        <row r="3">
          <cell r="F3" t="str">
            <v>MONTE PLATA</v>
          </cell>
        </row>
        <row r="4">
          <cell r="F4" t="str">
            <v>SANTO DOMINGO</v>
          </cell>
        </row>
        <row r="5">
          <cell r="F5" t="str">
            <v>PERAVIA</v>
          </cell>
        </row>
        <row r="6">
          <cell r="F6" t="str">
            <v>SAN CRISTÓBAL</v>
          </cell>
        </row>
        <row r="7">
          <cell r="F7" t="str">
            <v>SAN JOSÉ DE OCOA</v>
          </cell>
        </row>
        <row r="8">
          <cell r="F8" t="str">
            <v>ESPAILLAT</v>
          </cell>
        </row>
        <row r="9">
          <cell r="F9" t="str">
            <v>PUERTO PLATA</v>
          </cell>
        </row>
        <row r="10">
          <cell r="F10" t="str">
            <v>SANTIAGO</v>
          </cell>
        </row>
        <row r="11">
          <cell r="F11" t="str">
            <v>DUARTE</v>
          </cell>
        </row>
        <row r="12">
          <cell r="F12" t="str">
            <v>HERMANAS MIRABAL</v>
          </cell>
        </row>
        <row r="13">
          <cell r="F13" t="str">
            <v>MARÍA TRINIDAD SÁNCHEZ</v>
          </cell>
        </row>
        <row r="14">
          <cell r="F14" t="str">
            <v>SAMANÁ</v>
          </cell>
        </row>
        <row r="15">
          <cell r="F15" t="str">
            <v>BAHORUCO</v>
          </cell>
        </row>
        <row r="16">
          <cell r="F16" t="str">
            <v>BARAHONA</v>
          </cell>
        </row>
        <row r="17">
          <cell r="F17" t="str">
            <v>INDEPENDENCIA</v>
          </cell>
        </row>
        <row r="18">
          <cell r="F18" t="str">
            <v>PEDERNALES</v>
          </cell>
        </row>
        <row r="19">
          <cell r="F19" t="str">
            <v>EL SEIBO</v>
          </cell>
        </row>
        <row r="20">
          <cell r="F20" t="str">
            <v>HATO MAYOR</v>
          </cell>
        </row>
        <row r="21">
          <cell r="F21" t="str">
            <v>LA ALTAGRACIA</v>
          </cell>
        </row>
        <row r="22">
          <cell r="F22" t="str">
            <v>LA ROMANA</v>
          </cell>
        </row>
        <row r="23">
          <cell r="F23" t="str">
            <v>SAN PEDRO DE MACORÍS</v>
          </cell>
        </row>
        <row r="24">
          <cell r="F24" t="str">
            <v>AZUA</v>
          </cell>
        </row>
        <row r="25">
          <cell r="F25" t="str">
            <v>ELÍAS PIÑA</v>
          </cell>
        </row>
        <row r="26">
          <cell r="F26" t="str">
            <v>SAN JUAN</v>
          </cell>
        </row>
        <row r="27">
          <cell r="F27" t="str">
            <v>DAJABÓN</v>
          </cell>
        </row>
        <row r="28">
          <cell r="F28" t="str">
            <v>MONTECRISTI</v>
          </cell>
        </row>
        <row r="29">
          <cell r="F29" t="str">
            <v>SANTIAGO RODRÍGUEZ</v>
          </cell>
        </row>
        <row r="30">
          <cell r="F30" t="str">
            <v>VALVERDE</v>
          </cell>
        </row>
        <row r="31">
          <cell r="F31" t="str">
            <v>LA VEGA</v>
          </cell>
        </row>
        <row r="32">
          <cell r="F32" t="str">
            <v>MONSEÑOR NOUEL</v>
          </cell>
        </row>
        <row r="33">
          <cell r="F33" t="str">
            <v>SÁNCHEZ RAMÍREZ</v>
          </cell>
        </row>
      </sheetData>
      <sheetData sheetId="9"/>
      <sheetData sheetId="10">
        <row r="5">
          <cell r="B5" t="str">
            <v>Acabados textiles</v>
          </cell>
          <cell r="F5" t="str">
            <v>Anticipo Financiero</v>
          </cell>
        </row>
        <row r="6">
          <cell r="B6" t="str">
            <v>Alimentos y bebidas para personas</v>
          </cell>
          <cell r="F6" t="str">
            <v>Venta de servicios</v>
          </cell>
        </row>
        <row r="7">
          <cell r="B7" t="str">
            <v>Artículos de plástico</v>
          </cell>
          <cell r="F7" t="str">
            <v>Recursos externos</v>
          </cell>
        </row>
        <row r="8">
          <cell r="B8" t="str">
            <v>Electrodomésticos</v>
          </cell>
          <cell r="F8" t="str">
            <v>Nómina</v>
          </cell>
        </row>
        <row r="9">
          <cell r="B9" t="str">
            <v>Equipo de comunicación, telecomunicaciones y señalamiento</v>
          </cell>
        </row>
        <row r="10">
          <cell r="B10" t="str">
            <v xml:space="preserve">Equipo médico y de laboratorio </v>
          </cell>
        </row>
        <row r="11">
          <cell r="B11" t="str">
            <v>Equipos de cómputo</v>
          </cell>
        </row>
        <row r="12">
          <cell r="B12" t="str">
            <v>Equipos de seguridad</v>
          </cell>
        </row>
        <row r="13">
          <cell r="B13" t="str">
            <v>Eventos generales</v>
          </cell>
        </row>
        <row r="14">
          <cell r="B14" t="str">
            <v>Gasoil</v>
          </cell>
        </row>
        <row r="15">
          <cell r="B15" t="str">
            <v>Herramientas menores</v>
          </cell>
        </row>
        <row r="16">
          <cell r="B16" t="str">
            <v>Impresión y encuadernación</v>
          </cell>
          <cell r="F16" t="str">
            <v>Electrodomésticos</v>
          </cell>
        </row>
        <row r="17">
          <cell r="B17" t="str">
            <v>Llantas y neumáticos</v>
          </cell>
          <cell r="F17" t="str">
            <v>Equipos de cómputo</v>
          </cell>
        </row>
        <row r="18">
          <cell r="B18" t="str">
            <v>Mantenimiento y reparación de equipos de transporte, tracción y elevación</v>
          </cell>
          <cell r="F18" t="str">
            <v>Equipos de seguridad</v>
          </cell>
        </row>
        <row r="19">
          <cell r="B19" t="str">
            <v>Mantenimiento y reparación de equipos para computación</v>
          </cell>
          <cell r="F19" t="str">
            <v>Mantenimiento y reparación de equipos de transporte, tracción y elevación</v>
          </cell>
        </row>
        <row r="20">
          <cell r="B20" t="str">
            <v>Mantenimiento y reparación de equipos sanitarios y de laboratorio</v>
          </cell>
          <cell r="F20" t="str">
            <v>Mantenimiento y reparación de equipos para computación</v>
          </cell>
        </row>
        <row r="21">
          <cell r="B21" t="str">
            <v>Mantenimiento y reparación de maquinarias y equipos</v>
          </cell>
          <cell r="F21" t="str">
            <v>Mantenimiento y reparación de equipos sanitarios y de laboratorio</v>
          </cell>
        </row>
        <row r="22">
          <cell r="B22" t="str">
            <v>Mantenimiento y reparación de muebles y equipos de oficina</v>
          </cell>
          <cell r="F22" t="str">
            <v>Mantenimiento y reparación de maquinarias y equipos</v>
          </cell>
        </row>
        <row r="23">
          <cell r="B23" t="str">
            <v>Material para limpieza</v>
          </cell>
          <cell r="F23" t="str">
            <v>Mantenimiento y reparación de muebles y equipos de oficina</v>
          </cell>
        </row>
        <row r="24">
          <cell r="B24" t="str">
            <v>Muebles de alojamiento</v>
          </cell>
          <cell r="F24" t="str">
            <v>Muebles de alojamiento</v>
          </cell>
        </row>
        <row r="25">
          <cell r="B25" t="str">
            <v>Muebles de oficina y estantería</v>
          </cell>
          <cell r="F25" t="str">
            <v>Muebles de oficina y estantería</v>
          </cell>
        </row>
        <row r="26">
          <cell r="B26" t="str">
            <v>Obras menores en edificaciones</v>
          </cell>
          <cell r="F26" t="str">
            <v>Otros equipos</v>
          </cell>
        </row>
        <row r="27">
          <cell r="B27" t="str">
            <v>Otros equipos</v>
          </cell>
          <cell r="F27" t="str">
            <v>Sistemas de aire acondicionado, calefacción y de refrigeración industrial y comercial</v>
          </cell>
        </row>
        <row r="28">
          <cell r="B28" t="str">
            <v>Peaje</v>
          </cell>
          <cell r="F28" t="str">
            <v>Automóviles y camiones</v>
          </cell>
        </row>
        <row r="29">
          <cell r="B29" t="str">
            <v>Pinturas, barnices, lacas, diluyentes y absorbentes para pintura</v>
          </cell>
          <cell r="F29" t="str">
            <v>Carrocerías y remolques</v>
          </cell>
        </row>
        <row r="30">
          <cell r="B30" t="str">
            <v>Productos de artes gráficas</v>
          </cell>
          <cell r="F30" t="str">
            <v>Otros equipos de transporte</v>
          </cell>
        </row>
        <row r="31">
          <cell r="B31" t="str">
            <v>Productos de cemento</v>
          </cell>
        </row>
        <row r="32">
          <cell r="B32" t="str">
            <v>Productos de loza</v>
          </cell>
        </row>
        <row r="33">
          <cell r="B33" t="str">
            <v>Productos de Papel, Cartón e Impresos</v>
          </cell>
        </row>
        <row r="34">
          <cell r="B34" t="str">
            <v>Productos de vidrio</v>
          </cell>
        </row>
        <row r="35">
          <cell r="B35" t="str">
            <v>Productos eléctricos y afines</v>
          </cell>
        </row>
        <row r="36">
          <cell r="B36" t="str">
            <v>Productos medicinales para uso humano</v>
          </cell>
        </row>
        <row r="37">
          <cell r="B37" t="str">
            <v>Productos metálicos y sus derivados</v>
          </cell>
        </row>
        <row r="38">
          <cell r="B38" t="str">
            <v>Productos químicos de uso personal</v>
          </cell>
        </row>
        <row r="39">
          <cell r="B39" t="str">
            <v>Publicidad y propaganda</v>
          </cell>
        </row>
        <row r="40">
          <cell r="B40" t="str">
            <v>Servicios técnicos y profesionales</v>
          </cell>
        </row>
        <row r="41">
          <cell r="B41" t="str">
            <v>Sistemas de aire acondicionado, calefacción y de refrigeración industrial y comercial</v>
          </cell>
        </row>
        <row r="42">
          <cell r="B42" t="str">
            <v>Útiles de cocina y comedor</v>
          </cell>
        </row>
        <row r="43">
          <cell r="B43" t="str">
            <v>Útiles de escritorio, oficina, informática y de enseñanza</v>
          </cell>
        </row>
        <row r="44">
          <cell r="B44" t="str">
            <v>Útiles menores médico-quirúrgicos</v>
          </cell>
        </row>
        <row r="45">
          <cell r="B45" t="str">
            <v>Viáticos dentro del país</v>
          </cell>
        </row>
      </sheetData>
      <sheetData sheetId="11">
        <row r="6">
          <cell r="B6" t="str">
            <v>Le.1 - Fortalecer las capacidades gestoras institucionales del SNS a través de la implementación del Modelo de Gestión, del desarrollo de su organización funcional y de las capacidades e instrumentos necesarios en cada ámbito de gestión</v>
          </cell>
        </row>
        <row r="7">
          <cell r="B7" t="str">
            <v>Le.2 - Desarrollar un modelo de gestión y planificación de los recursos humanos que garantice la disponibilidad de técnicos y profesionales competentes y que fomente un alto rendimiento alineado a los objetivos institucionales</v>
          </cell>
        </row>
        <row r="8">
          <cell r="B8" t="str">
            <v>Le.3 - Desarrollo de la red asistencial del SNS en coherencia con las políticas de Estado en materia de salud y el Modelo de Atención</v>
          </cell>
        </row>
        <row r="9">
          <cell r="B9" t="str">
            <v>Le.4 - Mejora de la provisión de los programas y acciones de salud colectiva, con enfoque en prevención y control de enfermedades evitables</v>
          </cell>
        </row>
      </sheetData>
      <sheetData sheetId="12">
        <row r="3">
          <cell r="B3">
            <v>2017</v>
          </cell>
        </row>
        <row r="4">
          <cell r="B4">
            <v>2018</v>
          </cell>
        </row>
        <row r="5">
          <cell r="B5">
            <v>2019</v>
          </cell>
        </row>
        <row r="6">
          <cell r="B6">
            <v>2020</v>
          </cell>
        </row>
        <row r="10">
          <cell r="B10" t="str">
            <v>SNS - Dirección Central</v>
          </cell>
        </row>
        <row r="11">
          <cell r="B11" t="str">
            <v>R0 - SRS Metropolitano</v>
          </cell>
          <cell r="D11" t="str">
            <v>Almacen</v>
          </cell>
          <cell r="G11" t="str">
            <v>Compra</v>
          </cell>
        </row>
        <row r="12">
          <cell r="B12" t="str">
            <v>R1 - SRS Valdesia</v>
          </cell>
          <cell r="D12" t="str">
            <v>Centro Primer Nivel</v>
          </cell>
          <cell r="G12" t="str">
            <v>Alquiler</v>
          </cell>
        </row>
        <row r="13">
          <cell r="B13" t="str">
            <v>R2 - SRS Norcentral</v>
          </cell>
          <cell r="D13" t="str">
            <v>Centro Diagnóstico</v>
          </cell>
          <cell r="G13" t="str">
            <v>Reparación</v>
          </cell>
        </row>
        <row r="14">
          <cell r="B14" t="str">
            <v>R3 - SRS Nordeste</v>
          </cell>
          <cell r="D14" t="str">
            <v>Gerencia de Área</v>
          </cell>
          <cell r="G14" t="str">
            <v>Mantenimiento</v>
          </cell>
        </row>
        <row r="15">
          <cell r="B15" t="str">
            <v>R4 - SRS Enriquillo</v>
          </cell>
          <cell r="D15" t="str">
            <v>Hospital</v>
          </cell>
        </row>
        <row r="16">
          <cell r="B16" t="str">
            <v>R5 - SRS Este</v>
          </cell>
          <cell r="D16" t="str">
            <v>SRS</v>
          </cell>
        </row>
        <row r="17">
          <cell r="B17" t="str">
            <v>R6 - SRS El Valle</v>
          </cell>
        </row>
        <row r="18">
          <cell r="B18" t="str">
            <v>R7 - SRS Cibao Occidental</v>
          </cell>
        </row>
        <row r="19">
          <cell r="B19" t="str">
            <v>R8 - SRS Cibao Central</v>
          </cell>
          <cell r="G19" t="str">
            <v>Alquiler de edicficio</v>
          </cell>
        </row>
        <row r="20">
          <cell r="G20" t="str">
            <v>Obras menores en edificaciones</v>
          </cell>
        </row>
        <row r="21">
          <cell r="G21" t="str">
            <v>Edificaciones no residenciales</v>
          </cell>
        </row>
        <row r="22">
          <cell r="G22" t="str">
            <v>Instalaciones eléctricas</v>
          </cell>
        </row>
        <row r="23">
          <cell r="G23" t="str">
            <v>Servicios de pinturas y derivados con fines de higienes y embellecimiento</v>
          </cell>
        </row>
        <row r="24">
          <cell r="G24" t="str">
            <v>Mantenimiento y reparación de obras civiles en instalaciones vacias</v>
          </cell>
        </row>
        <row r="130">
          <cell r="G130" t="str">
            <v>Administrativo</v>
          </cell>
        </row>
        <row r="131">
          <cell r="G131" t="str">
            <v>Asistencial</v>
          </cell>
        </row>
        <row r="132">
          <cell r="G132" t="str">
            <v>Atencion a los Usuarios</v>
          </cell>
        </row>
        <row r="133">
          <cell r="G133" t="str">
            <v>Comunicaciones</v>
          </cell>
        </row>
        <row r="134">
          <cell r="G134" t="str">
            <v>Estratégico</v>
          </cell>
        </row>
        <row r="135">
          <cell r="G135" t="str">
            <v>Financiero</v>
          </cell>
        </row>
        <row r="136">
          <cell r="G136" t="str">
            <v>Gestión Humana</v>
          </cell>
        </row>
        <row r="137">
          <cell r="G137" t="str">
            <v>Monitoreo</v>
          </cell>
        </row>
        <row r="138">
          <cell r="G138" t="str">
            <v>Servicios Diagnósticos</v>
          </cell>
        </row>
        <row r="139">
          <cell r="G139" t="str">
            <v>Sistema de Información</v>
          </cell>
        </row>
        <row r="140">
          <cell r="G140" t="str">
            <v>Tecnología</v>
          </cell>
        </row>
        <row r="141">
          <cell r="G141" t="str">
            <v>URGM</v>
          </cell>
        </row>
        <row r="148">
          <cell r="B148" t="str">
            <v>Informe</v>
          </cell>
        </row>
        <row r="149">
          <cell r="B149" t="str">
            <v>Listado de participación</v>
          </cell>
        </row>
        <row r="150">
          <cell r="B150" t="str">
            <v>Fotos</v>
          </cell>
        </row>
        <row r="151">
          <cell r="B151" t="str">
            <v>Agenda</v>
          </cell>
        </row>
        <row r="152">
          <cell r="B152" t="str">
            <v>Plan</v>
          </cell>
        </row>
        <row r="153">
          <cell r="B153" t="str">
            <v>Protocolo</v>
          </cell>
        </row>
        <row r="154">
          <cell r="B154" t="str">
            <v>Manual</v>
          </cell>
        </row>
        <row r="155">
          <cell r="B155" t="str">
            <v>Resolución</v>
          </cell>
        </row>
        <row r="156">
          <cell r="B156" t="str">
            <v>Boletin</v>
          </cell>
        </row>
        <row r="157">
          <cell r="B157" t="str">
            <v>Reporte</v>
          </cell>
        </row>
        <row r="158">
          <cell r="B158" t="str">
            <v>Minuta</v>
          </cell>
        </row>
        <row r="159">
          <cell r="B159" t="str">
            <v>Hoja de supervisión</v>
          </cell>
        </row>
        <row r="160">
          <cell r="B160" t="str">
            <v>Inventario</v>
          </cell>
        </row>
        <row r="161">
          <cell r="B161" t="str">
            <v>Reglamento</v>
          </cell>
        </row>
        <row r="162">
          <cell r="B162" t="str">
            <v>Memoria</v>
          </cell>
        </row>
        <row r="163">
          <cell r="B163" t="str">
            <v>Encuesta</v>
          </cell>
        </row>
        <row r="164">
          <cell r="B164" t="str">
            <v>Registro Digital</v>
          </cell>
        </row>
        <row r="165">
          <cell r="B165" t="str">
            <v>Base de datos</v>
          </cell>
        </row>
        <row r="166">
          <cell r="B166" t="str">
            <v>Otros</v>
          </cell>
        </row>
      </sheetData>
      <sheetData sheetId="1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ulario PPGR1"/>
      <sheetName val="Formulario PPGR2"/>
      <sheetName val="Formulario PPGR3"/>
      <sheetName val="Formulario PPGR4"/>
      <sheetName val="Formulario PPGR5"/>
      <sheetName val="Formulario PPGR6"/>
      <sheetName val="Formulario PPGR7"/>
      <sheetName val="Formulario PPGR8"/>
      <sheetName val="Prov"/>
      <sheetName val="Insumos"/>
      <sheetName val="LSIns"/>
      <sheetName val="Obj"/>
      <sheetName val="Catalogo"/>
      <sheetName val="Matriz Presupuesto POA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2">
          <cell r="F2" t="str">
            <v>DISTRITO NACIONAL</v>
          </cell>
        </row>
        <row r="3">
          <cell r="F3" t="str">
            <v>MONTE PLATA</v>
          </cell>
        </row>
        <row r="4">
          <cell r="F4" t="str">
            <v>SANTO DOMINGO</v>
          </cell>
        </row>
        <row r="5">
          <cell r="F5" t="str">
            <v>PERAVIA</v>
          </cell>
        </row>
        <row r="6">
          <cell r="F6" t="str">
            <v>SAN CRISTÓBAL</v>
          </cell>
        </row>
        <row r="7">
          <cell r="F7" t="str">
            <v>SAN JOSÉ DE OCOA</v>
          </cell>
        </row>
        <row r="8">
          <cell r="F8" t="str">
            <v>ESPAILLAT</v>
          </cell>
        </row>
        <row r="9">
          <cell r="F9" t="str">
            <v>PUERTO PLATA</v>
          </cell>
        </row>
        <row r="10">
          <cell r="F10" t="str">
            <v>SANTIAGO</v>
          </cell>
        </row>
        <row r="11">
          <cell r="F11" t="str">
            <v>DUARTE</v>
          </cell>
        </row>
        <row r="12">
          <cell r="F12" t="str">
            <v>HERMANAS MIRABAL</v>
          </cell>
        </row>
        <row r="13">
          <cell r="F13" t="str">
            <v>MARÍA TRINIDAD SÁNCHEZ</v>
          </cell>
        </row>
        <row r="14">
          <cell r="F14" t="str">
            <v>SAMANÁ</v>
          </cell>
        </row>
        <row r="15">
          <cell r="F15" t="str">
            <v>BAHORUCO</v>
          </cell>
        </row>
        <row r="16">
          <cell r="F16" t="str">
            <v>BARAHONA</v>
          </cell>
        </row>
        <row r="17">
          <cell r="F17" t="str">
            <v>INDEPENDENCIA</v>
          </cell>
        </row>
        <row r="18">
          <cell r="F18" t="str">
            <v>PEDERNALES</v>
          </cell>
        </row>
        <row r="19">
          <cell r="F19" t="str">
            <v>EL SEIBO</v>
          </cell>
        </row>
        <row r="20">
          <cell r="F20" t="str">
            <v>HATO MAYOR</v>
          </cell>
        </row>
        <row r="21">
          <cell r="F21" t="str">
            <v>LA ALTAGRACIA</v>
          </cell>
        </row>
        <row r="22">
          <cell r="F22" t="str">
            <v>LA ROMANA</v>
          </cell>
        </row>
        <row r="23">
          <cell r="F23" t="str">
            <v>SAN PEDRO DE MACORÍS</v>
          </cell>
        </row>
        <row r="24">
          <cell r="F24" t="str">
            <v>AZUA</v>
          </cell>
        </row>
        <row r="25">
          <cell r="F25" t="str">
            <v>ELÍAS PIÑA</v>
          </cell>
        </row>
        <row r="26">
          <cell r="F26" t="str">
            <v>SAN JUAN</v>
          </cell>
        </row>
        <row r="27">
          <cell r="F27" t="str">
            <v>DAJABÓN</v>
          </cell>
        </row>
        <row r="28">
          <cell r="F28" t="str">
            <v>MONTECRISTI</v>
          </cell>
        </row>
        <row r="29">
          <cell r="F29" t="str">
            <v>SANTIAGO RODRÍGUEZ</v>
          </cell>
        </row>
        <row r="30">
          <cell r="F30" t="str">
            <v>VALVERDE</v>
          </cell>
        </row>
        <row r="31">
          <cell r="F31" t="str">
            <v>LA VEGA</v>
          </cell>
        </row>
        <row r="32">
          <cell r="F32" t="str">
            <v>MONSEÑOR NOUEL</v>
          </cell>
        </row>
        <row r="33">
          <cell r="F33" t="str">
            <v>SÁNCHEZ RAMÍREZ</v>
          </cell>
        </row>
      </sheetData>
      <sheetData sheetId="9"/>
      <sheetData sheetId="10">
        <row r="5">
          <cell r="B5" t="str">
            <v>Acabados textiles</v>
          </cell>
          <cell r="F5" t="str">
            <v>Anticipo Financiero</v>
          </cell>
        </row>
        <row r="6">
          <cell r="B6" t="str">
            <v>Alimentos y bebidas para personas</v>
          </cell>
          <cell r="F6" t="str">
            <v>Venta de servicios</v>
          </cell>
        </row>
        <row r="7">
          <cell r="B7" t="str">
            <v>Artículos de plástico</v>
          </cell>
          <cell r="F7" t="str">
            <v>Recursos externos</v>
          </cell>
        </row>
        <row r="8">
          <cell r="B8" t="str">
            <v>Electrodomésticos</v>
          </cell>
          <cell r="F8" t="str">
            <v>Nómina</v>
          </cell>
        </row>
        <row r="9">
          <cell r="B9" t="str">
            <v>Equipo de comunicación, telecomunicaciones y señalamiento</v>
          </cell>
        </row>
        <row r="10">
          <cell r="B10" t="str">
            <v xml:space="preserve">Equipo médico y de laboratorio </v>
          </cell>
        </row>
        <row r="11">
          <cell r="B11" t="str">
            <v>Equipos de cómputo</v>
          </cell>
        </row>
        <row r="12">
          <cell r="B12" t="str">
            <v>Equipos de seguridad</v>
          </cell>
        </row>
        <row r="13">
          <cell r="B13" t="str">
            <v>Eventos generales</v>
          </cell>
        </row>
        <row r="14">
          <cell r="B14" t="str">
            <v>Gasoil</v>
          </cell>
        </row>
        <row r="15">
          <cell r="B15" t="str">
            <v>Herramientas menores</v>
          </cell>
        </row>
        <row r="16">
          <cell r="B16" t="str">
            <v>Impresión y encuadernación</v>
          </cell>
          <cell r="F16" t="str">
            <v>Electrodomésticos</v>
          </cell>
        </row>
        <row r="17">
          <cell r="B17" t="str">
            <v>Llantas y neumáticos</v>
          </cell>
          <cell r="F17" t="str">
            <v>Equipos de cómputo</v>
          </cell>
        </row>
        <row r="18">
          <cell r="B18" t="str">
            <v>Mantenimiento y reparación de equipos de transporte, tracción y elevación</v>
          </cell>
          <cell r="F18" t="str">
            <v>Equipos de seguridad</v>
          </cell>
        </row>
        <row r="19">
          <cell r="B19" t="str">
            <v>Mantenimiento y reparación de equipos para computación</v>
          </cell>
          <cell r="F19" t="str">
            <v>Mantenimiento y reparación de equipos de transporte, tracción y elevación</v>
          </cell>
        </row>
        <row r="20">
          <cell r="B20" t="str">
            <v>Mantenimiento y reparación de equipos sanitarios y de laboratorio</v>
          </cell>
          <cell r="F20" t="str">
            <v>Mantenimiento y reparación de equipos para computación</v>
          </cell>
        </row>
        <row r="21">
          <cell r="B21" t="str">
            <v>Mantenimiento y reparación de maquinarias y equipos</v>
          </cell>
          <cell r="F21" t="str">
            <v>Mantenimiento y reparación de equipos sanitarios y de laboratorio</v>
          </cell>
        </row>
        <row r="22">
          <cell r="B22" t="str">
            <v>Mantenimiento y reparación de muebles y equipos de oficina</v>
          </cell>
          <cell r="F22" t="str">
            <v>Mantenimiento y reparación de maquinarias y equipos</v>
          </cell>
        </row>
        <row r="23">
          <cell r="B23" t="str">
            <v>Material para limpieza</v>
          </cell>
          <cell r="F23" t="str">
            <v>Mantenimiento y reparación de muebles y equipos de oficina</v>
          </cell>
        </row>
        <row r="24">
          <cell r="B24" t="str">
            <v>Muebles de alojamiento</v>
          </cell>
          <cell r="F24" t="str">
            <v>Muebles de alojamiento</v>
          </cell>
        </row>
        <row r="25">
          <cell r="B25" t="str">
            <v>Muebles de oficina y estantería</v>
          </cell>
          <cell r="F25" t="str">
            <v>Muebles de oficina y estantería</v>
          </cell>
        </row>
        <row r="26">
          <cell r="B26" t="str">
            <v>Obras menores en edificaciones</v>
          </cell>
          <cell r="F26" t="str">
            <v>Otros equipos</v>
          </cell>
        </row>
        <row r="27">
          <cell r="B27" t="str">
            <v>Otros equipos</v>
          </cell>
          <cell r="F27" t="str">
            <v>Sistemas de aire acondicionado, calefacción y de refrigeración industrial y comercial</v>
          </cell>
        </row>
        <row r="28">
          <cell r="B28" t="str">
            <v>Peaje</v>
          </cell>
          <cell r="F28" t="str">
            <v>Automóviles y camiones</v>
          </cell>
        </row>
        <row r="29">
          <cell r="B29" t="str">
            <v>Pinturas, barnices, lacas, diluyentes y absorbentes para pintura</v>
          </cell>
          <cell r="F29" t="str">
            <v>Carrocerías y remolques</v>
          </cell>
        </row>
        <row r="30">
          <cell r="B30" t="str">
            <v>Productos de artes gráficas</v>
          </cell>
          <cell r="F30" t="str">
            <v>Otros equipos de transporte</v>
          </cell>
        </row>
        <row r="31">
          <cell r="B31" t="str">
            <v>Productos de cemento</v>
          </cell>
        </row>
        <row r="32">
          <cell r="B32" t="str">
            <v>Productos de loza</v>
          </cell>
        </row>
        <row r="33">
          <cell r="B33" t="str">
            <v>Productos de Papel, Cartón e Impresos</v>
          </cell>
        </row>
        <row r="34">
          <cell r="B34" t="str">
            <v>Productos de vidrio</v>
          </cell>
        </row>
        <row r="35">
          <cell r="B35" t="str">
            <v>Productos eléctricos y afines</v>
          </cell>
        </row>
        <row r="36">
          <cell r="B36" t="str">
            <v>Productos medicinales para uso humano</v>
          </cell>
        </row>
        <row r="37">
          <cell r="B37" t="str">
            <v>Productos metálicos y sus derivados</v>
          </cell>
        </row>
        <row r="38">
          <cell r="B38" t="str">
            <v>Productos químicos de uso personal</v>
          </cell>
        </row>
        <row r="39">
          <cell r="B39" t="str">
            <v>Publicidad y propaganda</v>
          </cell>
        </row>
        <row r="40">
          <cell r="B40" t="str">
            <v>Servicios técnicos y profesionales</v>
          </cell>
        </row>
        <row r="41">
          <cell r="B41" t="str">
            <v>Sistemas de aire acondicionado, calefacción y de refrigeración industrial y comercial</v>
          </cell>
        </row>
        <row r="42">
          <cell r="B42" t="str">
            <v>Útiles de cocina y comedor</v>
          </cell>
        </row>
        <row r="43">
          <cell r="B43" t="str">
            <v>Útiles de escritorio, oficina, informática y de enseñanza</v>
          </cell>
        </row>
        <row r="44">
          <cell r="B44" t="str">
            <v>Útiles menores médico-quirúrgicos</v>
          </cell>
        </row>
        <row r="45">
          <cell r="B45" t="str">
            <v>Viáticos dentro del país</v>
          </cell>
        </row>
      </sheetData>
      <sheetData sheetId="11">
        <row r="6">
          <cell r="B6" t="str">
            <v>Le.1 - Fortalecer las capacidades gestoras institucionales del SNS a través de la implementación del Modelo de Gestión, del desarrollo de su organización funcional y de las capacidades e instrumentos necesarios en cada ámbito de gestión</v>
          </cell>
        </row>
        <row r="7">
          <cell r="B7" t="str">
            <v>Le.2 - Desarrollar un modelo de gestión y planificación de los recursos humanos que garantice la disponibilidad de técnicos y profesionales competentes y que fomente un alto rendimiento alineado a los objetivos institucionales</v>
          </cell>
        </row>
        <row r="8">
          <cell r="B8" t="str">
            <v>Le.3 - Desarrollo de la red asistencial del SNS en coherencia con las políticas de Estado en materia de salud y el Modelo de Atención</v>
          </cell>
        </row>
        <row r="9">
          <cell r="B9" t="str">
            <v>Le.4 - Mejora de la provisión de los programas y acciones de salud colectiva, con enfoque en prevención y control de enfermedades evitables</v>
          </cell>
        </row>
      </sheetData>
      <sheetData sheetId="12">
        <row r="3">
          <cell r="B3">
            <v>2017</v>
          </cell>
        </row>
        <row r="4">
          <cell r="B4">
            <v>2018</v>
          </cell>
        </row>
        <row r="5">
          <cell r="B5">
            <v>2019</v>
          </cell>
        </row>
        <row r="6">
          <cell r="B6">
            <v>2020</v>
          </cell>
        </row>
        <row r="10">
          <cell r="B10" t="str">
            <v>SNS - Dirección Central</v>
          </cell>
        </row>
        <row r="11">
          <cell r="B11" t="str">
            <v>R0 - SRS Metropolitano</v>
          </cell>
          <cell r="D11" t="str">
            <v>Almacen</v>
          </cell>
          <cell r="G11" t="str">
            <v>Compra</v>
          </cell>
        </row>
        <row r="12">
          <cell r="B12" t="str">
            <v>R1 - SRS Valdesia</v>
          </cell>
          <cell r="D12" t="str">
            <v>Centro Primer Nivel</v>
          </cell>
          <cell r="G12" t="str">
            <v>Alquiler</v>
          </cell>
        </row>
        <row r="13">
          <cell r="B13" t="str">
            <v>R2 - SRS Norcentral</v>
          </cell>
          <cell r="D13" t="str">
            <v>Centro Diagnóstico</v>
          </cell>
          <cell r="G13" t="str">
            <v>Reparación</v>
          </cell>
        </row>
        <row r="14">
          <cell r="B14" t="str">
            <v>R3 - SRS Nordeste</v>
          </cell>
          <cell r="D14" t="str">
            <v>Gerencia de Área</v>
          </cell>
          <cell r="G14" t="str">
            <v>Mantenimiento</v>
          </cell>
        </row>
        <row r="15">
          <cell r="B15" t="str">
            <v>R4 - SRS Enriquillo</v>
          </cell>
          <cell r="D15" t="str">
            <v>Hospital</v>
          </cell>
        </row>
        <row r="16">
          <cell r="B16" t="str">
            <v>R5 - SRS Este</v>
          </cell>
          <cell r="D16" t="str">
            <v>SRS</v>
          </cell>
        </row>
        <row r="17">
          <cell r="B17" t="str">
            <v>R6 - SRS El Valle</v>
          </cell>
        </row>
        <row r="18">
          <cell r="B18" t="str">
            <v>R7 - SRS Cibao Occidental</v>
          </cell>
        </row>
        <row r="19">
          <cell r="B19" t="str">
            <v>R8 - SRS Cibao Central</v>
          </cell>
          <cell r="G19" t="str">
            <v>Alquiler de edicficio</v>
          </cell>
        </row>
        <row r="20">
          <cell r="G20" t="str">
            <v>Obras menores en edificaciones</v>
          </cell>
        </row>
        <row r="21">
          <cell r="G21" t="str">
            <v>Edificaciones no residenciales</v>
          </cell>
        </row>
        <row r="22">
          <cell r="G22" t="str">
            <v>Instalaciones eléctricas</v>
          </cell>
        </row>
        <row r="23">
          <cell r="G23" t="str">
            <v>Servicios de pinturas y derivados con fines de higienes y embellecimiento</v>
          </cell>
        </row>
        <row r="24">
          <cell r="G24" t="str">
            <v>Mantenimiento y reparación de obras civiles en instalaciones vacias</v>
          </cell>
        </row>
        <row r="130">
          <cell r="G130" t="str">
            <v>Administrativo</v>
          </cell>
        </row>
        <row r="131">
          <cell r="G131" t="str">
            <v>Asistencial</v>
          </cell>
        </row>
        <row r="132">
          <cell r="G132" t="str">
            <v>Atencion a los Usuarios</v>
          </cell>
        </row>
        <row r="133">
          <cell r="G133" t="str">
            <v>Comunicaciones</v>
          </cell>
        </row>
        <row r="134">
          <cell r="G134" t="str">
            <v>Estratégico</v>
          </cell>
        </row>
        <row r="135">
          <cell r="G135" t="str">
            <v>Financiero</v>
          </cell>
        </row>
        <row r="136">
          <cell r="G136" t="str">
            <v>Gestión Humana</v>
          </cell>
        </row>
        <row r="137">
          <cell r="G137" t="str">
            <v>Monitoreo</v>
          </cell>
        </row>
        <row r="138">
          <cell r="G138" t="str">
            <v>Servicios Diagnósticos</v>
          </cell>
        </row>
        <row r="139">
          <cell r="G139" t="str">
            <v>Sistema de Información</v>
          </cell>
        </row>
        <row r="140">
          <cell r="G140" t="str">
            <v>Tecnología</v>
          </cell>
        </row>
        <row r="141">
          <cell r="G141" t="str">
            <v>URGM</v>
          </cell>
        </row>
        <row r="148">
          <cell r="B148" t="str">
            <v>Informe</v>
          </cell>
        </row>
        <row r="149">
          <cell r="B149" t="str">
            <v>Listado de participación</v>
          </cell>
        </row>
        <row r="150">
          <cell r="B150" t="str">
            <v>Fotos</v>
          </cell>
        </row>
        <row r="151">
          <cell r="B151" t="str">
            <v>Agenda</v>
          </cell>
        </row>
        <row r="152">
          <cell r="B152" t="str">
            <v>Plan</v>
          </cell>
        </row>
        <row r="153">
          <cell r="B153" t="str">
            <v>Protocolo</v>
          </cell>
        </row>
        <row r="154">
          <cell r="B154" t="str">
            <v>Manual</v>
          </cell>
        </row>
        <row r="155">
          <cell r="B155" t="str">
            <v>Resolución</v>
          </cell>
        </row>
        <row r="156">
          <cell r="B156" t="str">
            <v>Boletin</v>
          </cell>
        </row>
        <row r="157">
          <cell r="B157" t="str">
            <v>Reporte</v>
          </cell>
        </row>
        <row r="158">
          <cell r="B158" t="str">
            <v>Minuta</v>
          </cell>
        </row>
        <row r="159">
          <cell r="B159" t="str">
            <v>Hoja de supervisión</v>
          </cell>
        </row>
        <row r="160">
          <cell r="B160" t="str">
            <v>Inventario</v>
          </cell>
        </row>
        <row r="161">
          <cell r="B161" t="str">
            <v>Reglamento</v>
          </cell>
        </row>
        <row r="162">
          <cell r="B162" t="str">
            <v>Memoria</v>
          </cell>
        </row>
        <row r="163">
          <cell r="B163" t="str">
            <v>Encuesta</v>
          </cell>
        </row>
        <row r="164">
          <cell r="B164" t="str">
            <v>Registro Digital</v>
          </cell>
        </row>
        <row r="165">
          <cell r="B165" t="str">
            <v>Base de datos</v>
          </cell>
        </row>
        <row r="166">
          <cell r="B166" t="str">
            <v>Otros</v>
          </cell>
        </row>
      </sheetData>
      <sheetData sheetId="1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MINA CONSULTA EXT 2017"/>
      <sheetName val="CONSULTA EXT 2017"/>
      <sheetName val="CONSUMO CONSULTA EXT 2017"/>
      <sheetName val="COSTO- BENEFICIO P,Venta"/>
      <sheetName val="Hoja1"/>
      <sheetName val="COMPARACION 2"/>
      <sheetName val="COMPARACION "/>
      <sheetName val="Hoja3"/>
      <sheetName val="Hoja4"/>
      <sheetName val="Hoja2"/>
      <sheetName val="Hoja5"/>
    </sheetNames>
    <sheetDataSet>
      <sheetData sheetId="0" refreshError="1">
        <row r="24">
          <cell r="BA24">
            <v>436509.60000000009</v>
          </cell>
        </row>
        <row r="53">
          <cell r="BA53">
            <v>146812.12</v>
          </cell>
        </row>
        <row r="69">
          <cell r="BA69">
            <v>34511.350000000006</v>
          </cell>
        </row>
      </sheetData>
      <sheetData sheetId="1" refreshError="1">
        <row r="9">
          <cell r="AH9">
            <v>267297.71999999997</v>
          </cell>
        </row>
        <row r="10">
          <cell r="AH10">
            <v>244298.77800000002</v>
          </cell>
        </row>
        <row r="16">
          <cell r="AH16">
            <v>933650.49999999988</v>
          </cell>
        </row>
        <row r="22">
          <cell r="AH22">
            <v>80627.21178432797</v>
          </cell>
        </row>
        <row r="23">
          <cell r="AH23">
            <v>133967.82489103099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MINA EMERGENCIA 2017"/>
      <sheetName val="EMERGENCIA 2017"/>
      <sheetName val="CONSUMO EMERGENCIA 2017"/>
      <sheetName val="Hoja2"/>
      <sheetName val="Hoja1"/>
      <sheetName val="Hoja3"/>
      <sheetName val="Hoja4"/>
    </sheetNames>
    <sheetDataSet>
      <sheetData sheetId="0">
        <row r="31">
          <cell r="BB31">
            <v>256814.36559999996</v>
          </cell>
        </row>
        <row r="50">
          <cell r="BB50">
            <v>276243</v>
          </cell>
        </row>
      </sheetData>
      <sheetData sheetId="1">
        <row r="8">
          <cell r="AH8">
            <v>5327205.4715999952</v>
          </cell>
        </row>
        <row r="9">
          <cell r="AH9">
            <v>29542.763999999996</v>
          </cell>
        </row>
        <row r="10">
          <cell r="AH10">
            <v>6013444.392</v>
          </cell>
        </row>
        <row r="11">
          <cell r="AH11">
            <v>689818.25399999996</v>
          </cell>
        </row>
        <row r="12">
          <cell r="AH12">
            <v>366127.1927999999</v>
          </cell>
        </row>
        <row r="13">
          <cell r="AH13">
            <v>943862.64168</v>
          </cell>
        </row>
        <row r="18">
          <cell r="AH18">
            <v>805540.0399999998</v>
          </cell>
        </row>
        <row r="24">
          <cell r="AH24">
            <v>258007.07770984952</v>
          </cell>
        </row>
        <row r="25">
          <cell r="AH25">
            <v>1362866.0809307145</v>
          </cell>
        </row>
      </sheetData>
      <sheetData sheetId="2"/>
      <sheetData sheetId="3"/>
      <sheetData sheetId="4"/>
      <sheetData sheetId="5"/>
      <sheetData sheetId="6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UPUESTO 2018"/>
      <sheetName val="CONSOLIDADO 2015-2017 (2)"/>
      <sheetName val="CONSOLIDADO 2016-2015"/>
      <sheetName val="graficos"/>
      <sheetName val="Hoja1"/>
    </sheetNames>
    <sheetDataSet>
      <sheetData sheetId="0">
        <row r="15">
          <cell r="S15">
            <v>757482.24082043604</v>
          </cell>
        </row>
        <row r="17">
          <cell r="S17">
            <v>6928768.1021879986</v>
          </cell>
        </row>
        <row r="19">
          <cell r="S19">
            <v>3793675.0450000004</v>
          </cell>
        </row>
        <row r="24">
          <cell r="S24">
            <v>1556994.7896885979</v>
          </cell>
        </row>
        <row r="25">
          <cell r="S25">
            <v>8490851.185601905</v>
          </cell>
        </row>
      </sheetData>
      <sheetData sheetId="1"/>
      <sheetData sheetId="2"/>
      <sheetData sheetId="3"/>
      <sheetData sheetId="4"/>
    </sheetDataSet>
  </externalBook>
</externalLink>
</file>

<file path=xl/tables/table1.xml><?xml version="1.0" encoding="utf-8"?>
<table xmlns="http://schemas.openxmlformats.org/spreadsheetml/2006/main" id="2" name="Tabla13" displayName="Tabla13" ref="A9:L61" totalsRowShown="0" headerRowDxfId="14" dataDxfId="13" tableBorderDxfId="12">
  <autoFilter ref="A9:L61"/>
  <tableColumns count="12">
    <tableColumn id="12" name="Tipo de Producto" dataDxfId="11"/>
    <tableColumn id="1" name="Productos" dataDxfId="10"/>
    <tableColumn id="2" name="Meta" dataDxfId="9"/>
    <tableColumn id="3" name="Insumos" dataDxfId="8"/>
    <tableColumn id="4" name="InsumoAbrev" dataDxfId="7">
      <calculatedColumnFormula>IFERROR(VLOOKUP($D10,[2]Insumos!$A$542:$B$585,2,FALSE),"")</calculatedColumnFormula>
    </tableColumn>
    <tableColumn id="5" name="Descripción" dataDxfId="6"/>
    <tableColumn id="6" name="Unidad de Medida" dataDxfId="5">
      <calculatedColumnFormula>IFERROR(VLOOKUP($F10,[2]Insumos!$C$2:$F$522,2,FALSE),"")</calculatedColumnFormula>
    </tableColumn>
    <tableColumn id="7" name="Cantidad de Insumos" dataDxfId="4"/>
    <tableColumn id="8" name="Precio Unitario" dataDxfId="3">
      <calculatedColumnFormula>IFERROR(VLOOKUP($F10,[2]Insumos!$C$2:$F$522,3,FALSE),"")</calculatedColumnFormula>
    </tableColumn>
    <tableColumn id="9" name="Valor Total" dataDxfId="2">
      <calculatedColumnFormula>IFERROR(IF(AND($I10="",$H10=""),"",$I10*H10),"")</calculatedColumnFormula>
    </tableColumn>
    <tableColumn id="10" name="Código Presupuestario" dataDxfId="1">
      <calculatedColumnFormula>IFERROR(VLOOKUP($F10,[2]Insumos!$C$2:$F$522,4,FALSE),"")</calculatedColumnFormula>
    </tableColumn>
    <tableColumn id="11" name="Fuente de Financiamiento" dataDxfId="0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7" Type="http://schemas.openxmlformats.org/officeDocument/2006/relationships/comments" Target="../comments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1.xml"/><Relationship Id="rId5" Type="http://schemas.openxmlformats.org/officeDocument/2006/relationships/image" Target="../media/image2.emf"/><Relationship Id="rId4" Type="http://schemas.openxmlformats.org/officeDocument/2006/relationships/control" Target="../activeX/activeX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S293"/>
  <sheetViews>
    <sheetView showGridLines="0" zoomScaleNormal="100" workbookViewId="0">
      <pane xSplit="1" ySplit="11" topLeftCell="B12" activePane="bottomRight" state="frozen"/>
      <selection pane="topRight" activeCell="B1" sqref="B1"/>
      <selection pane="bottomLeft" activeCell="A12" sqref="A12"/>
      <selection pane="bottomRight" activeCell="B22" sqref="B22"/>
    </sheetView>
  </sheetViews>
  <sheetFormatPr baseColWidth="10" defaultColWidth="11.42578125" defaultRowHeight="12.75" x14ac:dyDescent="0.2"/>
  <cols>
    <col min="1" max="1" width="33.42578125" style="14" customWidth="1"/>
    <col min="2" max="3" width="13.5703125" style="14" customWidth="1"/>
    <col min="4" max="4" width="16.140625" style="14" customWidth="1"/>
    <col min="5" max="5" width="15.28515625" style="14" customWidth="1"/>
    <col min="6" max="6" width="13.28515625" style="14" customWidth="1"/>
    <col min="7" max="8" width="13.7109375" style="14" customWidth="1"/>
    <col min="9" max="9" width="13.5703125" style="14" customWidth="1"/>
    <col min="10" max="10" width="11.42578125" style="58"/>
    <col min="11" max="11" width="13.85546875" style="58" customWidth="1"/>
    <col min="12" max="71" width="11.42578125" style="58"/>
  </cols>
  <sheetData>
    <row r="1" spans="1:19" customFormat="1" x14ac:dyDescent="0.2">
      <c r="A1" s="14"/>
      <c r="B1" s="77" t="s">
        <v>482</v>
      </c>
      <c r="C1" s="78"/>
      <c r="D1" s="78"/>
      <c r="E1" s="78"/>
      <c r="F1" s="78"/>
      <c r="G1" s="78"/>
      <c r="H1" s="78"/>
      <c r="I1" s="79"/>
      <c r="J1" s="58"/>
      <c r="K1" s="58"/>
      <c r="L1" s="58"/>
      <c r="M1" s="58"/>
      <c r="N1" s="58"/>
      <c r="O1" s="58"/>
      <c r="P1" s="58"/>
      <c r="Q1" s="58"/>
      <c r="R1" s="58"/>
      <c r="S1" s="58"/>
    </row>
    <row r="2" spans="1:19" customFormat="1" ht="15.75" x14ac:dyDescent="0.25">
      <c r="A2" s="14"/>
      <c r="B2" s="80" t="s">
        <v>458</v>
      </c>
      <c r="C2" s="81"/>
      <c r="D2" s="81"/>
      <c r="E2" s="81"/>
      <c r="F2" s="81"/>
      <c r="G2" s="81"/>
      <c r="H2" s="81"/>
      <c r="I2" s="82"/>
      <c r="J2" s="58"/>
      <c r="K2" s="58"/>
      <c r="L2" s="58"/>
      <c r="M2" s="58"/>
      <c r="N2" s="58"/>
      <c r="O2" s="58"/>
      <c r="P2" s="58"/>
      <c r="Q2" s="58"/>
      <c r="R2" s="58"/>
      <c r="S2" s="58"/>
    </row>
    <row r="3" spans="1:19" customFormat="1" ht="15" x14ac:dyDescent="0.25">
      <c r="A3" s="14"/>
      <c r="B3" s="83" t="s">
        <v>459</v>
      </c>
      <c r="C3" s="84"/>
      <c r="D3" s="84"/>
      <c r="E3" s="84"/>
      <c r="F3" s="84"/>
      <c r="G3" s="84"/>
      <c r="H3" s="84"/>
      <c r="I3" s="85"/>
      <c r="J3" s="58"/>
      <c r="K3" s="58">
        <v>2018</v>
      </c>
      <c r="L3" s="58">
        <v>2019</v>
      </c>
      <c r="M3" s="58">
        <v>2020</v>
      </c>
      <c r="N3" s="58"/>
      <c r="O3" s="58"/>
      <c r="P3" s="58"/>
      <c r="Q3" s="58"/>
      <c r="R3" s="58"/>
      <c r="S3" s="58"/>
    </row>
    <row r="4" spans="1:19" customFormat="1" x14ac:dyDescent="0.2">
      <c r="A4" s="14"/>
      <c r="B4" s="86" t="s">
        <v>62</v>
      </c>
      <c r="C4" s="87"/>
      <c r="D4" s="87"/>
      <c r="E4" s="87"/>
      <c r="F4" s="87"/>
      <c r="G4" s="87"/>
      <c r="H4" s="87"/>
      <c r="I4" s="88"/>
      <c r="J4" s="58"/>
      <c r="K4" s="58" t="s">
        <v>461</v>
      </c>
      <c r="L4" s="58" t="s">
        <v>462</v>
      </c>
      <c r="M4" s="58" t="s">
        <v>463</v>
      </c>
      <c r="N4" s="58" t="s">
        <v>464</v>
      </c>
      <c r="O4" s="58" t="s">
        <v>465</v>
      </c>
      <c r="P4" s="58" t="s">
        <v>466</v>
      </c>
      <c r="Q4" s="58" t="s">
        <v>467</v>
      </c>
      <c r="R4" s="58" t="s">
        <v>468</v>
      </c>
      <c r="S4" s="58" t="s">
        <v>469</v>
      </c>
    </row>
    <row r="5" spans="1:19" customFormat="1" x14ac:dyDescent="0.2">
      <c r="A5" s="65"/>
      <c r="B5" s="86" t="s">
        <v>470</v>
      </c>
      <c r="C5" s="89">
        <v>2018</v>
      </c>
      <c r="D5" s="90"/>
      <c r="E5" s="91"/>
      <c r="F5" s="92"/>
      <c r="G5" s="93"/>
      <c r="H5" s="93"/>
      <c r="I5" s="94"/>
      <c r="J5" s="58"/>
      <c r="K5" s="58"/>
      <c r="L5" s="58"/>
      <c r="M5" s="58"/>
      <c r="N5" s="58"/>
      <c r="O5" s="58"/>
      <c r="P5" s="58"/>
      <c r="Q5" s="58"/>
      <c r="R5" s="58"/>
      <c r="S5" s="58"/>
    </row>
    <row r="6" spans="1:19" customFormat="1" x14ac:dyDescent="0.2">
      <c r="A6" s="4" t="s">
        <v>324</v>
      </c>
      <c r="B6" s="431"/>
      <c r="C6" s="431"/>
      <c r="D6" s="431"/>
      <c r="E6" s="431"/>
      <c r="F6" s="431"/>
      <c r="G6" s="431"/>
      <c r="H6" s="431"/>
      <c r="I6" s="432"/>
      <c r="J6" s="58"/>
      <c r="K6" s="58"/>
      <c r="L6" s="58"/>
      <c r="M6" s="58"/>
      <c r="N6" s="58"/>
      <c r="O6" s="58"/>
      <c r="P6" s="58"/>
      <c r="Q6" s="58"/>
      <c r="R6" s="58"/>
      <c r="S6" s="58"/>
    </row>
    <row r="7" spans="1:19" customFormat="1" x14ac:dyDescent="0.2">
      <c r="A7" s="21" t="s">
        <v>349</v>
      </c>
      <c r="B7" s="433"/>
      <c r="C7" s="433"/>
      <c r="D7" s="433"/>
      <c r="E7" s="433"/>
      <c r="F7" s="433"/>
      <c r="G7" s="433"/>
      <c r="H7" s="433"/>
      <c r="I7" s="434"/>
      <c r="J7" s="58"/>
      <c r="K7" s="58"/>
      <c r="L7" s="58"/>
      <c r="M7" s="58"/>
      <c r="N7" s="58"/>
      <c r="O7" s="58"/>
      <c r="P7" s="58"/>
      <c r="Q7" s="58"/>
      <c r="R7" s="58"/>
      <c r="S7" s="58"/>
    </row>
    <row r="8" spans="1:19" customFormat="1" x14ac:dyDescent="0.2">
      <c r="A8" s="57" t="s">
        <v>1118</v>
      </c>
      <c r="B8" s="435"/>
      <c r="C8" s="435"/>
      <c r="D8" s="435"/>
      <c r="E8" s="435"/>
      <c r="F8" s="435"/>
      <c r="G8" s="435"/>
      <c r="H8" s="435"/>
      <c r="I8" s="436"/>
      <c r="J8" s="58"/>
      <c r="K8" s="58"/>
      <c r="L8" s="58"/>
      <c r="M8" s="58"/>
      <c r="N8" s="58"/>
      <c r="O8" s="58"/>
      <c r="P8" s="58"/>
      <c r="Q8" s="58"/>
      <c r="R8" s="58"/>
      <c r="S8" s="58"/>
    </row>
    <row r="9" spans="1:19" customFormat="1" ht="12.75" customHeight="1" x14ac:dyDescent="0.2">
      <c r="A9" s="437" t="s">
        <v>50</v>
      </c>
      <c r="B9" s="429" t="s">
        <v>1</v>
      </c>
      <c r="C9" s="429" t="s">
        <v>460</v>
      </c>
      <c r="D9" s="429" t="s">
        <v>1119</v>
      </c>
      <c r="E9" s="429" t="s">
        <v>471</v>
      </c>
      <c r="F9" s="439" t="s">
        <v>57</v>
      </c>
      <c r="G9" s="439"/>
      <c r="H9" s="439"/>
      <c r="I9" s="439"/>
      <c r="J9" s="58"/>
      <c r="K9" s="429" t="s">
        <v>481</v>
      </c>
      <c r="L9" s="58"/>
      <c r="M9" s="58"/>
      <c r="N9" s="58"/>
      <c r="O9" s="58"/>
      <c r="P9" s="58"/>
      <c r="Q9" s="58"/>
      <c r="R9" s="58"/>
      <c r="S9" s="58"/>
    </row>
    <row r="10" spans="1:19" customFormat="1" ht="31.5" customHeight="1" x14ac:dyDescent="0.2">
      <c r="A10" s="438"/>
      <c r="B10" s="430"/>
      <c r="C10" s="430"/>
      <c r="D10" s="430"/>
      <c r="E10" s="430"/>
      <c r="F10" s="6" t="s">
        <v>5</v>
      </c>
      <c r="G10" s="6" t="s">
        <v>6</v>
      </c>
      <c r="H10" s="6" t="s">
        <v>7</v>
      </c>
      <c r="I10" s="6" t="s">
        <v>8</v>
      </c>
      <c r="J10" s="58"/>
      <c r="K10" s="430"/>
      <c r="L10" s="58"/>
      <c r="M10" s="58"/>
      <c r="N10" s="58"/>
      <c r="O10" s="58"/>
      <c r="P10" s="58"/>
      <c r="Q10" s="58"/>
      <c r="R10" s="58"/>
      <c r="S10" s="58"/>
    </row>
    <row r="11" spans="1:19" customFormat="1" x14ac:dyDescent="0.2">
      <c r="A11" s="7" t="s">
        <v>19</v>
      </c>
      <c r="B11" s="8" t="s">
        <v>20</v>
      </c>
      <c r="C11" s="264">
        <f>SUM(C12:C13)</f>
        <v>96162</v>
      </c>
      <c r="D11" s="66">
        <f t="shared" ref="D11:I11" si="0">SUM(D12:D13)</f>
        <v>94143.428571428565</v>
      </c>
      <c r="E11" s="66">
        <f t="shared" si="0"/>
        <v>92171.301961223013</v>
      </c>
      <c r="F11" s="66">
        <f t="shared" si="0"/>
        <v>18434.2603922446</v>
      </c>
      <c r="G11" s="66">
        <f t="shared" si="0"/>
        <v>27651.390588366899</v>
      </c>
      <c r="H11" s="66">
        <f t="shared" si="0"/>
        <v>32259.955686428053</v>
      </c>
      <c r="I11" s="66">
        <f t="shared" si="0"/>
        <v>13825.69529418345</v>
      </c>
      <c r="J11" s="58"/>
      <c r="K11" s="76">
        <f t="shared" ref="K11" si="1">SUM(K12:K13)</f>
        <v>54917</v>
      </c>
      <c r="L11" s="58"/>
      <c r="M11" s="58"/>
      <c r="N11" s="58"/>
      <c r="O11" s="58"/>
      <c r="P11" s="58"/>
      <c r="Q11" s="58"/>
      <c r="R11" s="58"/>
      <c r="S11" s="58"/>
    </row>
    <row r="12" spans="1:19" customFormat="1" x14ac:dyDescent="0.2">
      <c r="A12" s="9" t="s">
        <v>21</v>
      </c>
      <c r="B12" s="74"/>
      <c r="C12" s="75">
        <v>43830</v>
      </c>
      <c r="D12" s="265">
        <f>(K12/7)*12</f>
        <v>42598.28571428571</v>
      </c>
      <c r="E12" s="95">
        <f>IF(C12="",0,(D12/C12)*D12)</f>
        <v>41401.185165318682</v>
      </c>
      <c r="F12" s="398">
        <v>8280.2370330637368</v>
      </c>
      <c r="G12" s="398">
        <v>12420.355549595604</v>
      </c>
      <c r="H12" s="398">
        <v>14490.414807861538</v>
      </c>
      <c r="I12" s="398">
        <v>6210.1777747978022</v>
      </c>
      <c r="J12" s="58"/>
      <c r="K12" s="75">
        <v>24849</v>
      </c>
      <c r="L12" s="58"/>
      <c r="M12" s="58"/>
      <c r="N12" s="58"/>
      <c r="O12" s="58"/>
      <c r="P12" s="58"/>
      <c r="Q12" s="58"/>
      <c r="R12" s="58"/>
      <c r="S12" s="58"/>
    </row>
    <row r="13" spans="1:19" customFormat="1" x14ac:dyDescent="0.2">
      <c r="A13" s="9" t="s">
        <v>22</v>
      </c>
      <c r="B13" s="74"/>
      <c r="C13" s="75">
        <v>52332</v>
      </c>
      <c r="D13" s="265">
        <f>(K13/7)*12</f>
        <v>51545.142857142855</v>
      </c>
      <c r="E13" s="95">
        <f>IF(C13="",0,(D13/C13)*D13)</f>
        <v>50770.116795904323</v>
      </c>
      <c r="F13" s="398">
        <v>10154.023359180865</v>
      </c>
      <c r="G13" s="398">
        <v>15231.035038771297</v>
      </c>
      <c r="H13" s="398">
        <v>17769.540878566513</v>
      </c>
      <c r="I13" s="398">
        <v>7615.5175193856485</v>
      </c>
      <c r="J13" s="58"/>
      <c r="K13" s="68">
        <v>30068</v>
      </c>
      <c r="L13" s="58"/>
      <c r="M13" s="58"/>
      <c r="N13" s="58"/>
      <c r="O13" s="58"/>
      <c r="P13" s="58"/>
      <c r="Q13" s="58"/>
      <c r="R13" s="58"/>
      <c r="S13" s="58"/>
    </row>
    <row r="14" spans="1:19" customFormat="1" ht="15" customHeight="1" x14ac:dyDescent="0.2">
      <c r="A14" s="7" t="s">
        <v>23</v>
      </c>
      <c r="B14" s="8" t="s">
        <v>20</v>
      </c>
      <c r="C14" s="264">
        <f>SUM(C15)</f>
        <v>10745</v>
      </c>
      <c r="D14" s="67">
        <f t="shared" ref="D14:K14" si="2">D15</f>
        <v>9363.4285714285725</v>
      </c>
      <c r="E14" s="66">
        <f t="shared" si="2"/>
        <v>8159.4969392503408</v>
      </c>
      <c r="F14" s="67">
        <f t="shared" si="2"/>
        <v>1631.8993878500683</v>
      </c>
      <c r="G14" s="67">
        <f t="shared" si="2"/>
        <v>2447.8490817751021</v>
      </c>
      <c r="H14" s="67">
        <f t="shared" si="2"/>
        <v>2855.8239287376191</v>
      </c>
      <c r="I14" s="66">
        <f t="shared" si="2"/>
        <v>1223.9245408875511</v>
      </c>
      <c r="J14" s="58"/>
      <c r="K14" s="76">
        <f t="shared" si="2"/>
        <v>5462</v>
      </c>
      <c r="L14" s="58"/>
      <c r="M14" s="58"/>
      <c r="N14" s="58"/>
      <c r="O14" s="58"/>
      <c r="P14" s="58"/>
      <c r="Q14" s="58"/>
      <c r="R14" s="58"/>
      <c r="S14" s="58"/>
    </row>
    <row r="15" spans="1:19" customFormat="1" x14ac:dyDescent="0.2">
      <c r="A15" s="9" t="s">
        <v>71</v>
      </c>
      <c r="B15" s="74"/>
      <c r="C15" s="75">
        <v>10745</v>
      </c>
      <c r="D15" s="265">
        <f>(K15/7)*12</f>
        <v>9363.4285714285725</v>
      </c>
      <c r="E15" s="95">
        <f>IF(C15="",0,(D15/C15)*D15)</f>
        <v>8159.4969392503408</v>
      </c>
      <c r="F15" s="68">
        <v>1631.8993878500683</v>
      </c>
      <c r="G15" s="68">
        <v>2447.8490817751021</v>
      </c>
      <c r="H15" s="68">
        <v>2855.8239287376191</v>
      </c>
      <c r="I15" s="68">
        <v>1223.9245408875511</v>
      </c>
      <c r="J15" s="58"/>
      <c r="K15" s="68">
        <v>5462</v>
      </c>
      <c r="L15" s="58"/>
      <c r="M15" s="58"/>
      <c r="N15" s="58"/>
      <c r="O15" s="58"/>
      <c r="P15" s="58"/>
      <c r="Q15" s="58"/>
      <c r="R15" s="58"/>
      <c r="S15" s="58"/>
    </row>
    <row r="16" spans="1:19" customFormat="1" x14ac:dyDescent="0.2">
      <c r="A16" s="7" t="s">
        <v>9</v>
      </c>
      <c r="B16" s="8" t="s">
        <v>10</v>
      </c>
      <c r="C16" s="264">
        <f>SUM(C17:C24)</f>
        <v>4044</v>
      </c>
      <c r="D16" s="66">
        <f t="shared" ref="D16:I16" si="3">SUM(D17:D24)</f>
        <v>4117.7142857142853</v>
      </c>
      <c r="E16" s="66">
        <f t="shared" si="3"/>
        <v>4198.56696159486</v>
      </c>
      <c r="F16" s="66">
        <f t="shared" si="3"/>
        <v>839.71339231897196</v>
      </c>
      <c r="G16" s="66">
        <f t="shared" si="3"/>
        <v>1259.570088478458</v>
      </c>
      <c r="H16" s="66">
        <f t="shared" si="3"/>
        <v>1469.4984365582009</v>
      </c>
      <c r="I16" s="66">
        <f t="shared" si="3"/>
        <v>629.78504423922902</v>
      </c>
      <c r="J16" s="58"/>
      <c r="K16" s="76">
        <f t="shared" ref="K16" si="4">SUM(K17:K24)</f>
        <v>2402</v>
      </c>
      <c r="L16" s="58"/>
      <c r="M16" s="58"/>
      <c r="N16" s="58"/>
      <c r="O16" s="58"/>
      <c r="P16" s="58"/>
      <c r="Q16" s="58"/>
      <c r="R16" s="58"/>
      <c r="S16" s="58"/>
    </row>
    <row r="17" spans="1:11" customFormat="1" x14ac:dyDescent="0.2">
      <c r="A17" s="10" t="s">
        <v>11</v>
      </c>
      <c r="B17" s="74"/>
      <c r="C17" s="75"/>
      <c r="D17" s="265">
        <f t="shared" ref="D17:D24" si="5">(K17/7)*12</f>
        <v>0</v>
      </c>
      <c r="E17" s="95">
        <f t="shared" ref="E17:E24" si="6">IF(C17="",0,(D17/C17)*D17)</f>
        <v>0</v>
      </c>
      <c r="F17" s="68"/>
      <c r="G17" s="68"/>
      <c r="H17" s="68"/>
      <c r="I17" s="68"/>
      <c r="J17" s="58"/>
      <c r="K17" s="68">
        <v>0</v>
      </c>
    </row>
    <row r="18" spans="1:11" customFormat="1" x14ac:dyDescent="0.2">
      <c r="A18" s="10" t="s">
        <v>12</v>
      </c>
      <c r="B18" s="74"/>
      <c r="C18" s="75">
        <v>986</v>
      </c>
      <c r="D18" s="265">
        <f t="shared" si="5"/>
        <v>1066.2857142857142</v>
      </c>
      <c r="E18" s="95">
        <f t="shared" si="6"/>
        <v>1153.1087469470547</v>
      </c>
      <c r="F18" s="68">
        <v>230.62174938941095</v>
      </c>
      <c r="G18" s="68">
        <v>345.93262408411641</v>
      </c>
      <c r="H18" s="68">
        <v>403.5880614314691</v>
      </c>
      <c r="I18" s="68">
        <v>172.96631204205821</v>
      </c>
      <c r="J18" s="58"/>
      <c r="K18" s="68">
        <v>622</v>
      </c>
    </row>
    <row r="19" spans="1:11" customFormat="1" x14ac:dyDescent="0.2">
      <c r="A19" s="10" t="s">
        <v>13</v>
      </c>
      <c r="B19" s="74"/>
      <c r="C19" s="75">
        <v>99</v>
      </c>
      <c r="D19" s="265">
        <f t="shared" si="5"/>
        <v>106.28571428571429</v>
      </c>
      <c r="E19" s="95">
        <f t="shared" si="6"/>
        <v>114.10760667903526</v>
      </c>
      <c r="F19" s="68">
        <v>22.821521335807052</v>
      </c>
      <c r="G19" s="68">
        <v>34.232282003710573</v>
      </c>
      <c r="H19" s="68">
        <v>39.937662337662339</v>
      </c>
      <c r="I19" s="68">
        <v>17.116141001855286</v>
      </c>
      <c r="J19" s="58"/>
      <c r="K19" s="68">
        <v>62</v>
      </c>
    </row>
    <row r="20" spans="1:11" customFormat="1" x14ac:dyDescent="0.2">
      <c r="A20" s="10" t="s">
        <v>14</v>
      </c>
      <c r="B20" s="74"/>
      <c r="C20" s="75"/>
      <c r="D20" s="265">
        <f t="shared" si="5"/>
        <v>0</v>
      </c>
      <c r="E20" s="95">
        <f t="shared" si="6"/>
        <v>0</v>
      </c>
      <c r="F20" s="68"/>
      <c r="G20" s="68"/>
      <c r="H20" s="68"/>
      <c r="I20" s="68"/>
      <c r="J20" s="58"/>
      <c r="K20" s="68">
        <v>0</v>
      </c>
    </row>
    <row r="21" spans="1:11" customFormat="1" x14ac:dyDescent="0.2">
      <c r="A21" s="10" t="s">
        <v>15</v>
      </c>
      <c r="B21" s="74"/>
      <c r="C21" s="75"/>
      <c r="D21" s="265">
        <f t="shared" si="5"/>
        <v>0</v>
      </c>
      <c r="E21" s="95">
        <f t="shared" si="6"/>
        <v>0</v>
      </c>
      <c r="F21" s="68"/>
      <c r="G21" s="68"/>
      <c r="H21" s="68"/>
      <c r="I21" s="68"/>
      <c r="J21" s="58"/>
      <c r="K21" s="68">
        <v>0</v>
      </c>
    </row>
    <row r="22" spans="1:11" customFormat="1" x14ac:dyDescent="0.2">
      <c r="A22" s="10" t="s">
        <v>16</v>
      </c>
      <c r="B22" s="74"/>
      <c r="C22" s="75"/>
      <c r="D22" s="265">
        <f t="shared" si="5"/>
        <v>0</v>
      </c>
      <c r="E22" s="95">
        <f t="shared" si="6"/>
        <v>0</v>
      </c>
      <c r="F22" s="68"/>
      <c r="G22" s="68"/>
      <c r="H22" s="68"/>
      <c r="I22" s="68"/>
      <c r="J22" s="58"/>
      <c r="K22" s="68">
        <v>0</v>
      </c>
    </row>
    <row r="23" spans="1:11" customFormat="1" x14ac:dyDescent="0.2">
      <c r="A23" s="10" t="s">
        <v>17</v>
      </c>
      <c r="B23" s="74"/>
      <c r="C23" s="75"/>
      <c r="D23" s="265">
        <f t="shared" si="5"/>
        <v>0</v>
      </c>
      <c r="E23" s="95">
        <f t="shared" si="6"/>
        <v>0</v>
      </c>
      <c r="F23" s="68"/>
      <c r="G23" s="68"/>
      <c r="H23" s="68"/>
      <c r="I23" s="68"/>
      <c r="J23" s="58"/>
      <c r="K23" s="68">
        <v>0</v>
      </c>
    </row>
    <row r="24" spans="1:11" customFormat="1" x14ac:dyDescent="0.2">
      <c r="A24" s="10" t="s">
        <v>18</v>
      </c>
      <c r="B24" s="74"/>
      <c r="C24" s="75">
        <v>2959</v>
      </c>
      <c r="D24" s="265">
        <f t="shared" si="5"/>
        <v>2945.1428571428569</v>
      </c>
      <c r="E24" s="95">
        <f t="shared" si="6"/>
        <v>2931.35060796877</v>
      </c>
      <c r="F24" s="68">
        <f>E24*20%</f>
        <v>586.27012159375397</v>
      </c>
      <c r="G24" s="68">
        <f>E24*30%</f>
        <v>879.40518239063101</v>
      </c>
      <c r="H24" s="68">
        <f>E24*35%</f>
        <v>1025.9727127890694</v>
      </c>
      <c r="I24" s="68">
        <f>E24*15%</f>
        <v>439.70259119531551</v>
      </c>
      <c r="J24" s="58"/>
      <c r="K24" s="68">
        <f>11+86+1015+6+51+263+5+17+80+38+146</f>
        <v>1718</v>
      </c>
    </row>
    <row r="25" spans="1:11" customFormat="1" x14ac:dyDescent="0.2">
      <c r="A25" s="7" t="s">
        <v>51</v>
      </c>
      <c r="B25" s="8"/>
      <c r="C25" s="264">
        <f>SUM(C26:C27)</f>
        <v>478289</v>
      </c>
      <c r="D25" s="66">
        <f t="shared" ref="D25:I25" si="7">SUM(D26:D27)</f>
        <v>462898.28571428574</v>
      </c>
      <c r="E25" s="66">
        <f t="shared" si="7"/>
        <v>448835.1898699106</v>
      </c>
      <c r="F25" s="66">
        <f t="shared" si="7"/>
        <v>89767.037973982136</v>
      </c>
      <c r="G25" s="66">
        <f t="shared" si="7"/>
        <v>134650.55696097319</v>
      </c>
      <c r="H25" s="66">
        <f t="shared" si="7"/>
        <v>157092.3164544687</v>
      </c>
      <c r="I25" s="66">
        <f t="shared" si="7"/>
        <v>67325.278480486595</v>
      </c>
      <c r="J25" s="58"/>
      <c r="K25" s="76">
        <f t="shared" ref="K25" si="8">SUM(K26:K27)</f>
        <v>270024</v>
      </c>
    </row>
    <row r="26" spans="1:11" customFormat="1" x14ac:dyDescent="0.2">
      <c r="A26" s="9" t="s">
        <v>52</v>
      </c>
      <c r="B26" s="9" t="s">
        <v>58</v>
      </c>
      <c r="C26" s="75">
        <v>416418</v>
      </c>
      <c r="D26" s="265">
        <f t="shared" ref="D26:D27" si="9">(K26/7)*12</f>
        <v>409714.28571428574</v>
      </c>
      <c r="E26" s="95">
        <f t="shared" ref="E26:E27" si="10">IF(C26="",0,(D26/C26)*D26)</f>
        <v>403118.49131970131</v>
      </c>
      <c r="F26" s="68">
        <v>80623.69826394027</v>
      </c>
      <c r="G26" s="68">
        <v>120935.54739591038</v>
      </c>
      <c r="H26" s="68">
        <v>141091.47196189544</v>
      </c>
      <c r="I26" s="68">
        <v>60467.773697955192</v>
      </c>
      <c r="J26" s="58"/>
      <c r="K26" s="68">
        <v>239000</v>
      </c>
    </row>
    <row r="27" spans="1:11" customFormat="1" x14ac:dyDescent="0.2">
      <c r="A27" s="9" t="s">
        <v>24</v>
      </c>
      <c r="B27" s="9" t="s">
        <v>25</v>
      </c>
      <c r="C27" s="75">
        <v>61871</v>
      </c>
      <c r="D27" s="265">
        <f t="shared" si="9"/>
        <v>53184</v>
      </c>
      <c r="E27" s="95">
        <f t="shared" si="10"/>
        <v>45716.698550209308</v>
      </c>
      <c r="F27" s="68">
        <v>9143.3397100418624</v>
      </c>
      <c r="G27" s="68">
        <v>13715.009565062792</v>
      </c>
      <c r="H27" s="68">
        <v>16000.844492573257</v>
      </c>
      <c r="I27" s="68">
        <v>6857.5047825313959</v>
      </c>
      <c r="J27" s="58"/>
      <c r="K27" s="69">
        <v>31024</v>
      </c>
    </row>
    <row r="28" spans="1:11" customFormat="1" x14ac:dyDescent="0.2">
      <c r="A28" s="11" t="s">
        <v>53</v>
      </c>
      <c r="B28" s="12"/>
      <c r="C28" s="12"/>
      <c r="D28" s="12"/>
      <c r="E28" s="12"/>
      <c r="F28" s="12"/>
      <c r="G28" s="12"/>
      <c r="H28" s="12"/>
      <c r="I28" s="12"/>
      <c r="J28" s="58"/>
      <c r="K28" s="58"/>
    </row>
    <row r="29" spans="1:11" customFormat="1" ht="51" x14ac:dyDescent="0.2">
      <c r="A29" s="13" t="s">
        <v>330</v>
      </c>
      <c r="B29" s="64" t="s">
        <v>325</v>
      </c>
      <c r="C29" s="64" t="s">
        <v>329</v>
      </c>
      <c r="D29" s="64" t="s">
        <v>331</v>
      </c>
      <c r="E29" s="64" t="s">
        <v>326</v>
      </c>
      <c r="F29" s="64" t="s">
        <v>327</v>
      </c>
      <c r="G29" s="64" t="s">
        <v>328</v>
      </c>
      <c r="H29" s="64" t="s">
        <v>480</v>
      </c>
      <c r="I29" s="64" t="s">
        <v>479</v>
      </c>
      <c r="J29" s="58"/>
      <c r="K29" s="58"/>
    </row>
    <row r="30" spans="1:11" customFormat="1" x14ac:dyDescent="0.2">
      <c r="A30" s="72">
        <v>2016</v>
      </c>
      <c r="B30" s="70">
        <v>80</v>
      </c>
      <c r="C30" s="70">
        <f>C16/B30</f>
        <v>50.55</v>
      </c>
      <c r="D30" s="70">
        <f>B30*365</f>
        <v>29200</v>
      </c>
      <c r="E30" s="70">
        <v>31299</v>
      </c>
      <c r="F30" s="71">
        <f>E30/C16</f>
        <v>7.7396142433234418</v>
      </c>
      <c r="G30" s="70">
        <f>(E30/D30)*100</f>
        <v>107.18835616438356</v>
      </c>
      <c r="H30" s="70">
        <v>0</v>
      </c>
      <c r="I30" s="70">
        <v>0</v>
      </c>
      <c r="J30" s="58"/>
      <c r="K30" s="58"/>
    </row>
    <row r="31" spans="1:11" customFormat="1" x14ac:dyDescent="0.2">
      <c r="A31" s="72">
        <v>2017</v>
      </c>
      <c r="B31" s="70">
        <v>96</v>
      </c>
      <c r="C31" s="70">
        <f>D16/B31</f>
        <v>42.892857142857139</v>
      </c>
      <c r="D31" s="70">
        <f>B31*365</f>
        <v>35040</v>
      </c>
      <c r="E31" s="70">
        <v>30094</v>
      </c>
      <c r="F31" s="71">
        <f>E31/D16</f>
        <v>7.3084235359422713</v>
      </c>
      <c r="G31" s="70">
        <f>(E31/D31)*100</f>
        <v>85.884703196347033</v>
      </c>
      <c r="H31" s="70">
        <v>0</v>
      </c>
      <c r="I31" s="70">
        <v>0</v>
      </c>
      <c r="J31" s="58"/>
      <c r="K31" s="58"/>
    </row>
    <row r="32" spans="1:11" customFormat="1" x14ac:dyDescent="0.2">
      <c r="A32" s="73">
        <v>2018</v>
      </c>
      <c r="B32" s="70">
        <v>96</v>
      </c>
      <c r="C32" s="70">
        <f>E16/B32</f>
        <v>43.735072516613123</v>
      </c>
      <c r="D32" s="70">
        <f>B32*365</f>
        <v>35040</v>
      </c>
      <c r="E32" s="70"/>
      <c r="F32" s="71">
        <f>E32/E16</f>
        <v>0</v>
      </c>
      <c r="G32" s="70">
        <f>(E32/D32)*100</f>
        <v>0</v>
      </c>
      <c r="H32" s="70">
        <v>0</v>
      </c>
      <c r="I32" s="70">
        <v>0</v>
      </c>
      <c r="J32" s="58"/>
      <c r="K32" s="58"/>
    </row>
    <row r="33" spans="1:9" s="58" customFormat="1" x14ac:dyDescent="0.2">
      <c r="A33" s="59"/>
      <c r="B33" s="59"/>
      <c r="C33" s="59"/>
      <c r="D33" s="59"/>
      <c r="E33" s="59"/>
      <c r="F33" s="59"/>
      <c r="G33" s="59"/>
      <c r="H33" s="59"/>
      <c r="I33" s="59"/>
    </row>
    <row r="34" spans="1:9" s="58" customFormat="1" x14ac:dyDescent="0.2">
      <c r="A34" s="59"/>
      <c r="B34" s="59"/>
      <c r="C34" s="59"/>
      <c r="D34" s="59"/>
      <c r="E34" s="59"/>
      <c r="F34" s="59"/>
      <c r="G34" s="59"/>
      <c r="H34" s="59"/>
      <c r="I34" s="59"/>
    </row>
    <row r="35" spans="1:9" s="58" customFormat="1" x14ac:dyDescent="0.2">
      <c r="A35" s="59"/>
      <c r="B35" s="59"/>
      <c r="C35" s="59"/>
      <c r="D35" s="59"/>
      <c r="E35" s="59"/>
      <c r="F35" s="59"/>
      <c r="G35" s="59"/>
      <c r="H35" s="59"/>
      <c r="I35" s="59"/>
    </row>
    <row r="36" spans="1:9" s="58" customFormat="1" x14ac:dyDescent="0.2">
      <c r="A36" s="59"/>
      <c r="B36" s="59"/>
      <c r="C36" s="59"/>
      <c r="D36" s="59"/>
      <c r="E36" s="59"/>
      <c r="F36" s="59"/>
      <c r="G36" s="59"/>
      <c r="H36" s="59"/>
      <c r="I36" s="59"/>
    </row>
    <row r="37" spans="1:9" s="58" customFormat="1" x14ac:dyDescent="0.2">
      <c r="A37" s="59"/>
      <c r="B37" s="59"/>
      <c r="C37" s="59"/>
      <c r="D37" s="59"/>
      <c r="E37" s="59"/>
      <c r="F37" s="59"/>
      <c r="G37" s="59"/>
      <c r="H37" s="59"/>
      <c r="I37" s="59"/>
    </row>
    <row r="38" spans="1:9" s="58" customFormat="1" x14ac:dyDescent="0.2">
      <c r="A38" s="59"/>
      <c r="B38" s="59"/>
      <c r="C38" s="59"/>
      <c r="D38" s="59"/>
      <c r="E38" s="59"/>
      <c r="F38" s="59"/>
      <c r="G38" s="59"/>
      <c r="H38" s="59"/>
      <c r="I38" s="59"/>
    </row>
    <row r="39" spans="1:9" s="58" customFormat="1" x14ac:dyDescent="0.2">
      <c r="A39" s="59"/>
      <c r="B39" s="59"/>
      <c r="C39" s="59"/>
      <c r="D39" s="59"/>
      <c r="E39" s="59"/>
      <c r="F39" s="59"/>
      <c r="G39" s="59"/>
      <c r="H39" s="59"/>
      <c r="I39" s="59"/>
    </row>
    <row r="40" spans="1:9" s="58" customFormat="1" x14ac:dyDescent="0.2">
      <c r="A40" s="59"/>
      <c r="B40" s="59"/>
      <c r="C40" s="59"/>
      <c r="D40" s="59"/>
      <c r="E40" s="59"/>
      <c r="F40" s="59"/>
      <c r="G40" s="59"/>
      <c r="H40" s="59"/>
      <c r="I40" s="59"/>
    </row>
    <row r="41" spans="1:9" s="58" customFormat="1" x14ac:dyDescent="0.2">
      <c r="A41" s="59"/>
      <c r="B41" s="59"/>
      <c r="C41" s="59"/>
      <c r="D41" s="59"/>
      <c r="E41" s="59"/>
      <c r="F41" s="59"/>
      <c r="G41" s="59"/>
      <c r="H41" s="59"/>
      <c r="I41" s="59"/>
    </row>
    <row r="42" spans="1:9" s="58" customFormat="1" x14ac:dyDescent="0.2">
      <c r="A42" s="59"/>
      <c r="B42" s="59"/>
      <c r="C42" s="59"/>
      <c r="D42" s="59"/>
      <c r="E42" s="59"/>
      <c r="F42" s="59"/>
      <c r="G42" s="59"/>
      <c r="H42" s="59"/>
      <c r="I42" s="59"/>
    </row>
    <row r="43" spans="1:9" s="58" customFormat="1" x14ac:dyDescent="0.2">
      <c r="A43" s="59"/>
      <c r="B43" s="59"/>
      <c r="C43" s="59"/>
      <c r="D43" s="59"/>
      <c r="E43" s="59"/>
      <c r="F43" s="59"/>
      <c r="G43" s="59"/>
      <c r="H43" s="59"/>
      <c r="I43" s="59"/>
    </row>
    <row r="44" spans="1:9" s="58" customFormat="1" x14ac:dyDescent="0.2">
      <c r="A44" s="59"/>
      <c r="B44" s="59"/>
      <c r="C44" s="59"/>
      <c r="D44" s="59"/>
      <c r="E44" s="59"/>
      <c r="F44" s="59"/>
      <c r="G44" s="59"/>
      <c r="H44" s="59"/>
      <c r="I44" s="59"/>
    </row>
    <row r="45" spans="1:9" s="58" customFormat="1" x14ac:dyDescent="0.2">
      <c r="A45" s="59"/>
      <c r="B45" s="59"/>
      <c r="C45" s="59"/>
      <c r="D45" s="59"/>
      <c r="E45" s="59"/>
      <c r="F45" s="59"/>
      <c r="G45" s="59"/>
      <c r="H45" s="59"/>
      <c r="I45" s="59"/>
    </row>
    <row r="46" spans="1:9" s="58" customFormat="1" x14ac:dyDescent="0.2">
      <c r="A46" s="59"/>
      <c r="B46" s="59"/>
      <c r="C46" s="59"/>
      <c r="D46" s="59"/>
      <c r="E46" s="59"/>
      <c r="F46" s="59"/>
      <c r="G46" s="59"/>
      <c r="H46" s="59"/>
      <c r="I46" s="59"/>
    </row>
    <row r="47" spans="1:9" s="58" customFormat="1" x14ac:dyDescent="0.2">
      <c r="A47" s="59"/>
      <c r="B47" s="59"/>
      <c r="C47" s="59"/>
      <c r="D47" s="59"/>
      <c r="E47" s="59"/>
      <c r="F47" s="59"/>
      <c r="G47" s="59"/>
      <c r="H47" s="59"/>
      <c r="I47" s="59"/>
    </row>
    <row r="48" spans="1:9" s="58" customFormat="1" x14ac:dyDescent="0.2">
      <c r="A48" s="59"/>
      <c r="B48" s="59"/>
      <c r="C48" s="59"/>
      <c r="D48" s="59"/>
      <c r="E48" s="59"/>
      <c r="F48" s="59"/>
      <c r="G48" s="59"/>
      <c r="H48" s="59"/>
      <c r="I48" s="59"/>
    </row>
    <row r="49" spans="1:9" s="58" customFormat="1" x14ac:dyDescent="0.2">
      <c r="A49" s="59"/>
      <c r="B49" s="59"/>
      <c r="C49" s="59"/>
      <c r="D49" s="59"/>
      <c r="E49" s="59"/>
      <c r="F49" s="59"/>
      <c r="G49" s="59"/>
      <c r="H49" s="59"/>
      <c r="I49" s="59"/>
    </row>
    <row r="50" spans="1:9" s="58" customFormat="1" x14ac:dyDescent="0.2">
      <c r="A50" s="59"/>
      <c r="B50" s="59"/>
      <c r="C50" s="59"/>
      <c r="D50" s="59"/>
      <c r="E50" s="59"/>
      <c r="F50" s="59"/>
      <c r="G50" s="59"/>
      <c r="H50" s="59"/>
      <c r="I50" s="59"/>
    </row>
    <row r="51" spans="1:9" s="58" customFormat="1" x14ac:dyDescent="0.2">
      <c r="A51" s="59"/>
      <c r="B51" s="59"/>
      <c r="C51" s="59"/>
      <c r="D51" s="59"/>
      <c r="E51" s="59"/>
      <c r="F51" s="59"/>
      <c r="G51" s="59"/>
      <c r="H51" s="59"/>
      <c r="I51" s="59"/>
    </row>
    <row r="52" spans="1:9" s="58" customFormat="1" x14ac:dyDescent="0.2">
      <c r="A52" s="59"/>
      <c r="B52" s="59"/>
      <c r="C52" s="59"/>
      <c r="D52" s="59"/>
      <c r="E52" s="59"/>
      <c r="F52" s="59"/>
      <c r="G52" s="59"/>
      <c r="H52" s="59"/>
      <c r="I52" s="59"/>
    </row>
    <row r="53" spans="1:9" s="58" customFormat="1" x14ac:dyDescent="0.2">
      <c r="A53" s="59"/>
      <c r="B53" s="59"/>
      <c r="C53" s="59"/>
      <c r="D53" s="59"/>
      <c r="E53" s="59"/>
      <c r="F53" s="59"/>
      <c r="G53" s="59"/>
      <c r="H53" s="59"/>
      <c r="I53" s="59"/>
    </row>
    <row r="54" spans="1:9" s="58" customFormat="1" x14ac:dyDescent="0.2">
      <c r="A54" s="59"/>
      <c r="B54" s="59"/>
      <c r="C54" s="59"/>
      <c r="D54" s="59"/>
      <c r="E54" s="59"/>
      <c r="F54" s="59"/>
      <c r="G54" s="59"/>
      <c r="H54" s="59"/>
      <c r="I54" s="59"/>
    </row>
    <row r="55" spans="1:9" s="58" customFormat="1" x14ac:dyDescent="0.2">
      <c r="A55" s="59"/>
      <c r="B55" s="59"/>
      <c r="C55" s="59"/>
      <c r="D55" s="59"/>
      <c r="E55" s="59"/>
      <c r="F55" s="59"/>
      <c r="G55" s="59"/>
      <c r="H55" s="59"/>
      <c r="I55" s="59"/>
    </row>
    <row r="56" spans="1:9" s="58" customFormat="1" x14ac:dyDescent="0.2">
      <c r="A56" s="59"/>
      <c r="B56" s="59"/>
      <c r="C56" s="59"/>
      <c r="D56" s="59"/>
      <c r="E56" s="59"/>
      <c r="F56" s="59"/>
      <c r="G56" s="59"/>
      <c r="H56" s="59"/>
      <c r="I56" s="59"/>
    </row>
    <row r="57" spans="1:9" s="58" customFormat="1" x14ac:dyDescent="0.2">
      <c r="A57" s="59"/>
      <c r="B57" s="59"/>
      <c r="C57" s="59"/>
      <c r="D57" s="59"/>
      <c r="E57" s="59"/>
      <c r="F57" s="59"/>
      <c r="G57" s="59"/>
      <c r="H57" s="59"/>
      <c r="I57" s="59"/>
    </row>
    <row r="58" spans="1:9" s="58" customFormat="1" x14ac:dyDescent="0.2">
      <c r="A58" s="59"/>
      <c r="B58" s="59"/>
      <c r="C58" s="59"/>
      <c r="D58" s="59"/>
      <c r="E58" s="59"/>
      <c r="F58" s="59"/>
      <c r="G58" s="59"/>
      <c r="H58" s="59"/>
      <c r="I58" s="59"/>
    </row>
    <row r="59" spans="1:9" s="58" customFormat="1" x14ac:dyDescent="0.2">
      <c r="A59" s="59"/>
      <c r="B59" s="59"/>
      <c r="C59" s="59"/>
      <c r="D59" s="59"/>
      <c r="E59" s="59"/>
      <c r="F59" s="59"/>
      <c r="G59" s="59"/>
      <c r="H59" s="59"/>
      <c r="I59" s="59"/>
    </row>
    <row r="60" spans="1:9" s="58" customFormat="1" x14ac:dyDescent="0.2">
      <c r="A60" s="59"/>
      <c r="B60" s="59"/>
      <c r="C60" s="59"/>
      <c r="D60" s="59"/>
      <c r="E60" s="59"/>
      <c r="F60" s="59"/>
      <c r="G60" s="59"/>
      <c r="H60" s="59"/>
      <c r="I60" s="59"/>
    </row>
    <row r="61" spans="1:9" s="58" customFormat="1" x14ac:dyDescent="0.2">
      <c r="A61" s="59"/>
      <c r="B61" s="59"/>
      <c r="C61" s="59"/>
      <c r="D61" s="59"/>
      <c r="E61" s="59"/>
      <c r="F61" s="59"/>
      <c r="G61" s="59"/>
      <c r="H61" s="59"/>
      <c r="I61" s="59"/>
    </row>
    <row r="62" spans="1:9" s="58" customFormat="1" x14ac:dyDescent="0.2">
      <c r="A62" s="59"/>
      <c r="B62" s="59"/>
      <c r="C62" s="59"/>
      <c r="D62" s="59"/>
      <c r="E62" s="59"/>
      <c r="F62" s="59"/>
      <c r="G62" s="59"/>
      <c r="H62" s="59"/>
      <c r="I62" s="59"/>
    </row>
    <row r="63" spans="1:9" s="58" customFormat="1" x14ac:dyDescent="0.2">
      <c r="A63" s="59"/>
      <c r="B63" s="59"/>
      <c r="C63" s="59"/>
      <c r="D63" s="59"/>
      <c r="E63" s="59"/>
      <c r="F63" s="59"/>
      <c r="G63" s="59"/>
      <c r="H63" s="59"/>
      <c r="I63" s="59"/>
    </row>
    <row r="64" spans="1:9" s="58" customFormat="1" x14ac:dyDescent="0.2">
      <c r="A64" s="59"/>
      <c r="B64" s="59"/>
      <c r="C64" s="59"/>
      <c r="D64" s="59"/>
      <c r="E64" s="59"/>
      <c r="F64" s="59"/>
      <c r="G64" s="59"/>
      <c r="H64" s="59"/>
      <c r="I64" s="59"/>
    </row>
    <row r="65" spans="1:9" s="58" customFormat="1" x14ac:dyDescent="0.2">
      <c r="A65" s="59"/>
      <c r="B65" s="59"/>
      <c r="C65" s="59"/>
      <c r="D65" s="59"/>
      <c r="E65" s="59"/>
      <c r="F65" s="59"/>
      <c r="G65" s="59"/>
      <c r="H65" s="59"/>
      <c r="I65" s="59"/>
    </row>
    <row r="66" spans="1:9" s="58" customFormat="1" x14ac:dyDescent="0.2">
      <c r="A66" s="59"/>
      <c r="B66" s="59"/>
      <c r="C66" s="59"/>
      <c r="D66" s="59"/>
      <c r="E66" s="59"/>
      <c r="F66" s="59"/>
      <c r="G66" s="59"/>
      <c r="H66" s="59"/>
      <c r="I66" s="59"/>
    </row>
    <row r="67" spans="1:9" s="58" customFormat="1" x14ac:dyDescent="0.2">
      <c r="A67" s="59"/>
      <c r="B67" s="59"/>
      <c r="C67" s="59"/>
      <c r="D67" s="59"/>
      <c r="E67" s="59"/>
      <c r="F67" s="59"/>
      <c r="G67" s="59"/>
      <c r="H67" s="59"/>
      <c r="I67" s="59"/>
    </row>
    <row r="68" spans="1:9" s="58" customFormat="1" x14ac:dyDescent="0.2">
      <c r="A68" s="59"/>
      <c r="B68" s="59"/>
      <c r="C68" s="59"/>
      <c r="D68" s="59"/>
      <c r="E68" s="59"/>
      <c r="F68" s="59"/>
      <c r="G68" s="59"/>
      <c r="H68" s="59"/>
      <c r="I68" s="59"/>
    </row>
    <row r="69" spans="1:9" s="58" customFormat="1" x14ac:dyDescent="0.2">
      <c r="A69" s="59"/>
      <c r="B69" s="59"/>
      <c r="C69" s="59"/>
      <c r="D69" s="59"/>
      <c r="E69" s="59"/>
      <c r="F69" s="59"/>
      <c r="G69" s="59"/>
      <c r="H69" s="59"/>
      <c r="I69" s="59"/>
    </row>
    <row r="70" spans="1:9" s="58" customFormat="1" x14ac:dyDescent="0.2">
      <c r="A70" s="59"/>
      <c r="B70" s="59"/>
      <c r="C70" s="59"/>
      <c r="D70" s="59"/>
      <c r="E70" s="59"/>
      <c r="F70" s="59"/>
      <c r="G70" s="59"/>
      <c r="H70" s="59"/>
      <c r="I70" s="59"/>
    </row>
    <row r="71" spans="1:9" s="58" customFormat="1" x14ac:dyDescent="0.2">
      <c r="A71" s="59"/>
      <c r="B71" s="59"/>
      <c r="C71" s="59"/>
      <c r="D71" s="59"/>
      <c r="E71" s="59"/>
      <c r="F71" s="59"/>
      <c r="G71" s="59"/>
      <c r="H71" s="59"/>
      <c r="I71" s="59"/>
    </row>
    <row r="72" spans="1:9" s="58" customFormat="1" x14ac:dyDescent="0.2">
      <c r="A72" s="59"/>
      <c r="B72" s="59"/>
      <c r="C72" s="59"/>
      <c r="D72" s="59"/>
      <c r="E72" s="59"/>
      <c r="F72" s="59"/>
      <c r="G72" s="59"/>
      <c r="H72" s="59"/>
      <c r="I72" s="59"/>
    </row>
    <row r="73" spans="1:9" s="58" customFormat="1" x14ac:dyDescent="0.2">
      <c r="A73" s="59"/>
      <c r="B73" s="59"/>
      <c r="C73" s="59"/>
      <c r="D73" s="59"/>
      <c r="E73" s="59"/>
      <c r="F73" s="59"/>
      <c r="G73" s="59"/>
      <c r="H73" s="59"/>
      <c r="I73" s="59"/>
    </row>
    <row r="74" spans="1:9" s="58" customFormat="1" x14ac:dyDescent="0.2">
      <c r="A74" s="59"/>
      <c r="B74" s="59"/>
      <c r="C74" s="59"/>
      <c r="D74" s="59"/>
      <c r="E74" s="59"/>
      <c r="F74" s="59"/>
      <c r="G74" s="59"/>
      <c r="H74" s="59"/>
      <c r="I74" s="59"/>
    </row>
    <row r="75" spans="1:9" s="58" customFormat="1" x14ac:dyDescent="0.2">
      <c r="A75" s="59"/>
      <c r="B75" s="59"/>
      <c r="C75" s="59"/>
      <c r="D75" s="59"/>
      <c r="E75" s="59"/>
      <c r="F75" s="59"/>
      <c r="G75" s="59"/>
      <c r="H75" s="59"/>
      <c r="I75" s="59"/>
    </row>
    <row r="76" spans="1:9" s="58" customFormat="1" x14ac:dyDescent="0.2">
      <c r="A76" s="59"/>
      <c r="B76" s="59"/>
      <c r="C76" s="59"/>
      <c r="D76" s="59"/>
      <c r="E76" s="59"/>
      <c r="F76" s="59"/>
      <c r="G76" s="59"/>
      <c r="H76" s="59"/>
      <c r="I76" s="59"/>
    </row>
    <row r="77" spans="1:9" s="58" customFormat="1" x14ac:dyDescent="0.2">
      <c r="A77" s="59"/>
      <c r="B77" s="59"/>
      <c r="C77" s="59"/>
      <c r="D77" s="59"/>
      <c r="E77" s="59"/>
      <c r="F77" s="59"/>
      <c r="G77" s="59"/>
      <c r="H77" s="59"/>
      <c r="I77" s="59"/>
    </row>
    <row r="78" spans="1:9" s="58" customFormat="1" x14ac:dyDescent="0.2">
      <c r="A78" s="59"/>
      <c r="B78" s="59"/>
      <c r="C78" s="59"/>
      <c r="D78" s="59"/>
      <c r="E78" s="59"/>
      <c r="F78" s="59"/>
      <c r="G78" s="59"/>
      <c r="H78" s="59"/>
      <c r="I78" s="59"/>
    </row>
    <row r="79" spans="1:9" s="58" customFormat="1" x14ac:dyDescent="0.2">
      <c r="A79" s="59"/>
      <c r="B79" s="59"/>
      <c r="C79" s="59"/>
      <c r="D79" s="59"/>
      <c r="E79" s="59"/>
      <c r="F79" s="59"/>
      <c r="G79" s="59"/>
      <c r="H79" s="59"/>
      <c r="I79" s="59"/>
    </row>
    <row r="80" spans="1:9" s="58" customFormat="1" x14ac:dyDescent="0.2">
      <c r="A80" s="59"/>
      <c r="B80" s="59"/>
      <c r="C80" s="59"/>
      <c r="D80" s="59"/>
      <c r="E80" s="59"/>
      <c r="F80" s="59"/>
      <c r="G80" s="59"/>
      <c r="H80" s="59"/>
      <c r="I80" s="59"/>
    </row>
    <row r="81" spans="1:9" s="58" customFormat="1" x14ac:dyDescent="0.2">
      <c r="A81" s="59"/>
      <c r="B81" s="59"/>
      <c r="C81" s="59"/>
      <c r="D81" s="59"/>
      <c r="E81" s="59"/>
      <c r="F81" s="59"/>
      <c r="G81" s="59"/>
      <c r="H81" s="59"/>
      <c r="I81" s="59"/>
    </row>
    <row r="82" spans="1:9" s="58" customFormat="1" x14ac:dyDescent="0.2">
      <c r="A82" s="59"/>
      <c r="B82" s="59"/>
      <c r="C82" s="59"/>
      <c r="D82" s="59"/>
      <c r="E82" s="59"/>
      <c r="F82" s="59"/>
      <c r="G82" s="59"/>
      <c r="H82" s="59"/>
      <c r="I82" s="59"/>
    </row>
    <row r="83" spans="1:9" s="58" customFormat="1" x14ac:dyDescent="0.2">
      <c r="A83" s="59"/>
      <c r="B83" s="59"/>
      <c r="C83" s="59"/>
      <c r="D83" s="59"/>
      <c r="E83" s="59"/>
      <c r="F83" s="59"/>
      <c r="G83" s="59"/>
      <c r="H83" s="59"/>
      <c r="I83" s="59"/>
    </row>
    <row r="84" spans="1:9" s="58" customFormat="1" x14ac:dyDescent="0.2">
      <c r="A84" s="59"/>
      <c r="B84" s="59"/>
      <c r="C84" s="59"/>
      <c r="D84" s="59"/>
      <c r="E84" s="59"/>
      <c r="F84" s="59"/>
      <c r="G84" s="59"/>
      <c r="H84" s="59"/>
      <c r="I84" s="59"/>
    </row>
    <row r="85" spans="1:9" s="58" customFormat="1" x14ac:dyDescent="0.2">
      <c r="A85" s="59"/>
      <c r="B85" s="59"/>
      <c r="C85" s="59"/>
      <c r="D85" s="59"/>
      <c r="E85" s="59"/>
      <c r="F85" s="59"/>
      <c r="G85" s="59"/>
      <c r="H85" s="59"/>
      <c r="I85" s="59"/>
    </row>
    <row r="86" spans="1:9" s="58" customFormat="1" x14ac:dyDescent="0.2">
      <c r="A86" s="59"/>
      <c r="B86" s="59"/>
      <c r="C86" s="59"/>
      <c r="D86" s="59"/>
      <c r="E86" s="59"/>
      <c r="F86" s="59"/>
      <c r="G86" s="59"/>
      <c r="H86" s="59"/>
      <c r="I86" s="59"/>
    </row>
    <row r="87" spans="1:9" s="58" customFormat="1" x14ac:dyDescent="0.2">
      <c r="A87" s="59"/>
      <c r="B87" s="59"/>
      <c r="C87" s="59"/>
      <c r="D87" s="59"/>
      <c r="E87" s="59"/>
      <c r="F87" s="59"/>
      <c r="G87" s="59"/>
      <c r="H87" s="59"/>
      <c r="I87" s="59"/>
    </row>
    <row r="88" spans="1:9" s="58" customFormat="1" x14ac:dyDescent="0.2">
      <c r="A88" s="59"/>
      <c r="B88" s="59"/>
      <c r="C88" s="59"/>
      <c r="D88" s="59"/>
      <c r="E88" s="59"/>
      <c r="F88" s="59"/>
      <c r="G88" s="59"/>
      <c r="H88" s="59"/>
      <c r="I88" s="59"/>
    </row>
    <row r="89" spans="1:9" s="58" customFormat="1" x14ac:dyDescent="0.2">
      <c r="A89" s="59"/>
      <c r="B89" s="59"/>
      <c r="C89" s="59"/>
      <c r="D89" s="59"/>
      <c r="E89" s="59"/>
      <c r="F89" s="59"/>
      <c r="G89" s="59"/>
      <c r="H89" s="59"/>
      <c r="I89" s="59"/>
    </row>
    <row r="90" spans="1:9" s="58" customFormat="1" x14ac:dyDescent="0.2">
      <c r="A90" s="59"/>
      <c r="B90" s="59"/>
      <c r="C90" s="59"/>
      <c r="D90" s="59"/>
      <c r="E90" s="59"/>
      <c r="F90" s="59"/>
      <c r="G90" s="59"/>
      <c r="H90" s="59"/>
      <c r="I90" s="59"/>
    </row>
    <row r="91" spans="1:9" s="58" customFormat="1" x14ac:dyDescent="0.2">
      <c r="A91" s="59"/>
      <c r="B91" s="59"/>
      <c r="C91" s="59"/>
      <c r="D91" s="59"/>
      <c r="E91" s="59"/>
      <c r="F91" s="59"/>
      <c r="G91" s="59"/>
      <c r="H91" s="59"/>
      <c r="I91" s="59"/>
    </row>
    <row r="92" spans="1:9" s="58" customFormat="1" x14ac:dyDescent="0.2">
      <c r="A92" s="59"/>
      <c r="B92" s="59"/>
      <c r="C92" s="59"/>
      <c r="D92" s="59"/>
      <c r="E92" s="59"/>
      <c r="F92" s="59"/>
      <c r="G92" s="59"/>
      <c r="H92" s="59"/>
      <c r="I92" s="59"/>
    </row>
    <row r="93" spans="1:9" s="58" customFormat="1" x14ac:dyDescent="0.2">
      <c r="A93" s="59"/>
      <c r="B93" s="59"/>
      <c r="C93" s="59"/>
      <c r="D93" s="59"/>
      <c r="E93" s="59"/>
      <c r="F93" s="59"/>
      <c r="G93" s="59"/>
      <c r="H93" s="59"/>
      <c r="I93" s="59"/>
    </row>
    <row r="94" spans="1:9" s="58" customFormat="1" x14ac:dyDescent="0.2">
      <c r="A94" s="59"/>
      <c r="B94" s="59"/>
      <c r="C94" s="59"/>
      <c r="D94" s="59"/>
      <c r="E94" s="59"/>
      <c r="F94" s="59"/>
      <c r="G94" s="59"/>
      <c r="H94" s="59"/>
      <c r="I94" s="59"/>
    </row>
    <row r="95" spans="1:9" s="58" customFormat="1" x14ac:dyDescent="0.2">
      <c r="A95" s="59"/>
      <c r="B95" s="59"/>
      <c r="C95" s="59"/>
      <c r="D95" s="59"/>
      <c r="E95" s="59"/>
      <c r="F95" s="59"/>
      <c r="G95" s="59"/>
      <c r="H95" s="59"/>
      <c r="I95" s="59"/>
    </row>
    <row r="96" spans="1:9" s="58" customFormat="1" x14ac:dyDescent="0.2">
      <c r="A96" s="59"/>
      <c r="B96" s="59"/>
      <c r="C96" s="59"/>
      <c r="D96" s="59"/>
      <c r="E96" s="59"/>
      <c r="F96" s="59"/>
      <c r="G96" s="59"/>
      <c r="H96" s="59"/>
      <c r="I96" s="59"/>
    </row>
    <row r="97" spans="1:9" s="58" customFormat="1" x14ac:dyDescent="0.2">
      <c r="A97" s="59"/>
      <c r="B97" s="59"/>
      <c r="C97" s="59"/>
      <c r="D97" s="59"/>
      <c r="E97" s="59"/>
      <c r="F97" s="59"/>
      <c r="G97" s="59"/>
      <c r="H97" s="59"/>
      <c r="I97" s="59"/>
    </row>
    <row r="98" spans="1:9" s="58" customFormat="1" x14ac:dyDescent="0.2">
      <c r="A98" s="59"/>
      <c r="B98" s="59"/>
      <c r="C98" s="59"/>
      <c r="D98" s="59"/>
      <c r="E98" s="59"/>
      <c r="F98" s="59"/>
      <c r="G98" s="59"/>
      <c r="H98" s="59"/>
      <c r="I98" s="59"/>
    </row>
    <row r="99" spans="1:9" s="58" customFormat="1" x14ac:dyDescent="0.2">
      <c r="A99" s="59"/>
      <c r="B99" s="59"/>
      <c r="C99" s="59"/>
      <c r="D99" s="59"/>
      <c r="E99" s="59"/>
      <c r="F99" s="59"/>
      <c r="G99" s="59"/>
      <c r="H99" s="59"/>
      <c r="I99" s="59"/>
    </row>
    <row r="100" spans="1:9" s="58" customFormat="1" x14ac:dyDescent="0.2">
      <c r="A100" s="59"/>
      <c r="B100" s="59"/>
      <c r="C100" s="59"/>
      <c r="D100" s="59"/>
      <c r="E100" s="59"/>
      <c r="F100" s="59"/>
      <c r="G100" s="59"/>
      <c r="H100" s="59"/>
      <c r="I100" s="59"/>
    </row>
    <row r="101" spans="1:9" s="58" customFormat="1" x14ac:dyDescent="0.2">
      <c r="A101" s="59"/>
      <c r="B101" s="59"/>
      <c r="C101" s="59"/>
      <c r="D101" s="59"/>
      <c r="E101" s="59"/>
      <c r="F101" s="59"/>
      <c r="G101" s="59"/>
      <c r="H101" s="59"/>
      <c r="I101" s="59"/>
    </row>
    <row r="102" spans="1:9" s="58" customFormat="1" x14ac:dyDescent="0.2">
      <c r="A102" s="59"/>
      <c r="B102" s="59"/>
      <c r="C102" s="59"/>
      <c r="D102" s="59"/>
      <c r="E102" s="59"/>
      <c r="F102" s="59"/>
      <c r="G102" s="59"/>
      <c r="H102" s="59"/>
      <c r="I102" s="59"/>
    </row>
    <row r="103" spans="1:9" s="58" customFormat="1" x14ac:dyDescent="0.2">
      <c r="A103" s="59"/>
      <c r="B103" s="59"/>
      <c r="C103" s="59"/>
      <c r="D103" s="59"/>
      <c r="E103" s="59"/>
      <c r="F103" s="59"/>
      <c r="G103" s="59"/>
      <c r="H103" s="59"/>
      <c r="I103" s="59"/>
    </row>
    <row r="104" spans="1:9" s="58" customFormat="1" x14ac:dyDescent="0.2">
      <c r="A104" s="59"/>
      <c r="B104" s="59"/>
      <c r="C104" s="59"/>
      <c r="D104" s="59"/>
      <c r="E104" s="59"/>
      <c r="F104" s="59"/>
      <c r="G104" s="59"/>
      <c r="H104" s="59"/>
      <c r="I104" s="59"/>
    </row>
    <row r="105" spans="1:9" s="58" customFormat="1" x14ac:dyDescent="0.2">
      <c r="A105" s="59"/>
      <c r="B105" s="59"/>
      <c r="C105" s="59"/>
      <c r="D105" s="59"/>
      <c r="E105" s="59"/>
      <c r="F105" s="59"/>
      <c r="G105" s="59"/>
      <c r="H105" s="59"/>
      <c r="I105" s="59"/>
    </row>
    <row r="106" spans="1:9" s="58" customFormat="1" x14ac:dyDescent="0.2">
      <c r="A106" s="59"/>
      <c r="B106" s="59"/>
      <c r="C106" s="59"/>
      <c r="D106" s="59"/>
      <c r="E106" s="59"/>
      <c r="F106" s="59"/>
      <c r="G106" s="59"/>
      <c r="H106" s="59"/>
      <c r="I106" s="59"/>
    </row>
    <row r="107" spans="1:9" s="58" customFormat="1" x14ac:dyDescent="0.2">
      <c r="A107" s="59"/>
      <c r="B107" s="59"/>
      <c r="C107" s="59"/>
      <c r="D107" s="59"/>
      <c r="E107" s="59"/>
      <c r="F107" s="59"/>
      <c r="G107" s="59"/>
      <c r="H107" s="59"/>
      <c r="I107" s="59"/>
    </row>
    <row r="108" spans="1:9" s="58" customFormat="1" x14ac:dyDescent="0.2">
      <c r="A108" s="59"/>
      <c r="B108" s="59"/>
      <c r="C108" s="59"/>
      <c r="D108" s="59"/>
      <c r="E108" s="59"/>
      <c r="F108" s="59"/>
      <c r="G108" s="59"/>
      <c r="H108" s="59"/>
      <c r="I108" s="59"/>
    </row>
    <row r="109" spans="1:9" s="58" customFormat="1" x14ac:dyDescent="0.2">
      <c r="A109" s="59"/>
      <c r="B109" s="59"/>
      <c r="C109" s="59"/>
      <c r="D109" s="59"/>
      <c r="E109" s="59"/>
      <c r="F109" s="59"/>
      <c r="G109" s="59"/>
      <c r="H109" s="59"/>
      <c r="I109" s="59"/>
    </row>
    <row r="110" spans="1:9" s="58" customFormat="1" x14ac:dyDescent="0.2">
      <c r="A110" s="59"/>
      <c r="B110" s="59"/>
      <c r="C110" s="59"/>
      <c r="D110" s="59"/>
      <c r="E110" s="59"/>
      <c r="F110" s="59"/>
      <c r="G110" s="59"/>
      <c r="H110" s="59"/>
      <c r="I110" s="59"/>
    </row>
    <row r="111" spans="1:9" s="58" customFormat="1" x14ac:dyDescent="0.2">
      <c r="A111" s="59"/>
      <c r="B111" s="59"/>
      <c r="C111" s="59"/>
      <c r="D111" s="59"/>
      <c r="E111" s="59"/>
      <c r="F111" s="59"/>
      <c r="G111" s="59"/>
      <c r="H111" s="59"/>
      <c r="I111" s="59"/>
    </row>
    <row r="112" spans="1:9" s="58" customFormat="1" x14ac:dyDescent="0.2">
      <c r="A112" s="59"/>
      <c r="B112" s="59"/>
      <c r="C112" s="59"/>
      <c r="D112" s="59"/>
      <c r="E112" s="59"/>
      <c r="F112" s="59"/>
      <c r="G112" s="59"/>
      <c r="H112" s="59"/>
      <c r="I112" s="59"/>
    </row>
    <row r="113" spans="1:9" s="58" customFormat="1" x14ac:dyDescent="0.2">
      <c r="A113" s="59"/>
      <c r="B113" s="59"/>
      <c r="C113" s="59"/>
      <c r="D113" s="59"/>
      <c r="E113" s="59"/>
      <c r="F113" s="59"/>
      <c r="G113" s="59"/>
      <c r="H113" s="59"/>
      <c r="I113" s="59"/>
    </row>
    <row r="114" spans="1:9" s="58" customFormat="1" x14ac:dyDescent="0.2">
      <c r="A114" s="59"/>
      <c r="B114" s="59"/>
      <c r="C114" s="59"/>
      <c r="D114" s="59"/>
      <c r="E114" s="59"/>
      <c r="F114" s="59"/>
      <c r="G114" s="59"/>
      <c r="H114" s="59"/>
      <c r="I114" s="59"/>
    </row>
    <row r="115" spans="1:9" s="58" customFormat="1" x14ac:dyDescent="0.2">
      <c r="A115" s="59"/>
      <c r="B115" s="59"/>
      <c r="C115" s="59"/>
      <c r="D115" s="59"/>
      <c r="E115" s="59"/>
      <c r="F115" s="59"/>
      <c r="G115" s="59"/>
      <c r="H115" s="59"/>
      <c r="I115" s="59"/>
    </row>
    <row r="116" spans="1:9" s="58" customFormat="1" x14ac:dyDescent="0.2">
      <c r="A116" s="59"/>
      <c r="B116" s="59"/>
      <c r="C116" s="59"/>
      <c r="D116" s="59"/>
      <c r="E116" s="59"/>
      <c r="F116" s="59"/>
      <c r="G116" s="59"/>
      <c r="H116" s="59"/>
      <c r="I116" s="59"/>
    </row>
    <row r="117" spans="1:9" s="58" customFormat="1" x14ac:dyDescent="0.2">
      <c r="A117" s="59"/>
      <c r="B117" s="59"/>
      <c r="C117" s="59"/>
      <c r="D117" s="59"/>
      <c r="E117" s="59"/>
      <c r="F117" s="59"/>
      <c r="G117" s="59"/>
      <c r="H117" s="59"/>
      <c r="I117" s="59"/>
    </row>
    <row r="118" spans="1:9" s="58" customFormat="1" x14ac:dyDescent="0.2">
      <c r="A118" s="59"/>
      <c r="B118" s="59"/>
      <c r="C118" s="59"/>
      <c r="D118" s="59"/>
      <c r="E118" s="59"/>
      <c r="F118" s="59"/>
      <c r="G118" s="59"/>
      <c r="H118" s="59"/>
      <c r="I118" s="59"/>
    </row>
    <row r="119" spans="1:9" s="58" customFormat="1" x14ac:dyDescent="0.2">
      <c r="A119" s="59"/>
      <c r="B119" s="59"/>
      <c r="C119" s="59"/>
      <c r="D119" s="59"/>
      <c r="E119" s="59"/>
      <c r="F119" s="59"/>
      <c r="G119" s="59"/>
      <c r="H119" s="59"/>
      <c r="I119" s="59"/>
    </row>
    <row r="120" spans="1:9" s="58" customFormat="1" x14ac:dyDescent="0.2">
      <c r="A120" s="59"/>
      <c r="B120" s="59"/>
      <c r="C120" s="59"/>
      <c r="D120" s="59"/>
      <c r="E120" s="59"/>
      <c r="F120" s="59"/>
      <c r="G120" s="59"/>
      <c r="H120" s="59"/>
      <c r="I120" s="59"/>
    </row>
    <row r="121" spans="1:9" s="58" customFormat="1" x14ac:dyDescent="0.2">
      <c r="A121" s="59"/>
      <c r="B121" s="59"/>
      <c r="C121" s="59"/>
      <c r="D121" s="59"/>
      <c r="E121" s="59"/>
      <c r="F121" s="59"/>
      <c r="G121" s="59"/>
      <c r="H121" s="59"/>
      <c r="I121" s="59"/>
    </row>
    <row r="122" spans="1:9" s="58" customFormat="1" x14ac:dyDescent="0.2">
      <c r="A122" s="59"/>
      <c r="B122" s="59"/>
      <c r="C122" s="59"/>
      <c r="D122" s="59"/>
      <c r="E122" s="59"/>
      <c r="F122" s="59"/>
      <c r="G122" s="59"/>
      <c r="H122" s="59"/>
      <c r="I122" s="59"/>
    </row>
    <row r="123" spans="1:9" s="58" customFormat="1" x14ac:dyDescent="0.2">
      <c r="A123" s="59"/>
      <c r="B123" s="59"/>
      <c r="C123" s="59"/>
      <c r="D123" s="59"/>
      <c r="E123" s="59"/>
      <c r="F123" s="59"/>
      <c r="G123" s="59"/>
      <c r="H123" s="59"/>
      <c r="I123" s="59"/>
    </row>
    <row r="124" spans="1:9" s="58" customFormat="1" x14ac:dyDescent="0.2">
      <c r="A124" s="59"/>
      <c r="B124" s="59"/>
      <c r="C124" s="59"/>
      <c r="D124" s="59"/>
      <c r="E124" s="59"/>
      <c r="F124" s="59"/>
      <c r="G124" s="59"/>
      <c r="H124" s="59"/>
      <c r="I124" s="59"/>
    </row>
    <row r="125" spans="1:9" s="58" customFormat="1" x14ac:dyDescent="0.2">
      <c r="A125" s="59"/>
      <c r="B125" s="59"/>
      <c r="C125" s="59"/>
      <c r="D125" s="59"/>
      <c r="E125" s="59"/>
      <c r="F125" s="59"/>
      <c r="G125" s="59"/>
      <c r="H125" s="59"/>
      <c r="I125" s="59"/>
    </row>
    <row r="126" spans="1:9" s="58" customFormat="1" x14ac:dyDescent="0.2">
      <c r="A126" s="59"/>
      <c r="B126" s="59"/>
      <c r="C126" s="59"/>
      <c r="D126" s="59"/>
      <c r="E126" s="59"/>
      <c r="F126" s="59"/>
      <c r="G126" s="59"/>
      <c r="H126" s="59"/>
      <c r="I126" s="59"/>
    </row>
    <row r="127" spans="1:9" s="58" customFormat="1" x14ac:dyDescent="0.2">
      <c r="A127" s="59"/>
      <c r="B127" s="59"/>
      <c r="C127" s="59"/>
      <c r="D127" s="59"/>
      <c r="E127" s="59"/>
      <c r="F127" s="59"/>
      <c r="G127" s="59"/>
      <c r="H127" s="59"/>
      <c r="I127" s="59"/>
    </row>
    <row r="128" spans="1:9" s="58" customFormat="1" x14ac:dyDescent="0.2">
      <c r="A128" s="59"/>
      <c r="B128" s="59"/>
      <c r="C128" s="59"/>
      <c r="D128" s="59"/>
      <c r="E128" s="59"/>
      <c r="F128" s="59"/>
      <c r="G128" s="59"/>
      <c r="H128" s="59"/>
      <c r="I128" s="59"/>
    </row>
    <row r="129" spans="1:9" s="58" customFormat="1" x14ac:dyDescent="0.2">
      <c r="A129" s="59"/>
      <c r="B129" s="59"/>
      <c r="C129" s="59"/>
      <c r="D129" s="59"/>
      <c r="E129" s="59"/>
      <c r="F129" s="59"/>
      <c r="G129" s="59"/>
      <c r="H129" s="59"/>
      <c r="I129" s="59"/>
    </row>
    <row r="130" spans="1:9" s="58" customFormat="1" x14ac:dyDescent="0.2">
      <c r="A130" s="59"/>
      <c r="B130" s="59"/>
      <c r="C130" s="59"/>
      <c r="D130" s="59"/>
      <c r="E130" s="59"/>
      <c r="F130" s="59"/>
      <c r="G130" s="59"/>
      <c r="H130" s="59"/>
      <c r="I130" s="59"/>
    </row>
    <row r="131" spans="1:9" s="58" customFormat="1" x14ac:dyDescent="0.2">
      <c r="A131" s="59"/>
      <c r="B131" s="59"/>
      <c r="C131" s="59"/>
      <c r="D131" s="59"/>
      <c r="E131" s="59"/>
      <c r="F131" s="59"/>
      <c r="G131" s="59"/>
      <c r="H131" s="59"/>
      <c r="I131" s="59"/>
    </row>
    <row r="132" spans="1:9" s="58" customFormat="1" x14ac:dyDescent="0.2">
      <c r="A132" s="59"/>
      <c r="B132" s="59"/>
      <c r="C132" s="59"/>
      <c r="D132" s="59"/>
      <c r="E132" s="59"/>
      <c r="F132" s="59"/>
      <c r="G132" s="59"/>
      <c r="H132" s="59"/>
      <c r="I132" s="59"/>
    </row>
    <row r="133" spans="1:9" s="58" customFormat="1" x14ac:dyDescent="0.2">
      <c r="A133" s="59"/>
      <c r="B133" s="59"/>
      <c r="C133" s="59"/>
      <c r="D133" s="59"/>
      <c r="E133" s="59"/>
      <c r="F133" s="59"/>
      <c r="G133" s="59"/>
      <c r="H133" s="59"/>
      <c r="I133" s="59"/>
    </row>
    <row r="134" spans="1:9" s="58" customFormat="1" x14ac:dyDescent="0.2">
      <c r="A134" s="59"/>
      <c r="B134" s="59"/>
      <c r="C134" s="59"/>
      <c r="D134" s="59"/>
      <c r="E134" s="59"/>
      <c r="F134" s="59"/>
      <c r="G134" s="59"/>
      <c r="H134" s="59"/>
      <c r="I134" s="59"/>
    </row>
    <row r="135" spans="1:9" s="58" customFormat="1" x14ac:dyDescent="0.2">
      <c r="A135" s="59"/>
      <c r="B135" s="59"/>
      <c r="C135" s="59"/>
      <c r="D135" s="59"/>
      <c r="E135" s="59"/>
      <c r="F135" s="59"/>
      <c r="G135" s="59"/>
      <c r="H135" s="59"/>
      <c r="I135" s="59"/>
    </row>
    <row r="136" spans="1:9" s="58" customFormat="1" x14ac:dyDescent="0.2">
      <c r="A136" s="59"/>
      <c r="B136" s="59"/>
      <c r="C136" s="59"/>
      <c r="D136" s="59"/>
      <c r="E136" s="59"/>
      <c r="F136" s="59"/>
      <c r="G136" s="59"/>
      <c r="H136" s="59"/>
      <c r="I136" s="59"/>
    </row>
    <row r="137" spans="1:9" s="58" customFormat="1" x14ac:dyDescent="0.2">
      <c r="A137" s="59"/>
      <c r="B137" s="59"/>
      <c r="C137" s="59"/>
      <c r="D137" s="59"/>
      <c r="E137" s="59"/>
      <c r="F137" s="59"/>
      <c r="G137" s="59"/>
      <c r="H137" s="59"/>
      <c r="I137" s="59"/>
    </row>
    <row r="138" spans="1:9" s="58" customFormat="1" x14ac:dyDescent="0.2">
      <c r="A138" s="59"/>
      <c r="B138" s="59"/>
      <c r="C138" s="59"/>
      <c r="D138" s="59"/>
      <c r="E138" s="59"/>
      <c r="F138" s="59"/>
      <c r="G138" s="59"/>
      <c r="H138" s="59"/>
      <c r="I138" s="59"/>
    </row>
    <row r="139" spans="1:9" s="58" customFormat="1" x14ac:dyDescent="0.2">
      <c r="A139" s="59"/>
      <c r="B139" s="59"/>
      <c r="C139" s="59"/>
      <c r="D139" s="59"/>
      <c r="E139" s="59"/>
      <c r="F139" s="59"/>
      <c r="G139" s="59"/>
      <c r="H139" s="59"/>
      <c r="I139" s="59"/>
    </row>
    <row r="140" spans="1:9" s="58" customFormat="1" x14ac:dyDescent="0.2">
      <c r="A140" s="59"/>
      <c r="B140" s="59"/>
      <c r="C140" s="59"/>
      <c r="D140" s="59"/>
      <c r="E140" s="59"/>
      <c r="F140" s="59"/>
      <c r="G140" s="59"/>
      <c r="H140" s="59"/>
      <c r="I140" s="59"/>
    </row>
    <row r="141" spans="1:9" s="58" customFormat="1" x14ac:dyDescent="0.2">
      <c r="A141" s="59"/>
      <c r="B141" s="59"/>
      <c r="C141" s="59"/>
      <c r="D141" s="59"/>
      <c r="E141" s="59"/>
      <c r="F141" s="59"/>
      <c r="G141" s="59"/>
      <c r="H141" s="59"/>
      <c r="I141" s="59"/>
    </row>
    <row r="142" spans="1:9" s="58" customFormat="1" x14ac:dyDescent="0.2">
      <c r="A142" s="59"/>
      <c r="B142" s="59"/>
      <c r="C142" s="59"/>
      <c r="D142" s="59"/>
      <c r="E142" s="59"/>
      <c r="F142" s="59"/>
      <c r="G142" s="59"/>
      <c r="H142" s="59"/>
      <c r="I142" s="59"/>
    </row>
    <row r="143" spans="1:9" s="58" customFormat="1" x14ac:dyDescent="0.2">
      <c r="A143" s="59"/>
      <c r="B143" s="59"/>
      <c r="C143" s="59"/>
      <c r="D143" s="59"/>
      <c r="E143" s="59"/>
      <c r="F143" s="59"/>
      <c r="G143" s="59"/>
      <c r="H143" s="59"/>
      <c r="I143" s="59"/>
    </row>
    <row r="144" spans="1:9" s="58" customFormat="1" x14ac:dyDescent="0.2">
      <c r="A144" s="59"/>
      <c r="B144" s="59"/>
      <c r="C144" s="59"/>
      <c r="D144" s="59"/>
      <c r="E144" s="59"/>
      <c r="F144" s="59"/>
      <c r="G144" s="59"/>
      <c r="H144" s="59"/>
      <c r="I144" s="59"/>
    </row>
    <row r="145" spans="1:9" s="58" customFormat="1" x14ac:dyDescent="0.2">
      <c r="A145" s="59"/>
      <c r="B145" s="59"/>
      <c r="C145" s="59"/>
      <c r="D145" s="59"/>
      <c r="E145" s="59"/>
      <c r="F145" s="59"/>
      <c r="G145" s="59"/>
      <c r="H145" s="59"/>
      <c r="I145" s="59"/>
    </row>
    <row r="146" spans="1:9" s="58" customFormat="1" x14ac:dyDescent="0.2">
      <c r="A146" s="59"/>
      <c r="B146" s="59"/>
      <c r="C146" s="59"/>
      <c r="D146" s="59"/>
      <c r="E146" s="59"/>
      <c r="F146" s="59"/>
      <c r="G146" s="59"/>
      <c r="H146" s="59"/>
      <c r="I146" s="59"/>
    </row>
    <row r="147" spans="1:9" s="58" customFormat="1" x14ac:dyDescent="0.2">
      <c r="A147" s="59"/>
      <c r="B147" s="59"/>
      <c r="C147" s="59"/>
      <c r="D147" s="59"/>
      <c r="E147" s="59"/>
      <c r="F147" s="59"/>
      <c r="G147" s="59"/>
      <c r="H147" s="59"/>
      <c r="I147" s="59"/>
    </row>
    <row r="148" spans="1:9" s="58" customFormat="1" x14ac:dyDescent="0.2">
      <c r="A148" s="59"/>
      <c r="B148" s="59"/>
      <c r="C148" s="59"/>
      <c r="D148" s="59"/>
      <c r="E148" s="59"/>
      <c r="F148" s="59"/>
      <c r="G148" s="59"/>
      <c r="H148" s="59"/>
      <c r="I148" s="59"/>
    </row>
    <row r="149" spans="1:9" s="58" customFormat="1" x14ac:dyDescent="0.2">
      <c r="A149" s="59"/>
      <c r="B149" s="59"/>
      <c r="C149" s="59"/>
      <c r="D149" s="59"/>
      <c r="E149" s="59"/>
      <c r="F149" s="59"/>
      <c r="G149" s="59"/>
      <c r="H149" s="59"/>
      <c r="I149" s="59"/>
    </row>
    <row r="150" spans="1:9" s="58" customFormat="1" x14ac:dyDescent="0.2">
      <c r="A150" s="59"/>
      <c r="B150" s="59"/>
      <c r="C150" s="59"/>
      <c r="D150" s="59"/>
      <c r="E150" s="59"/>
      <c r="F150" s="59"/>
      <c r="G150" s="59"/>
      <c r="H150" s="59"/>
      <c r="I150" s="59"/>
    </row>
    <row r="151" spans="1:9" s="58" customFormat="1" x14ac:dyDescent="0.2">
      <c r="A151" s="59"/>
      <c r="B151" s="59"/>
      <c r="C151" s="59"/>
      <c r="D151" s="59"/>
      <c r="E151" s="59"/>
      <c r="F151" s="59"/>
      <c r="G151" s="59"/>
      <c r="H151" s="59"/>
      <c r="I151" s="59"/>
    </row>
    <row r="152" spans="1:9" s="58" customFormat="1" x14ac:dyDescent="0.2">
      <c r="A152" s="59"/>
      <c r="B152" s="59"/>
      <c r="C152" s="59"/>
      <c r="D152" s="59"/>
      <c r="E152" s="59"/>
      <c r="F152" s="59"/>
      <c r="G152" s="59"/>
      <c r="H152" s="59"/>
      <c r="I152" s="59"/>
    </row>
    <row r="153" spans="1:9" s="58" customFormat="1" x14ac:dyDescent="0.2">
      <c r="A153" s="59"/>
      <c r="B153" s="59"/>
      <c r="C153" s="59"/>
      <c r="D153" s="59"/>
      <c r="E153" s="59"/>
      <c r="F153" s="59"/>
      <c r="G153" s="59"/>
      <c r="H153" s="59"/>
      <c r="I153" s="59"/>
    </row>
    <row r="154" spans="1:9" s="58" customFormat="1" x14ac:dyDescent="0.2">
      <c r="A154" s="59"/>
      <c r="B154" s="59"/>
      <c r="C154" s="59"/>
      <c r="D154" s="59"/>
      <c r="E154" s="59"/>
      <c r="F154" s="59"/>
      <c r="G154" s="59"/>
      <c r="H154" s="59"/>
      <c r="I154" s="59"/>
    </row>
    <row r="155" spans="1:9" s="58" customFormat="1" x14ac:dyDescent="0.2">
      <c r="A155" s="59"/>
      <c r="B155" s="59"/>
      <c r="C155" s="59"/>
      <c r="D155" s="59"/>
      <c r="E155" s="59"/>
      <c r="F155" s="59"/>
      <c r="G155" s="59"/>
      <c r="H155" s="59"/>
      <c r="I155" s="59"/>
    </row>
    <row r="156" spans="1:9" s="58" customFormat="1" x14ac:dyDescent="0.2">
      <c r="A156" s="59"/>
      <c r="B156" s="59"/>
      <c r="C156" s="59"/>
      <c r="D156" s="59"/>
      <c r="E156" s="59"/>
      <c r="F156" s="59"/>
      <c r="G156" s="59"/>
      <c r="H156" s="59"/>
      <c r="I156" s="59"/>
    </row>
    <row r="157" spans="1:9" s="58" customFormat="1" x14ac:dyDescent="0.2">
      <c r="A157" s="59"/>
      <c r="B157" s="59"/>
      <c r="C157" s="59"/>
      <c r="D157" s="59"/>
      <c r="E157" s="59"/>
      <c r="F157" s="59"/>
      <c r="G157" s="59"/>
      <c r="H157" s="59"/>
      <c r="I157" s="59"/>
    </row>
    <row r="158" spans="1:9" s="58" customFormat="1" x14ac:dyDescent="0.2">
      <c r="A158" s="59"/>
      <c r="B158" s="59"/>
      <c r="C158" s="59"/>
      <c r="D158" s="59"/>
      <c r="E158" s="59"/>
      <c r="F158" s="59"/>
      <c r="G158" s="59"/>
      <c r="H158" s="59"/>
      <c r="I158" s="59"/>
    </row>
    <row r="159" spans="1:9" s="58" customFormat="1" x14ac:dyDescent="0.2">
      <c r="A159" s="59"/>
      <c r="B159" s="59"/>
      <c r="C159" s="59"/>
      <c r="D159" s="59"/>
      <c r="E159" s="59"/>
      <c r="F159" s="59"/>
      <c r="G159" s="59"/>
      <c r="H159" s="59"/>
      <c r="I159" s="59"/>
    </row>
    <row r="160" spans="1:9" s="58" customFormat="1" x14ac:dyDescent="0.2">
      <c r="A160" s="59"/>
      <c r="B160" s="59"/>
      <c r="C160" s="59"/>
      <c r="D160" s="59"/>
      <c r="E160" s="59"/>
      <c r="F160" s="59"/>
      <c r="G160" s="59"/>
      <c r="H160" s="59"/>
      <c r="I160" s="59"/>
    </row>
    <row r="161" spans="1:9" s="58" customFormat="1" x14ac:dyDescent="0.2">
      <c r="A161" s="59"/>
      <c r="B161" s="59"/>
      <c r="C161" s="59"/>
      <c r="D161" s="59"/>
      <c r="E161" s="59"/>
      <c r="F161" s="59"/>
      <c r="G161" s="59"/>
      <c r="H161" s="59"/>
      <c r="I161" s="59"/>
    </row>
    <row r="162" spans="1:9" s="58" customFormat="1" x14ac:dyDescent="0.2">
      <c r="A162" s="59"/>
      <c r="B162" s="59"/>
      <c r="C162" s="59"/>
      <c r="D162" s="59"/>
      <c r="E162" s="59"/>
      <c r="F162" s="59"/>
      <c r="G162" s="59"/>
      <c r="H162" s="59"/>
      <c r="I162" s="59"/>
    </row>
    <row r="163" spans="1:9" s="58" customFormat="1" x14ac:dyDescent="0.2">
      <c r="A163" s="59"/>
      <c r="B163" s="59"/>
      <c r="C163" s="59"/>
      <c r="D163" s="59"/>
      <c r="E163" s="59"/>
      <c r="F163" s="59"/>
      <c r="G163" s="59"/>
      <c r="H163" s="59"/>
      <c r="I163" s="59"/>
    </row>
    <row r="164" spans="1:9" s="58" customFormat="1" x14ac:dyDescent="0.2">
      <c r="A164" s="59"/>
      <c r="B164" s="59"/>
      <c r="C164" s="59"/>
      <c r="D164" s="59"/>
      <c r="E164" s="59"/>
      <c r="F164" s="59"/>
      <c r="G164" s="59"/>
      <c r="H164" s="59"/>
      <c r="I164" s="59"/>
    </row>
    <row r="165" spans="1:9" s="58" customFormat="1" x14ac:dyDescent="0.2">
      <c r="A165" s="59"/>
      <c r="B165" s="59"/>
      <c r="C165" s="59"/>
      <c r="D165" s="59"/>
      <c r="E165" s="59"/>
      <c r="F165" s="59"/>
      <c r="G165" s="59"/>
      <c r="H165" s="59"/>
      <c r="I165" s="59"/>
    </row>
    <row r="166" spans="1:9" s="58" customFormat="1" x14ac:dyDescent="0.2">
      <c r="A166" s="59"/>
      <c r="B166" s="59"/>
      <c r="C166" s="59"/>
      <c r="D166" s="59"/>
      <c r="E166" s="59"/>
      <c r="F166" s="59"/>
      <c r="G166" s="59"/>
      <c r="H166" s="59"/>
      <c r="I166" s="59"/>
    </row>
    <row r="167" spans="1:9" s="58" customFormat="1" x14ac:dyDescent="0.2">
      <c r="A167" s="59"/>
      <c r="B167" s="59"/>
      <c r="C167" s="59"/>
      <c r="D167" s="59"/>
      <c r="E167" s="59"/>
      <c r="F167" s="59"/>
      <c r="G167" s="59"/>
      <c r="H167" s="59"/>
      <c r="I167" s="59"/>
    </row>
    <row r="168" spans="1:9" s="58" customFormat="1" x14ac:dyDescent="0.2">
      <c r="A168" s="59"/>
      <c r="B168" s="59"/>
      <c r="C168" s="59"/>
      <c r="D168" s="59"/>
      <c r="E168" s="59"/>
      <c r="F168" s="59"/>
      <c r="G168" s="59"/>
      <c r="H168" s="59"/>
      <c r="I168" s="59"/>
    </row>
    <row r="169" spans="1:9" s="58" customFormat="1" x14ac:dyDescent="0.2">
      <c r="A169" s="59"/>
      <c r="B169" s="59"/>
      <c r="C169" s="59"/>
      <c r="D169" s="59"/>
      <c r="E169" s="59"/>
      <c r="F169" s="59"/>
      <c r="G169" s="59"/>
      <c r="H169" s="59"/>
      <c r="I169" s="59"/>
    </row>
    <row r="170" spans="1:9" s="58" customFormat="1" x14ac:dyDescent="0.2">
      <c r="A170" s="59"/>
      <c r="B170" s="59"/>
      <c r="C170" s="59"/>
      <c r="D170" s="59"/>
      <c r="E170" s="59"/>
      <c r="F170" s="59"/>
      <c r="G170" s="59"/>
      <c r="H170" s="59"/>
      <c r="I170" s="59"/>
    </row>
    <row r="171" spans="1:9" s="58" customFormat="1" x14ac:dyDescent="0.2">
      <c r="A171" s="59"/>
      <c r="B171" s="59"/>
      <c r="C171" s="59"/>
      <c r="D171" s="59"/>
      <c r="E171" s="59"/>
      <c r="F171" s="59"/>
      <c r="G171" s="59"/>
      <c r="H171" s="59"/>
      <c r="I171" s="59"/>
    </row>
    <row r="172" spans="1:9" s="58" customFormat="1" x14ac:dyDescent="0.2">
      <c r="A172" s="59"/>
      <c r="B172" s="59"/>
      <c r="C172" s="59"/>
      <c r="D172" s="59"/>
      <c r="E172" s="59"/>
      <c r="F172" s="59"/>
      <c r="G172" s="59"/>
      <c r="H172" s="59"/>
      <c r="I172" s="59"/>
    </row>
    <row r="173" spans="1:9" s="58" customFormat="1" x14ac:dyDescent="0.2">
      <c r="A173" s="59"/>
      <c r="B173" s="59"/>
      <c r="C173" s="59"/>
      <c r="D173" s="59"/>
      <c r="E173" s="59"/>
      <c r="F173" s="59"/>
      <c r="G173" s="59"/>
      <c r="H173" s="59"/>
      <c r="I173" s="59"/>
    </row>
    <row r="174" spans="1:9" s="58" customFormat="1" x14ac:dyDescent="0.2">
      <c r="A174" s="59"/>
      <c r="B174" s="59"/>
      <c r="C174" s="59"/>
      <c r="D174" s="59"/>
      <c r="E174" s="59"/>
      <c r="F174" s="59"/>
      <c r="G174" s="59"/>
      <c r="H174" s="59"/>
      <c r="I174" s="59"/>
    </row>
    <row r="175" spans="1:9" s="58" customFormat="1" x14ac:dyDescent="0.2">
      <c r="A175" s="59"/>
      <c r="B175" s="59"/>
      <c r="C175" s="59"/>
      <c r="D175" s="59"/>
      <c r="E175" s="59"/>
      <c r="F175" s="59"/>
      <c r="G175" s="59"/>
      <c r="H175" s="59"/>
      <c r="I175" s="59"/>
    </row>
    <row r="176" spans="1:9" s="58" customFormat="1" x14ac:dyDescent="0.2">
      <c r="A176" s="59"/>
      <c r="B176" s="59"/>
      <c r="C176" s="59"/>
      <c r="D176" s="59"/>
      <c r="E176" s="59"/>
      <c r="F176" s="59"/>
      <c r="G176" s="59"/>
      <c r="H176" s="59"/>
      <c r="I176" s="59"/>
    </row>
    <row r="177" spans="1:9" s="58" customFormat="1" x14ac:dyDescent="0.2">
      <c r="A177" s="59"/>
      <c r="B177" s="59"/>
      <c r="C177" s="59"/>
      <c r="D177" s="59"/>
      <c r="E177" s="59"/>
      <c r="F177" s="59"/>
      <c r="G177" s="59"/>
      <c r="H177" s="59"/>
      <c r="I177" s="59"/>
    </row>
    <row r="178" spans="1:9" s="58" customFormat="1" x14ac:dyDescent="0.2">
      <c r="A178" s="59"/>
      <c r="B178" s="59"/>
      <c r="C178" s="59"/>
      <c r="D178" s="59"/>
      <c r="E178" s="59"/>
      <c r="F178" s="59"/>
      <c r="G178" s="59"/>
      <c r="H178" s="59"/>
      <c r="I178" s="59"/>
    </row>
    <row r="179" spans="1:9" s="58" customFormat="1" x14ac:dyDescent="0.2">
      <c r="A179" s="59"/>
      <c r="B179" s="59"/>
      <c r="C179" s="59"/>
      <c r="D179" s="59"/>
      <c r="E179" s="59"/>
      <c r="F179" s="59"/>
      <c r="G179" s="59"/>
      <c r="H179" s="59"/>
      <c r="I179" s="59"/>
    </row>
    <row r="180" spans="1:9" s="58" customFormat="1" x14ac:dyDescent="0.2">
      <c r="A180" s="59"/>
      <c r="B180" s="59"/>
      <c r="C180" s="59"/>
      <c r="D180" s="59"/>
      <c r="E180" s="59"/>
      <c r="F180" s="59"/>
      <c r="G180" s="59"/>
      <c r="H180" s="59"/>
      <c r="I180" s="59"/>
    </row>
    <row r="181" spans="1:9" s="58" customFormat="1" x14ac:dyDescent="0.2">
      <c r="A181" s="59"/>
      <c r="B181" s="59"/>
      <c r="C181" s="59"/>
      <c r="D181" s="59"/>
      <c r="E181" s="59"/>
      <c r="F181" s="59"/>
      <c r="G181" s="59"/>
      <c r="H181" s="59"/>
      <c r="I181" s="59"/>
    </row>
    <row r="182" spans="1:9" s="58" customFormat="1" x14ac:dyDescent="0.2">
      <c r="A182" s="59"/>
      <c r="B182" s="59"/>
      <c r="C182" s="59"/>
      <c r="D182" s="59"/>
      <c r="E182" s="59"/>
      <c r="F182" s="59"/>
      <c r="G182" s="59"/>
      <c r="H182" s="59"/>
      <c r="I182" s="59"/>
    </row>
    <row r="183" spans="1:9" s="58" customFormat="1" x14ac:dyDescent="0.2">
      <c r="A183" s="59"/>
      <c r="B183" s="59"/>
      <c r="C183" s="59"/>
      <c r="D183" s="59"/>
      <c r="E183" s="59"/>
      <c r="F183" s="59"/>
      <c r="G183" s="59"/>
      <c r="H183" s="59"/>
      <c r="I183" s="59"/>
    </row>
    <row r="184" spans="1:9" s="58" customFormat="1" x14ac:dyDescent="0.2">
      <c r="A184" s="59"/>
      <c r="B184" s="59"/>
      <c r="C184" s="59"/>
      <c r="D184" s="59"/>
      <c r="E184" s="59"/>
      <c r="F184" s="59"/>
      <c r="G184" s="59"/>
      <c r="H184" s="59"/>
      <c r="I184" s="59"/>
    </row>
    <row r="185" spans="1:9" s="58" customFormat="1" x14ac:dyDescent="0.2">
      <c r="A185" s="59"/>
      <c r="B185" s="59"/>
      <c r="C185" s="59"/>
      <c r="D185" s="59"/>
      <c r="E185" s="59"/>
      <c r="F185" s="59"/>
      <c r="G185" s="59"/>
      <c r="H185" s="59"/>
      <c r="I185" s="59"/>
    </row>
    <row r="186" spans="1:9" s="58" customFormat="1" x14ac:dyDescent="0.2">
      <c r="A186" s="59"/>
      <c r="B186" s="59"/>
      <c r="C186" s="59"/>
      <c r="D186" s="59"/>
      <c r="E186" s="59"/>
      <c r="F186" s="59"/>
      <c r="G186" s="59"/>
      <c r="H186" s="59"/>
      <c r="I186" s="59"/>
    </row>
    <row r="187" spans="1:9" s="58" customFormat="1" x14ac:dyDescent="0.2">
      <c r="A187" s="59"/>
      <c r="B187" s="59"/>
      <c r="C187" s="59"/>
      <c r="D187" s="59"/>
      <c r="E187" s="59"/>
      <c r="F187" s="59"/>
      <c r="G187" s="59"/>
      <c r="H187" s="59"/>
      <c r="I187" s="59"/>
    </row>
    <row r="188" spans="1:9" s="58" customFormat="1" x14ac:dyDescent="0.2">
      <c r="A188" s="59"/>
      <c r="B188" s="59"/>
      <c r="C188" s="59"/>
      <c r="D188" s="59"/>
      <c r="E188" s="59"/>
      <c r="F188" s="59"/>
      <c r="G188" s="59"/>
      <c r="H188" s="59"/>
      <c r="I188" s="59"/>
    </row>
    <row r="189" spans="1:9" s="58" customFormat="1" x14ac:dyDescent="0.2">
      <c r="A189" s="59"/>
      <c r="B189" s="59"/>
      <c r="C189" s="59"/>
      <c r="D189" s="59"/>
      <c r="E189" s="59"/>
      <c r="F189" s="59"/>
      <c r="G189" s="59"/>
      <c r="H189" s="59"/>
      <c r="I189" s="59"/>
    </row>
    <row r="190" spans="1:9" s="58" customFormat="1" x14ac:dyDescent="0.2">
      <c r="A190" s="59"/>
      <c r="B190" s="59"/>
      <c r="C190" s="59"/>
      <c r="D190" s="59"/>
      <c r="E190" s="59"/>
      <c r="F190" s="59"/>
      <c r="G190" s="59"/>
      <c r="H190" s="59"/>
      <c r="I190" s="59"/>
    </row>
    <row r="191" spans="1:9" s="58" customFormat="1" x14ac:dyDescent="0.2">
      <c r="A191" s="59"/>
      <c r="B191" s="59"/>
      <c r="C191" s="59"/>
      <c r="D191" s="59"/>
      <c r="E191" s="59"/>
      <c r="F191" s="59"/>
      <c r="G191" s="59"/>
      <c r="H191" s="59"/>
      <c r="I191" s="59"/>
    </row>
    <row r="192" spans="1:9" s="58" customFormat="1" x14ac:dyDescent="0.2">
      <c r="A192" s="59"/>
      <c r="B192" s="59"/>
      <c r="C192" s="59"/>
      <c r="D192" s="59"/>
      <c r="E192" s="59"/>
      <c r="F192" s="59"/>
      <c r="G192" s="59"/>
      <c r="H192" s="59"/>
      <c r="I192" s="59"/>
    </row>
    <row r="193" spans="1:9" s="58" customFormat="1" x14ac:dyDescent="0.2">
      <c r="A193" s="59"/>
      <c r="B193" s="59"/>
      <c r="C193" s="59"/>
      <c r="D193" s="59"/>
      <c r="E193" s="59"/>
      <c r="F193" s="59"/>
      <c r="G193" s="59"/>
      <c r="H193" s="59"/>
      <c r="I193" s="59"/>
    </row>
    <row r="194" spans="1:9" s="58" customFormat="1" x14ac:dyDescent="0.2">
      <c r="A194" s="59"/>
      <c r="B194" s="59"/>
      <c r="C194" s="59"/>
      <c r="D194" s="59"/>
      <c r="E194" s="59"/>
      <c r="F194" s="59"/>
      <c r="G194" s="59"/>
      <c r="H194" s="59"/>
      <c r="I194" s="59"/>
    </row>
    <row r="195" spans="1:9" s="58" customFormat="1" x14ac:dyDescent="0.2">
      <c r="A195" s="59"/>
      <c r="B195" s="59"/>
      <c r="C195" s="59"/>
      <c r="D195" s="59"/>
      <c r="E195" s="59"/>
      <c r="F195" s="59"/>
      <c r="G195" s="59"/>
      <c r="H195" s="59"/>
      <c r="I195" s="59"/>
    </row>
    <row r="196" spans="1:9" s="58" customFormat="1" x14ac:dyDescent="0.2">
      <c r="A196" s="59"/>
      <c r="B196" s="59"/>
      <c r="C196" s="59"/>
      <c r="D196" s="59"/>
      <c r="E196" s="59"/>
      <c r="F196" s="59"/>
      <c r="G196" s="59"/>
      <c r="H196" s="59"/>
      <c r="I196" s="59"/>
    </row>
    <row r="197" spans="1:9" s="58" customFormat="1" x14ac:dyDescent="0.2">
      <c r="A197" s="59"/>
      <c r="B197" s="59"/>
      <c r="C197" s="59"/>
      <c r="D197" s="59"/>
      <c r="E197" s="59"/>
      <c r="F197" s="59"/>
      <c r="G197" s="59"/>
      <c r="H197" s="59"/>
      <c r="I197" s="59"/>
    </row>
    <row r="198" spans="1:9" s="58" customFormat="1" x14ac:dyDescent="0.2">
      <c r="A198" s="59"/>
      <c r="B198" s="59"/>
      <c r="C198" s="59"/>
      <c r="D198" s="59"/>
      <c r="E198" s="59"/>
      <c r="F198" s="59"/>
      <c r="G198" s="59"/>
      <c r="H198" s="59"/>
      <c r="I198" s="59"/>
    </row>
    <row r="199" spans="1:9" s="58" customFormat="1" x14ac:dyDescent="0.2">
      <c r="A199" s="59"/>
      <c r="B199" s="59"/>
      <c r="C199" s="59"/>
      <c r="D199" s="59"/>
      <c r="E199" s="59"/>
      <c r="F199" s="59"/>
      <c r="G199" s="59"/>
      <c r="H199" s="59"/>
      <c r="I199" s="59"/>
    </row>
    <row r="200" spans="1:9" s="58" customFormat="1" x14ac:dyDescent="0.2">
      <c r="A200" s="59"/>
      <c r="B200" s="59"/>
      <c r="C200" s="59"/>
      <c r="D200" s="59"/>
      <c r="E200" s="59"/>
      <c r="F200" s="59"/>
      <c r="G200" s="59"/>
      <c r="H200" s="59"/>
      <c r="I200" s="59"/>
    </row>
    <row r="201" spans="1:9" s="58" customFormat="1" x14ac:dyDescent="0.2">
      <c r="A201" s="59"/>
      <c r="B201" s="59"/>
      <c r="C201" s="59"/>
      <c r="D201" s="59"/>
      <c r="E201" s="59"/>
      <c r="F201" s="59"/>
      <c r="G201" s="59"/>
      <c r="H201" s="59"/>
      <c r="I201" s="59"/>
    </row>
    <row r="202" spans="1:9" s="58" customFormat="1" x14ac:dyDescent="0.2">
      <c r="A202" s="59"/>
      <c r="B202" s="59"/>
      <c r="C202" s="59"/>
      <c r="D202" s="59"/>
      <c r="E202" s="59"/>
      <c r="F202" s="59"/>
      <c r="G202" s="59"/>
      <c r="H202" s="59"/>
      <c r="I202" s="59"/>
    </row>
    <row r="203" spans="1:9" s="58" customFormat="1" x14ac:dyDescent="0.2">
      <c r="A203" s="59"/>
      <c r="B203" s="59"/>
      <c r="C203" s="59"/>
      <c r="D203" s="59"/>
      <c r="E203" s="59"/>
      <c r="F203" s="59"/>
      <c r="G203" s="59"/>
      <c r="H203" s="59"/>
      <c r="I203" s="59"/>
    </row>
    <row r="204" spans="1:9" s="58" customFormat="1" x14ac:dyDescent="0.2">
      <c r="A204" s="59"/>
      <c r="B204" s="59"/>
      <c r="C204" s="59"/>
      <c r="D204" s="59"/>
      <c r="E204" s="59"/>
      <c r="F204" s="59"/>
      <c r="G204" s="59"/>
      <c r="H204" s="59"/>
      <c r="I204" s="59"/>
    </row>
    <row r="205" spans="1:9" s="58" customFormat="1" x14ac:dyDescent="0.2">
      <c r="A205" s="59"/>
      <c r="B205" s="59"/>
      <c r="C205" s="59"/>
      <c r="D205" s="59"/>
      <c r="E205" s="59"/>
      <c r="F205" s="59"/>
      <c r="G205" s="59"/>
      <c r="H205" s="59"/>
      <c r="I205" s="59"/>
    </row>
    <row r="206" spans="1:9" s="58" customFormat="1" x14ac:dyDescent="0.2">
      <c r="A206" s="59"/>
      <c r="B206" s="59"/>
      <c r="C206" s="59"/>
      <c r="D206" s="59"/>
      <c r="E206" s="59"/>
      <c r="F206" s="59"/>
      <c r="G206" s="59"/>
      <c r="H206" s="59"/>
      <c r="I206" s="59"/>
    </row>
    <row r="207" spans="1:9" s="58" customFormat="1" x14ac:dyDescent="0.2">
      <c r="A207" s="59"/>
      <c r="B207" s="59"/>
      <c r="C207" s="59"/>
      <c r="D207" s="59"/>
      <c r="E207" s="59"/>
      <c r="F207" s="59"/>
      <c r="G207" s="59"/>
      <c r="H207" s="59"/>
      <c r="I207" s="59"/>
    </row>
    <row r="208" spans="1:9" s="58" customFormat="1" x14ac:dyDescent="0.2">
      <c r="A208" s="59"/>
      <c r="B208" s="59"/>
      <c r="C208" s="59"/>
      <c r="D208" s="59"/>
      <c r="E208" s="59"/>
      <c r="F208" s="59"/>
      <c r="G208" s="59"/>
      <c r="H208" s="59"/>
      <c r="I208" s="59"/>
    </row>
    <row r="209" spans="1:9" s="58" customFormat="1" x14ac:dyDescent="0.2">
      <c r="A209" s="59"/>
      <c r="B209" s="59"/>
      <c r="C209" s="59"/>
      <c r="D209" s="59"/>
      <c r="E209" s="59"/>
      <c r="F209" s="59"/>
      <c r="G209" s="59"/>
      <c r="H209" s="59"/>
      <c r="I209" s="59"/>
    </row>
    <row r="210" spans="1:9" s="58" customFormat="1" x14ac:dyDescent="0.2">
      <c r="A210" s="59"/>
      <c r="B210" s="59"/>
      <c r="C210" s="59"/>
      <c r="D210" s="59"/>
      <c r="E210" s="59"/>
      <c r="F210" s="59"/>
      <c r="G210" s="59"/>
      <c r="H210" s="59"/>
      <c r="I210" s="59"/>
    </row>
    <row r="211" spans="1:9" s="58" customFormat="1" x14ac:dyDescent="0.2">
      <c r="A211" s="59"/>
      <c r="B211" s="59"/>
      <c r="C211" s="59"/>
      <c r="D211" s="59"/>
      <c r="E211" s="59"/>
      <c r="F211" s="59"/>
      <c r="G211" s="59"/>
      <c r="H211" s="59"/>
      <c r="I211" s="59"/>
    </row>
    <row r="212" spans="1:9" s="58" customFormat="1" x14ac:dyDescent="0.2">
      <c r="A212" s="59"/>
      <c r="B212" s="59"/>
      <c r="C212" s="59"/>
      <c r="D212" s="59"/>
      <c r="E212" s="59"/>
      <c r="F212" s="59"/>
      <c r="G212" s="59"/>
      <c r="H212" s="59"/>
      <c r="I212" s="59"/>
    </row>
    <row r="213" spans="1:9" s="58" customFormat="1" x14ac:dyDescent="0.2">
      <c r="A213" s="59"/>
      <c r="B213" s="59"/>
      <c r="C213" s="59"/>
      <c r="D213" s="59"/>
      <c r="E213" s="59"/>
      <c r="F213" s="59"/>
      <c r="G213" s="59"/>
      <c r="H213" s="59"/>
      <c r="I213" s="59"/>
    </row>
    <row r="214" spans="1:9" s="58" customFormat="1" x14ac:dyDescent="0.2">
      <c r="A214" s="59"/>
      <c r="B214" s="59"/>
      <c r="C214" s="59"/>
      <c r="D214" s="59"/>
      <c r="E214" s="59"/>
      <c r="F214" s="59"/>
      <c r="G214" s="59"/>
      <c r="H214" s="59"/>
      <c r="I214" s="59"/>
    </row>
    <row r="215" spans="1:9" s="58" customFormat="1" x14ac:dyDescent="0.2">
      <c r="A215" s="59"/>
      <c r="B215" s="59"/>
      <c r="C215" s="59"/>
      <c r="D215" s="59"/>
      <c r="E215" s="59"/>
      <c r="F215" s="59"/>
      <c r="G215" s="59"/>
      <c r="H215" s="59"/>
      <c r="I215" s="59"/>
    </row>
    <row r="216" spans="1:9" s="58" customFormat="1" x14ac:dyDescent="0.2">
      <c r="A216" s="59"/>
      <c r="B216" s="59"/>
      <c r="C216" s="59"/>
      <c r="D216" s="59"/>
      <c r="E216" s="59"/>
      <c r="F216" s="59"/>
      <c r="G216" s="59"/>
      <c r="H216" s="59"/>
      <c r="I216" s="59"/>
    </row>
    <row r="217" spans="1:9" s="58" customFormat="1" x14ac:dyDescent="0.2">
      <c r="A217" s="59"/>
      <c r="B217" s="59"/>
      <c r="C217" s="59"/>
      <c r="D217" s="59"/>
      <c r="E217" s="59"/>
      <c r="F217" s="59"/>
      <c r="G217" s="59"/>
      <c r="H217" s="59"/>
      <c r="I217" s="59"/>
    </row>
    <row r="218" spans="1:9" s="58" customFormat="1" x14ac:dyDescent="0.2">
      <c r="A218" s="59"/>
      <c r="B218" s="59"/>
      <c r="C218" s="59"/>
      <c r="D218" s="59"/>
      <c r="E218" s="59"/>
      <c r="F218" s="59"/>
      <c r="G218" s="59"/>
      <c r="H218" s="59"/>
      <c r="I218" s="59"/>
    </row>
    <row r="219" spans="1:9" s="58" customFormat="1" x14ac:dyDescent="0.2">
      <c r="A219" s="59"/>
      <c r="B219" s="59"/>
      <c r="C219" s="59"/>
      <c r="D219" s="59"/>
      <c r="E219" s="59"/>
      <c r="F219" s="59"/>
      <c r="G219" s="59"/>
      <c r="H219" s="59"/>
      <c r="I219" s="59"/>
    </row>
    <row r="220" spans="1:9" s="58" customFormat="1" x14ac:dyDescent="0.2">
      <c r="A220" s="59"/>
      <c r="B220" s="59"/>
      <c r="C220" s="59"/>
      <c r="D220" s="59"/>
      <c r="E220" s="59"/>
      <c r="F220" s="59"/>
      <c r="G220" s="59"/>
      <c r="H220" s="59"/>
      <c r="I220" s="59"/>
    </row>
    <row r="221" spans="1:9" s="58" customFormat="1" x14ac:dyDescent="0.2">
      <c r="A221" s="59"/>
      <c r="B221" s="59"/>
      <c r="C221" s="59"/>
      <c r="D221" s="59"/>
      <c r="E221" s="59"/>
      <c r="F221" s="59"/>
      <c r="G221" s="59"/>
      <c r="H221" s="59"/>
      <c r="I221" s="59"/>
    </row>
    <row r="222" spans="1:9" s="58" customFormat="1" x14ac:dyDescent="0.2">
      <c r="A222" s="59"/>
      <c r="B222" s="59"/>
      <c r="C222" s="59"/>
      <c r="D222" s="59"/>
      <c r="E222" s="59"/>
      <c r="F222" s="59"/>
      <c r="G222" s="59"/>
      <c r="H222" s="59"/>
      <c r="I222" s="59"/>
    </row>
    <row r="223" spans="1:9" s="58" customFormat="1" x14ac:dyDescent="0.2">
      <c r="A223" s="59"/>
      <c r="B223" s="59"/>
      <c r="C223" s="59"/>
      <c r="D223" s="59"/>
      <c r="E223" s="59"/>
      <c r="F223" s="59"/>
      <c r="G223" s="59"/>
      <c r="H223" s="59"/>
      <c r="I223" s="59"/>
    </row>
    <row r="224" spans="1:9" s="58" customFormat="1" x14ac:dyDescent="0.2">
      <c r="A224" s="59"/>
      <c r="B224" s="59"/>
      <c r="C224" s="59"/>
      <c r="D224" s="59"/>
      <c r="E224" s="59"/>
      <c r="F224" s="59"/>
      <c r="G224" s="59"/>
      <c r="H224" s="59"/>
      <c r="I224" s="59"/>
    </row>
    <row r="225" spans="1:9" s="58" customFormat="1" x14ac:dyDescent="0.2">
      <c r="A225" s="59"/>
      <c r="B225" s="59"/>
      <c r="C225" s="59"/>
      <c r="D225" s="59"/>
      <c r="E225" s="59"/>
      <c r="F225" s="59"/>
      <c r="G225" s="59"/>
      <c r="H225" s="59"/>
      <c r="I225" s="59"/>
    </row>
    <row r="226" spans="1:9" s="58" customFormat="1" x14ac:dyDescent="0.2">
      <c r="A226" s="59"/>
      <c r="B226" s="59"/>
      <c r="C226" s="59"/>
      <c r="D226" s="59"/>
      <c r="E226" s="59"/>
      <c r="F226" s="59"/>
      <c r="G226" s="59"/>
      <c r="H226" s="59"/>
      <c r="I226" s="59"/>
    </row>
    <row r="227" spans="1:9" s="58" customFormat="1" x14ac:dyDescent="0.2">
      <c r="A227" s="59"/>
      <c r="B227" s="59"/>
      <c r="C227" s="59"/>
      <c r="D227" s="59"/>
      <c r="E227" s="59"/>
      <c r="F227" s="59"/>
      <c r="G227" s="59"/>
      <c r="H227" s="59"/>
      <c r="I227" s="59"/>
    </row>
    <row r="228" spans="1:9" s="58" customFormat="1" x14ac:dyDescent="0.2">
      <c r="A228" s="59"/>
      <c r="B228" s="59"/>
      <c r="C228" s="59"/>
      <c r="D228" s="59"/>
      <c r="E228" s="59"/>
      <c r="F228" s="59"/>
      <c r="G228" s="59"/>
      <c r="H228" s="59"/>
      <c r="I228" s="59"/>
    </row>
    <row r="229" spans="1:9" s="58" customFormat="1" x14ac:dyDescent="0.2">
      <c r="A229" s="59"/>
      <c r="B229" s="59"/>
      <c r="C229" s="59"/>
      <c r="D229" s="59"/>
      <c r="E229" s="59"/>
      <c r="F229" s="59"/>
      <c r="G229" s="59"/>
      <c r="H229" s="59"/>
      <c r="I229" s="59"/>
    </row>
    <row r="230" spans="1:9" s="58" customFormat="1" x14ac:dyDescent="0.2">
      <c r="A230" s="59"/>
      <c r="B230" s="59"/>
      <c r="C230" s="59"/>
      <c r="D230" s="59"/>
      <c r="E230" s="59"/>
      <c r="F230" s="59"/>
      <c r="G230" s="59"/>
      <c r="H230" s="59"/>
      <c r="I230" s="59"/>
    </row>
    <row r="231" spans="1:9" s="58" customFormat="1" x14ac:dyDescent="0.2">
      <c r="A231" s="59"/>
      <c r="B231" s="59"/>
      <c r="C231" s="59"/>
      <c r="D231" s="59"/>
      <c r="E231" s="59"/>
      <c r="F231" s="59"/>
      <c r="G231" s="59"/>
      <c r="H231" s="59"/>
      <c r="I231" s="59"/>
    </row>
    <row r="232" spans="1:9" s="58" customFormat="1" x14ac:dyDescent="0.2">
      <c r="A232" s="59"/>
      <c r="B232" s="59"/>
      <c r="C232" s="59"/>
      <c r="D232" s="59"/>
      <c r="E232" s="59"/>
      <c r="F232" s="59"/>
      <c r="G232" s="59"/>
      <c r="H232" s="59"/>
      <c r="I232" s="59"/>
    </row>
    <row r="233" spans="1:9" s="58" customFormat="1" x14ac:dyDescent="0.2">
      <c r="A233" s="59"/>
      <c r="B233" s="59"/>
      <c r="C233" s="59"/>
      <c r="D233" s="59"/>
      <c r="E233" s="59"/>
      <c r="F233" s="59"/>
      <c r="G233" s="59"/>
      <c r="H233" s="59"/>
      <c r="I233" s="59"/>
    </row>
    <row r="234" spans="1:9" s="58" customFormat="1" x14ac:dyDescent="0.2">
      <c r="A234" s="59"/>
      <c r="B234" s="59"/>
      <c r="C234" s="59"/>
      <c r="D234" s="59"/>
      <c r="E234" s="59"/>
      <c r="F234" s="59"/>
      <c r="G234" s="59"/>
      <c r="H234" s="59"/>
      <c r="I234" s="59"/>
    </row>
    <row r="235" spans="1:9" s="58" customFormat="1" x14ac:dyDescent="0.2">
      <c r="A235" s="59"/>
      <c r="B235" s="59"/>
      <c r="C235" s="59"/>
      <c r="D235" s="59"/>
      <c r="E235" s="59"/>
      <c r="F235" s="59"/>
      <c r="G235" s="59"/>
      <c r="H235" s="59"/>
      <c r="I235" s="59"/>
    </row>
    <row r="236" spans="1:9" s="58" customFormat="1" x14ac:dyDescent="0.2">
      <c r="A236" s="59"/>
      <c r="B236" s="59"/>
      <c r="C236" s="59"/>
      <c r="D236" s="59"/>
      <c r="E236" s="59"/>
      <c r="F236" s="59"/>
      <c r="G236" s="59"/>
      <c r="H236" s="59"/>
      <c r="I236" s="59"/>
    </row>
    <row r="237" spans="1:9" s="58" customFormat="1" x14ac:dyDescent="0.2">
      <c r="A237" s="59"/>
      <c r="B237" s="59"/>
      <c r="C237" s="59"/>
      <c r="D237" s="59"/>
      <c r="E237" s="59"/>
      <c r="F237" s="59"/>
      <c r="G237" s="59"/>
      <c r="H237" s="59"/>
      <c r="I237" s="59"/>
    </row>
    <row r="238" spans="1:9" s="58" customFormat="1" x14ac:dyDescent="0.2">
      <c r="A238" s="59"/>
      <c r="B238" s="59"/>
      <c r="C238" s="59"/>
      <c r="D238" s="59"/>
      <c r="E238" s="59"/>
      <c r="F238" s="59"/>
      <c r="G238" s="59"/>
      <c r="H238" s="59"/>
      <c r="I238" s="59"/>
    </row>
    <row r="239" spans="1:9" s="58" customFormat="1" x14ac:dyDescent="0.2">
      <c r="A239" s="59"/>
      <c r="B239" s="59"/>
      <c r="C239" s="59"/>
      <c r="D239" s="59"/>
      <c r="E239" s="59"/>
      <c r="F239" s="59"/>
      <c r="G239" s="59"/>
      <c r="H239" s="59"/>
      <c r="I239" s="59"/>
    </row>
    <row r="240" spans="1:9" s="58" customFormat="1" x14ac:dyDescent="0.2">
      <c r="A240" s="59"/>
      <c r="B240" s="59"/>
      <c r="C240" s="59"/>
      <c r="D240" s="59"/>
      <c r="E240" s="59"/>
      <c r="F240" s="59"/>
      <c r="G240" s="59"/>
      <c r="H240" s="59"/>
      <c r="I240" s="59"/>
    </row>
    <row r="241" spans="1:9" s="58" customFormat="1" x14ac:dyDescent="0.2">
      <c r="A241" s="59"/>
      <c r="B241" s="59"/>
      <c r="C241" s="59"/>
      <c r="D241" s="59"/>
      <c r="E241" s="59"/>
      <c r="F241" s="59"/>
      <c r="G241" s="59"/>
      <c r="H241" s="59"/>
      <c r="I241" s="59"/>
    </row>
    <row r="242" spans="1:9" s="58" customFormat="1" x14ac:dyDescent="0.2">
      <c r="A242" s="59"/>
      <c r="B242" s="59"/>
      <c r="C242" s="59"/>
      <c r="D242" s="59"/>
      <c r="E242" s="59"/>
      <c r="F242" s="59"/>
      <c r="G242" s="59"/>
      <c r="H242" s="59"/>
      <c r="I242" s="59"/>
    </row>
    <row r="243" spans="1:9" s="58" customFormat="1" x14ac:dyDescent="0.2">
      <c r="A243" s="59"/>
      <c r="B243" s="59"/>
      <c r="C243" s="59"/>
      <c r="D243" s="59"/>
      <c r="E243" s="59"/>
      <c r="F243" s="59"/>
      <c r="G243" s="59"/>
      <c r="H243" s="59"/>
      <c r="I243" s="59"/>
    </row>
    <row r="244" spans="1:9" s="58" customFormat="1" x14ac:dyDescent="0.2">
      <c r="A244" s="59"/>
      <c r="B244" s="59"/>
      <c r="C244" s="59"/>
      <c r="D244" s="59"/>
      <c r="E244" s="59"/>
      <c r="F244" s="59"/>
      <c r="G244" s="59"/>
      <c r="H244" s="59"/>
      <c r="I244" s="59"/>
    </row>
    <row r="245" spans="1:9" s="58" customFormat="1" x14ac:dyDescent="0.2">
      <c r="A245" s="59"/>
      <c r="B245" s="59"/>
      <c r="C245" s="59"/>
      <c r="D245" s="59"/>
      <c r="E245" s="59"/>
      <c r="F245" s="59"/>
      <c r="G245" s="59"/>
      <c r="H245" s="59"/>
      <c r="I245" s="59"/>
    </row>
    <row r="246" spans="1:9" s="58" customFormat="1" x14ac:dyDescent="0.2">
      <c r="A246" s="59"/>
      <c r="B246" s="59"/>
      <c r="C246" s="59"/>
      <c r="D246" s="59"/>
      <c r="E246" s="59"/>
      <c r="F246" s="59"/>
      <c r="G246" s="59"/>
      <c r="H246" s="59"/>
      <c r="I246" s="59"/>
    </row>
    <row r="247" spans="1:9" s="58" customFormat="1" x14ac:dyDescent="0.2">
      <c r="A247" s="59"/>
      <c r="B247" s="59"/>
      <c r="C247" s="59"/>
      <c r="D247" s="59"/>
      <c r="E247" s="59"/>
      <c r="F247" s="59"/>
      <c r="G247" s="59"/>
      <c r="H247" s="59"/>
      <c r="I247" s="59"/>
    </row>
    <row r="248" spans="1:9" s="58" customFormat="1" x14ac:dyDescent="0.2">
      <c r="A248" s="59"/>
      <c r="B248" s="59"/>
      <c r="C248" s="59"/>
      <c r="D248" s="59"/>
      <c r="E248" s="59"/>
      <c r="F248" s="59"/>
      <c r="G248" s="59"/>
      <c r="H248" s="59"/>
      <c r="I248" s="59"/>
    </row>
    <row r="249" spans="1:9" s="58" customFormat="1" x14ac:dyDescent="0.2">
      <c r="A249" s="59"/>
      <c r="B249" s="59"/>
      <c r="C249" s="59"/>
      <c r="D249" s="59"/>
      <c r="E249" s="59"/>
      <c r="F249" s="59"/>
      <c r="G249" s="59"/>
      <c r="H249" s="59"/>
      <c r="I249" s="59"/>
    </row>
    <row r="250" spans="1:9" s="58" customFormat="1" x14ac:dyDescent="0.2">
      <c r="A250" s="59"/>
      <c r="B250" s="59"/>
      <c r="C250" s="59"/>
      <c r="D250" s="59"/>
      <c r="E250" s="59"/>
      <c r="F250" s="59"/>
      <c r="G250" s="59"/>
      <c r="H250" s="59"/>
      <c r="I250" s="59"/>
    </row>
    <row r="251" spans="1:9" s="58" customFormat="1" x14ac:dyDescent="0.2">
      <c r="A251" s="59"/>
      <c r="B251" s="59"/>
      <c r="C251" s="59"/>
      <c r="D251" s="59"/>
      <c r="E251" s="59"/>
      <c r="F251" s="59"/>
      <c r="G251" s="59"/>
      <c r="H251" s="59"/>
      <c r="I251" s="59"/>
    </row>
    <row r="252" spans="1:9" s="58" customFormat="1" x14ac:dyDescent="0.2">
      <c r="A252" s="59"/>
      <c r="B252" s="59"/>
      <c r="C252" s="59"/>
      <c r="D252" s="59"/>
      <c r="E252" s="59"/>
      <c r="F252" s="59"/>
      <c r="G252" s="59"/>
      <c r="H252" s="59"/>
      <c r="I252" s="59"/>
    </row>
    <row r="253" spans="1:9" s="58" customFormat="1" x14ac:dyDescent="0.2">
      <c r="A253" s="59"/>
      <c r="B253" s="59"/>
      <c r="C253" s="59"/>
      <c r="D253" s="59"/>
      <c r="E253" s="59"/>
      <c r="F253" s="59"/>
      <c r="G253" s="59"/>
      <c r="H253" s="59"/>
      <c r="I253" s="59"/>
    </row>
    <row r="254" spans="1:9" s="58" customFormat="1" x14ac:dyDescent="0.2">
      <c r="A254" s="59"/>
      <c r="B254" s="59"/>
      <c r="C254" s="59"/>
      <c r="D254" s="59"/>
      <c r="E254" s="59"/>
      <c r="F254" s="59"/>
      <c r="G254" s="59"/>
      <c r="H254" s="59"/>
      <c r="I254" s="59"/>
    </row>
    <row r="255" spans="1:9" s="58" customFormat="1" x14ac:dyDescent="0.2">
      <c r="A255" s="59"/>
      <c r="B255" s="59"/>
      <c r="C255" s="59"/>
      <c r="D255" s="59"/>
      <c r="E255" s="59"/>
      <c r="F255" s="59"/>
      <c r="G255" s="59"/>
      <c r="H255" s="59"/>
      <c r="I255" s="59"/>
    </row>
    <row r="256" spans="1:9" s="58" customFormat="1" x14ac:dyDescent="0.2">
      <c r="A256" s="59"/>
      <c r="B256" s="59"/>
      <c r="C256" s="59"/>
      <c r="D256" s="59"/>
      <c r="E256" s="59"/>
      <c r="F256" s="59"/>
      <c r="G256" s="59"/>
      <c r="H256" s="59"/>
      <c r="I256" s="59"/>
    </row>
    <row r="257" spans="1:9" s="58" customFormat="1" x14ac:dyDescent="0.2">
      <c r="A257" s="59"/>
      <c r="B257" s="59"/>
      <c r="C257" s="59"/>
      <c r="D257" s="59"/>
      <c r="E257" s="59"/>
      <c r="F257" s="59"/>
      <c r="G257" s="59"/>
      <c r="H257" s="59"/>
      <c r="I257" s="59"/>
    </row>
    <row r="258" spans="1:9" s="58" customFormat="1" x14ac:dyDescent="0.2">
      <c r="A258" s="59"/>
      <c r="B258" s="59"/>
      <c r="C258" s="59"/>
      <c r="D258" s="59"/>
      <c r="E258" s="59"/>
      <c r="F258" s="59"/>
      <c r="G258" s="59"/>
      <c r="H258" s="59"/>
      <c r="I258" s="59"/>
    </row>
    <row r="259" spans="1:9" s="58" customFormat="1" x14ac:dyDescent="0.2">
      <c r="A259" s="59"/>
      <c r="B259" s="59"/>
      <c r="C259" s="59"/>
      <c r="D259" s="59"/>
      <c r="E259" s="59"/>
      <c r="F259" s="59"/>
      <c r="G259" s="59"/>
      <c r="H259" s="59"/>
      <c r="I259" s="59"/>
    </row>
    <row r="260" spans="1:9" s="58" customFormat="1" x14ac:dyDescent="0.2">
      <c r="A260" s="59"/>
      <c r="B260" s="59"/>
      <c r="C260" s="59"/>
      <c r="D260" s="59"/>
      <c r="E260" s="59"/>
      <c r="F260" s="59"/>
      <c r="G260" s="59"/>
      <c r="H260" s="59"/>
      <c r="I260" s="59"/>
    </row>
    <row r="261" spans="1:9" s="58" customFormat="1" x14ac:dyDescent="0.2">
      <c r="A261" s="59"/>
      <c r="B261" s="59"/>
      <c r="C261" s="59"/>
      <c r="D261" s="59"/>
      <c r="E261" s="59"/>
      <c r="F261" s="59"/>
      <c r="G261" s="59"/>
      <c r="H261" s="59"/>
      <c r="I261" s="59"/>
    </row>
    <row r="262" spans="1:9" s="58" customFormat="1" x14ac:dyDescent="0.2">
      <c r="A262" s="59"/>
      <c r="B262" s="59"/>
      <c r="C262" s="59"/>
      <c r="D262" s="59"/>
      <c r="E262" s="59"/>
      <c r="F262" s="59"/>
      <c r="G262" s="59"/>
      <c r="H262" s="59"/>
      <c r="I262" s="59"/>
    </row>
    <row r="263" spans="1:9" s="58" customFormat="1" x14ac:dyDescent="0.2">
      <c r="A263" s="59"/>
      <c r="B263" s="59"/>
      <c r="C263" s="59"/>
      <c r="D263" s="59"/>
      <c r="E263" s="59"/>
      <c r="F263" s="59"/>
      <c r="G263" s="59"/>
      <c r="H263" s="59"/>
      <c r="I263" s="59"/>
    </row>
    <row r="264" spans="1:9" s="58" customFormat="1" x14ac:dyDescent="0.2">
      <c r="A264" s="59"/>
      <c r="B264" s="59"/>
      <c r="C264" s="59"/>
      <c r="D264" s="59"/>
      <c r="E264" s="59"/>
      <c r="F264" s="59"/>
      <c r="G264" s="59"/>
      <c r="H264" s="59"/>
      <c r="I264" s="59"/>
    </row>
    <row r="265" spans="1:9" s="58" customFormat="1" x14ac:dyDescent="0.2">
      <c r="A265" s="59"/>
      <c r="B265" s="59"/>
      <c r="C265" s="59"/>
      <c r="D265" s="59"/>
      <c r="E265" s="59"/>
      <c r="F265" s="59"/>
      <c r="G265" s="59"/>
      <c r="H265" s="59"/>
      <c r="I265" s="59"/>
    </row>
    <row r="266" spans="1:9" s="58" customFormat="1" x14ac:dyDescent="0.2">
      <c r="A266" s="59"/>
      <c r="B266" s="59"/>
      <c r="C266" s="59"/>
      <c r="D266" s="59"/>
      <c r="E266" s="59"/>
      <c r="F266" s="59"/>
      <c r="G266" s="59"/>
      <c r="H266" s="59"/>
      <c r="I266" s="59"/>
    </row>
    <row r="267" spans="1:9" s="58" customFormat="1" x14ac:dyDescent="0.2">
      <c r="A267" s="59"/>
      <c r="B267" s="59"/>
      <c r="C267" s="59"/>
      <c r="D267" s="59"/>
      <c r="E267" s="59"/>
      <c r="F267" s="59"/>
      <c r="G267" s="59"/>
      <c r="H267" s="59"/>
      <c r="I267" s="59"/>
    </row>
    <row r="268" spans="1:9" s="58" customFormat="1" x14ac:dyDescent="0.2">
      <c r="A268" s="59"/>
      <c r="B268" s="59"/>
      <c r="C268" s="59"/>
      <c r="D268" s="59"/>
      <c r="E268" s="59"/>
      <c r="F268" s="59"/>
      <c r="G268" s="59"/>
      <c r="H268" s="59"/>
      <c r="I268" s="59"/>
    </row>
    <row r="269" spans="1:9" s="58" customFormat="1" x14ac:dyDescent="0.2">
      <c r="A269" s="59"/>
      <c r="B269" s="59"/>
      <c r="C269" s="59"/>
      <c r="D269" s="59"/>
      <c r="E269" s="59"/>
      <c r="F269" s="59"/>
      <c r="G269" s="59"/>
      <c r="H269" s="59"/>
      <c r="I269" s="59"/>
    </row>
    <row r="270" spans="1:9" s="58" customFormat="1" x14ac:dyDescent="0.2">
      <c r="A270" s="59"/>
      <c r="B270" s="59"/>
      <c r="C270" s="59"/>
      <c r="D270" s="59"/>
      <c r="E270" s="59"/>
      <c r="F270" s="59"/>
      <c r="G270" s="59"/>
      <c r="H270" s="59"/>
      <c r="I270" s="59"/>
    </row>
    <row r="271" spans="1:9" s="58" customFormat="1" x14ac:dyDescent="0.2">
      <c r="A271" s="59"/>
      <c r="B271" s="59"/>
      <c r="C271" s="59"/>
      <c r="D271" s="59"/>
      <c r="E271" s="59"/>
      <c r="F271" s="59"/>
      <c r="G271" s="59"/>
      <c r="H271" s="59"/>
      <c r="I271" s="59"/>
    </row>
    <row r="272" spans="1:9" s="58" customFormat="1" x14ac:dyDescent="0.2">
      <c r="A272" s="59"/>
      <c r="B272" s="59"/>
      <c r="C272" s="59"/>
      <c r="D272" s="59"/>
      <c r="E272" s="59"/>
      <c r="F272" s="59"/>
      <c r="G272" s="59"/>
      <c r="H272" s="59"/>
      <c r="I272" s="59"/>
    </row>
    <row r="273" spans="1:9" s="58" customFormat="1" x14ac:dyDescent="0.2">
      <c r="A273" s="59"/>
      <c r="B273" s="59"/>
      <c r="C273" s="59"/>
      <c r="D273" s="59"/>
      <c r="E273" s="59"/>
      <c r="F273" s="59"/>
      <c r="G273" s="59"/>
      <c r="H273" s="59"/>
      <c r="I273" s="59"/>
    </row>
    <row r="274" spans="1:9" s="58" customFormat="1" x14ac:dyDescent="0.2">
      <c r="A274" s="59"/>
      <c r="B274" s="59"/>
      <c r="C274" s="59"/>
      <c r="D274" s="59"/>
      <c r="E274" s="59"/>
      <c r="F274" s="59"/>
      <c r="G274" s="59"/>
      <c r="H274" s="59"/>
      <c r="I274" s="59"/>
    </row>
    <row r="275" spans="1:9" s="58" customFormat="1" x14ac:dyDescent="0.2">
      <c r="A275" s="59"/>
      <c r="B275" s="59"/>
      <c r="C275" s="59"/>
      <c r="D275" s="59"/>
      <c r="E275" s="59"/>
      <c r="F275" s="59"/>
      <c r="G275" s="59"/>
      <c r="H275" s="59"/>
      <c r="I275" s="59"/>
    </row>
    <row r="276" spans="1:9" s="58" customFormat="1" x14ac:dyDescent="0.2">
      <c r="A276" s="59"/>
      <c r="B276" s="59"/>
      <c r="C276" s="59"/>
      <c r="D276" s="59"/>
      <c r="E276" s="59"/>
      <c r="F276" s="59"/>
      <c r="G276" s="59"/>
      <c r="H276" s="59"/>
      <c r="I276" s="59"/>
    </row>
    <row r="277" spans="1:9" s="58" customFormat="1" x14ac:dyDescent="0.2">
      <c r="A277" s="59"/>
      <c r="B277" s="59"/>
      <c r="C277" s="59"/>
      <c r="D277" s="59"/>
      <c r="E277" s="59"/>
      <c r="F277" s="59"/>
      <c r="G277" s="59"/>
      <c r="H277" s="59"/>
      <c r="I277" s="59"/>
    </row>
    <row r="278" spans="1:9" s="58" customFormat="1" x14ac:dyDescent="0.2">
      <c r="A278" s="59"/>
      <c r="B278" s="59"/>
      <c r="C278" s="59"/>
      <c r="D278" s="59"/>
      <c r="E278" s="59"/>
      <c r="F278" s="59"/>
      <c r="G278" s="59"/>
      <c r="H278" s="59"/>
      <c r="I278" s="59"/>
    </row>
    <row r="279" spans="1:9" s="58" customFormat="1" x14ac:dyDescent="0.2">
      <c r="A279" s="59"/>
      <c r="B279" s="59"/>
      <c r="C279" s="59"/>
      <c r="D279" s="59"/>
      <c r="E279" s="59"/>
      <c r="F279" s="59"/>
      <c r="G279" s="59"/>
      <c r="H279" s="59"/>
      <c r="I279" s="59"/>
    </row>
    <row r="280" spans="1:9" s="58" customFormat="1" x14ac:dyDescent="0.2">
      <c r="A280" s="59"/>
      <c r="B280" s="59"/>
      <c r="C280" s="59"/>
      <c r="D280" s="59"/>
      <c r="E280" s="59"/>
      <c r="F280" s="59"/>
      <c r="G280" s="59"/>
      <c r="H280" s="59"/>
      <c r="I280" s="59"/>
    </row>
    <row r="281" spans="1:9" s="58" customFormat="1" x14ac:dyDescent="0.2">
      <c r="A281" s="59"/>
      <c r="B281" s="59"/>
      <c r="C281" s="59"/>
      <c r="D281" s="59"/>
      <c r="E281" s="59"/>
      <c r="F281" s="59"/>
      <c r="G281" s="59"/>
      <c r="H281" s="59"/>
      <c r="I281" s="59"/>
    </row>
    <row r="282" spans="1:9" s="58" customFormat="1" x14ac:dyDescent="0.2">
      <c r="A282" s="59"/>
      <c r="B282" s="59"/>
      <c r="C282" s="59"/>
      <c r="D282" s="59"/>
      <c r="E282" s="59"/>
      <c r="F282" s="59"/>
      <c r="G282" s="59"/>
      <c r="H282" s="59"/>
      <c r="I282" s="59"/>
    </row>
    <row r="283" spans="1:9" s="58" customFormat="1" x14ac:dyDescent="0.2">
      <c r="A283" s="59"/>
      <c r="B283" s="59"/>
      <c r="C283" s="59"/>
      <c r="D283" s="59"/>
      <c r="E283" s="59"/>
      <c r="F283" s="59"/>
      <c r="G283" s="59"/>
      <c r="H283" s="59"/>
      <c r="I283" s="59"/>
    </row>
    <row r="284" spans="1:9" s="58" customFormat="1" x14ac:dyDescent="0.2">
      <c r="A284" s="59"/>
      <c r="B284" s="59"/>
      <c r="C284" s="59"/>
      <c r="D284" s="59"/>
      <c r="E284" s="59"/>
      <c r="F284" s="59"/>
      <c r="G284" s="59"/>
      <c r="H284" s="59"/>
      <c r="I284" s="59"/>
    </row>
    <row r="285" spans="1:9" s="58" customFormat="1" x14ac:dyDescent="0.2">
      <c r="A285" s="59"/>
      <c r="B285" s="59"/>
      <c r="C285" s="59"/>
      <c r="D285" s="59"/>
      <c r="E285" s="59"/>
      <c r="F285" s="59"/>
      <c r="G285" s="59"/>
      <c r="H285" s="59"/>
      <c r="I285" s="59"/>
    </row>
    <row r="286" spans="1:9" s="58" customFormat="1" x14ac:dyDescent="0.2">
      <c r="A286" s="59"/>
      <c r="B286" s="59"/>
      <c r="C286" s="59"/>
      <c r="D286" s="59"/>
      <c r="E286" s="59"/>
      <c r="F286" s="59"/>
      <c r="G286" s="59"/>
      <c r="H286" s="59"/>
      <c r="I286" s="59"/>
    </row>
    <row r="287" spans="1:9" s="58" customFormat="1" x14ac:dyDescent="0.2">
      <c r="A287" s="59"/>
      <c r="B287" s="59"/>
      <c r="C287" s="59"/>
      <c r="D287" s="59"/>
      <c r="E287" s="59"/>
      <c r="F287" s="59"/>
      <c r="G287" s="59"/>
      <c r="H287" s="59"/>
      <c r="I287" s="59"/>
    </row>
    <row r="288" spans="1:9" s="58" customFormat="1" x14ac:dyDescent="0.2">
      <c r="A288" s="59"/>
      <c r="B288" s="59"/>
      <c r="C288" s="59"/>
      <c r="D288" s="59"/>
      <c r="E288" s="59"/>
      <c r="F288" s="59"/>
      <c r="G288" s="59"/>
      <c r="H288" s="59"/>
      <c r="I288" s="59"/>
    </row>
    <row r="289" spans="1:9" s="58" customFormat="1" x14ac:dyDescent="0.2">
      <c r="A289" s="59"/>
      <c r="B289" s="59"/>
      <c r="C289" s="59"/>
      <c r="D289" s="59"/>
      <c r="E289" s="59"/>
      <c r="F289" s="59"/>
      <c r="G289" s="59"/>
      <c r="H289" s="59"/>
      <c r="I289" s="59"/>
    </row>
    <row r="290" spans="1:9" s="58" customFormat="1" x14ac:dyDescent="0.2">
      <c r="A290" s="59"/>
      <c r="B290" s="59"/>
      <c r="C290" s="59"/>
      <c r="D290" s="59"/>
      <c r="E290" s="59"/>
      <c r="F290" s="59"/>
      <c r="G290" s="59"/>
      <c r="H290" s="59"/>
      <c r="I290" s="59"/>
    </row>
    <row r="291" spans="1:9" s="58" customFormat="1" x14ac:dyDescent="0.2">
      <c r="A291" s="59"/>
      <c r="B291" s="59"/>
      <c r="C291" s="59"/>
      <c r="D291" s="59"/>
      <c r="E291" s="59"/>
      <c r="F291" s="59"/>
      <c r="G291" s="59"/>
      <c r="H291" s="59"/>
      <c r="I291" s="59"/>
    </row>
    <row r="292" spans="1:9" s="58" customFormat="1" x14ac:dyDescent="0.2">
      <c r="A292" s="59"/>
      <c r="B292" s="59"/>
      <c r="C292" s="59"/>
      <c r="D292" s="59"/>
      <c r="E292" s="59"/>
      <c r="F292" s="59"/>
      <c r="G292" s="59"/>
      <c r="H292" s="59"/>
      <c r="I292" s="59"/>
    </row>
    <row r="293" spans="1:9" s="58" customFormat="1" x14ac:dyDescent="0.2">
      <c r="A293" s="59"/>
      <c r="B293" s="59"/>
      <c r="C293" s="59"/>
      <c r="D293" s="59"/>
      <c r="E293" s="59"/>
      <c r="F293" s="59"/>
      <c r="G293" s="59"/>
      <c r="H293" s="59"/>
      <c r="I293" s="59"/>
    </row>
  </sheetData>
  <sheetProtection algorithmName="SHA-512" hashValue="pBKGbSSnejTujxr+JUXOOFtjy+RxYmc9aFGq8O7z6VD26151osC0WnmUygKpHjUr0TWuegI5wye+PlQo1nhHqg==" saltValue="uph2cacRkw9IDmRe0zdONQ==" spinCount="100000" sheet="1" objects="1" scenarios="1"/>
  <mergeCells count="10">
    <mergeCell ref="K9:K10"/>
    <mergeCell ref="B6:I6"/>
    <mergeCell ref="B7:I7"/>
    <mergeCell ref="B8:I8"/>
    <mergeCell ref="A9:A10"/>
    <mergeCell ref="B9:B10"/>
    <mergeCell ref="C9:C10"/>
    <mergeCell ref="D9:D10"/>
    <mergeCell ref="E9:E10"/>
    <mergeCell ref="F9:I9"/>
  </mergeCells>
  <dataValidations count="2">
    <dataValidation type="list" allowBlank="1" showInputMessage="1" showErrorMessage="1" sqref="B6:I6">
      <formula1>$K$4:$S$4</formula1>
    </dataValidation>
    <dataValidation type="list" allowBlank="1" showInputMessage="1" showErrorMessage="1" sqref="C5">
      <formula1>$K$3:$M$3</formula1>
    </dataValidation>
  </dataValidations>
  <pageMargins left="0.27559055118110237" right="0.19685039370078741" top="0.23622047244094491" bottom="0.15748031496062992" header="0" footer="0"/>
  <pageSetup paperSize="5" orientation="landscape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3">
    <pageSetUpPr fitToPage="1"/>
  </sheetPr>
  <dimension ref="A1:CE61"/>
  <sheetViews>
    <sheetView showGridLines="0" topLeftCell="G6" zoomScale="136" zoomScaleNormal="136" workbookViewId="0">
      <selection activeCell="M7" sqref="M7"/>
    </sheetView>
  </sheetViews>
  <sheetFormatPr baseColWidth="10" defaultColWidth="9.140625" defaultRowHeight="15" x14ac:dyDescent="0.25"/>
  <cols>
    <col min="1" max="1" width="17.85546875" style="399" customWidth="1"/>
    <col min="2" max="2" width="36.140625" style="404" customWidth="1"/>
    <col min="3" max="3" width="14.28515625" style="404" customWidth="1"/>
    <col min="4" max="4" width="37.28515625" style="404" customWidth="1"/>
    <col min="5" max="5" width="11" style="404" hidden="1" customWidth="1"/>
    <col min="6" max="6" width="33.28515625" style="404" customWidth="1"/>
    <col min="7" max="7" width="17.28515625" style="404" customWidth="1"/>
    <col min="8" max="8" width="19.28515625" style="404" customWidth="1"/>
    <col min="9" max="9" width="14.7109375" style="404" customWidth="1"/>
    <col min="10" max="10" width="11.5703125" style="404" customWidth="1"/>
    <col min="11" max="11" width="20.7109375" style="404" customWidth="1"/>
    <col min="12" max="12" width="23.42578125" style="404" customWidth="1"/>
    <col min="13" max="13" width="11.42578125" style="403" customWidth="1"/>
    <col min="14" max="14" width="11.42578125" style="402" customWidth="1"/>
    <col min="15" max="22" width="9.140625" style="401"/>
    <col min="23" max="83" width="9.140625" style="400"/>
    <col min="84" max="16384" width="9.140625" style="399"/>
  </cols>
  <sheetData>
    <row r="1" spans="1:83" s="401" customFormat="1" x14ac:dyDescent="0.25">
      <c r="B1" s="442" t="e">
        <f>+#REF!</f>
        <v>#REF!</v>
      </c>
      <c r="C1" s="443"/>
      <c r="D1" s="443"/>
      <c r="E1" s="443"/>
      <c r="F1" s="443"/>
      <c r="G1" s="443"/>
      <c r="H1" s="443"/>
      <c r="I1" s="443"/>
      <c r="J1" s="443"/>
      <c r="K1" s="443"/>
      <c r="L1" s="444"/>
      <c r="M1" s="402"/>
      <c r="N1" s="402"/>
      <c r="O1" s="400" t="s">
        <v>1123</v>
      </c>
    </row>
    <row r="2" spans="1:83" s="401" customFormat="1" ht="15.75" x14ac:dyDescent="0.25">
      <c r="B2" s="445" t="s">
        <v>458</v>
      </c>
      <c r="C2" s="446"/>
      <c r="D2" s="446"/>
      <c r="E2" s="446"/>
      <c r="F2" s="446"/>
      <c r="G2" s="446"/>
      <c r="H2" s="446"/>
      <c r="I2" s="446"/>
      <c r="J2" s="446"/>
      <c r="K2" s="446"/>
      <c r="L2" s="447"/>
      <c r="M2" s="402"/>
      <c r="N2" s="402"/>
      <c r="O2" s="400" t="s">
        <v>1124</v>
      </c>
    </row>
    <row r="3" spans="1:83" s="401" customFormat="1" x14ac:dyDescent="0.25">
      <c r="B3" s="448" t="s">
        <v>459</v>
      </c>
      <c r="C3" s="449"/>
      <c r="D3" s="449"/>
      <c r="E3" s="449"/>
      <c r="F3" s="449"/>
      <c r="G3" s="449"/>
      <c r="H3" s="449"/>
      <c r="I3" s="449"/>
      <c r="J3" s="449"/>
      <c r="K3" s="449"/>
      <c r="L3" s="450"/>
      <c r="M3" s="428" t="s">
        <v>472</v>
      </c>
      <c r="N3" s="402"/>
    </row>
    <row r="4" spans="1:83" s="401" customFormat="1" x14ac:dyDescent="0.25">
      <c r="B4" s="451" t="s">
        <v>1120</v>
      </c>
      <c r="C4" s="452"/>
      <c r="D4" s="452"/>
      <c r="E4" s="452"/>
      <c r="F4" s="452"/>
      <c r="G4" s="452"/>
      <c r="H4" s="452"/>
      <c r="I4" s="452"/>
      <c r="J4" s="452"/>
      <c r="K4" s="452"/>
      <c r="L4" s="453"/>
      <c r="M4" s="428" t="s">
        <v>478</v>
      </c>
      <c r="N4" s="402"/>
    </row>
    <row r="5" spans="1:83" s="401" customFormat="1" x14ac:dyDescent="0.25">
      <c r="B5" s="451" t="e">
        <f>#REF!</f>
        <v>#REF!</v>
      </c>
      <c r="C5" s="452"/>
      <c r="D5" s="452"/>
      <c r="E5" s="452"/>
      <c r="F5" s="452"/>
      <c r="G5" s="452"/>
      <c r="H5" s="452"/>
      <c r="I5" s="452"/>
      <c r="J5" s="452"/>
      <c r="K5" s="452"/>
      <c r="L5" s="453"/>
      <c r="M5" s="428" t="s">
        <v>473</v>
      </c>
      <c r="N5" s="426"/>
    </row>
    <row r="6" spans="1:83" x14ac:dyDescent="0.25">
      <c r="B6" s="427" t="s">
        <v>324</v>
      </c>
      <c r="C6" s="440" t="e">
        <f>#REF!</f>
        <v>#REF!</v>
      </c>
      <c r="D6" s="440"/>
      <c r="E6" s="440"/>
      <c r="F6" s="440"/>
      <c r="G6" s="440"/>
      <c r="H6" s="440"/>
      <c r="I6" s="440"/>
      <c r="J6" s="440"/>
      <c r="K6" s="440"/>
      <c r="L6" s="441"/>
      <c r="M6" s="428" t="s">
        <v>1113</v>
      </c>
    </row>
    <row r="7" spans="1:83" s="401" customFormat="1" x14ac:dyDescent="0.25">
      <c r="B7" s="427" t="s">
        <v>1117</v>
      </c>
      <c r="C7" s="440" t="e">
        <f>#REF!</f>
        <v>#REF!</v>
      </c>
      <c r="D7" s="440"/>
      <c r="E7" s="440"/>
      <c r="F7" s="440"/>
      <c r="G7" s="440"/>
      <c r="H7" s="440"/>
      <c r="I7" s="440"/>
      <c r="J7" s="440"/>
      <c r="K7" s="440"/>
      <c r="L7" s="441"/>
      <c r="M7" s="403"/>
      <c r="N7" s="426"/>
      <c r="W7" s="400"/>
      <c r="X7" s="400"/>
      <c r="Y7" s="400"/>
      <c r="Z7" s="400"/>
      <c r="AA7" s="400"/>
      <c r="AB7" s="400"/>
      <c r="AC7" s="400"/>
      <c r="AD7" s="400"/>
      <c r="AE7" s="400"/>
      <c r="AF7" s="400"/>
      <c r="AG7" s="400"/>
      <c r="AH7" s="400"/>
      <c r="AI7" s="400"/>
      <c r="AJ7" s="400"/>
      <c r="AK7" s="400"/>
      <c r="AL7" s="400"/>
      <c r="AM7" s="400"/>
      <c r="AN7" s="400"/>
      <c r="AO7" s="400"/>
      <c r="AP7" s="400"/>
      <c r="AQ7" s="400"/>
      <c r="AR7" s="400"/>
      <c r="AS7" s="400"/>
      <c r="AT7" s="400"/>
      <c r="AU7" s="400"/>
      <c r="AV7" s="400"/>
      <c r="AW7" s="400"/>
      <c r="AX7" s="400"/>
      <c r="AY7" s="400"/>
      <c r="AZ7" s="400"/>
      <c r="BA7" s="400"/>
      <c r="BB7" s="400"/>
      <c r="BC7" s="400"/>
      <c r="BD7" s="400"/>
      <c r="BE7" s="400"/>
      <c r="BF7" s="400"/>
      <c r="BG7" s="400"/>
      <c r="BH7" s="400"/>
      <c r="BI7" s="400"/>
      <c r="BJ7" s="400"/>
      <c r="BK7" s="400"/>
      <c r="BL7" s="400"/>
      <c r="BM7" s="400"/>
      <c r="BN7" s="400"/>
      <c r="BO7" s="400"/>
      <c r="BP7" s="400"/>
      <c r="BQ7" s="400"/>
      <c r="BR7" s="400"/>
      <c r="BS7" s="400"/>
      <c r="BT7" s="400"/>
      <c r="BU7" s="400"/>
      <c r="BV7" s="400"/>
      <c r="BW7" s="400"/>
      <c r="BX7" s="400"/>
      <c r="BY7" s="400"/>
      <c r="BZ7" s="400"/>
      <c r="CA7" s="400"/>
      <c r="CB7" s="400"/>
      <c r="CC7" s="400"/>
      <c r="CD7" s="400"/>
      <c r="CE7" s="400"/>
    </row>
    <row r="8" spans="1:83" s="401" customFormat="1" x14ac:dyDescent="0.25">
      <c r="B8" s="427" t="s">
        <v>1116</v>
      </c>
      <c r="C8" s="440" t="e">
        <f>#REF!</f>
        <v>#REF!</v>
      </c>
      <c r="D8" s="440"/>
      <c r="E8" s="440"/>
      <c r="F8" s="440"/>
      <c r="G8" s="440"/>
      <c r="H8" s="440"/>
      <c r="I8" s="440"/>
      <c r="J8" s="440"/>
      <c r="K8" s="440"/>
      <c r="L8" s="441"/>
      <c r="M8" s="403"/>
      <c r="N8" s="426"/>
      <c r="W8" s="400"/>
      <c r="X8" s="400"/>
      <c r="Y8" s="400"/>
      <c r="Z8" s="400"/>
      <c r="AA8" s="400"/>
      <c r="AB8" s="400"/>
      <c r="AC8" s="400"/>
      <c r="AD8" s="400"/>
      <c r="AE8" s="400"/>
      <c r="AF8" s="400"/>
      <c r="AG8" s="400"/>
      <c r="AH8" s="400"/>
      <c r="AI8" s="400"/>
      <c r="AJ8" s="400"/>
      <c r="AK8" s="400"/>
      <c r="AL8" s="400"/>
      <c r="AM8" s="400"/>
      <c r="AN8" s="400"/>
      <c r="AO8" s="400"/>
      <c r="AP8" s="400"/>
      <c r="AQ8" s="400"/>
      <c r="AR8" s="400"/>
      <c r="AS8" s="400"/>
      <c r="AT8" s="400"/>
      <c r="AU8" s="400"/>
      <c r="AV8" s="400"/>
      <c r="AW8" s="400"/>
      <c r="AX8" s="400"/>
      <c r="AY8" s="400"/>
      <c r="AZ8" s="400"/>
      <c r="BA8" s="400"/>
      <c r="BB8" s="400"/>
      <c r="BC8" s="400"/>
      <c r="BD8" s="400"/>
      <c r="BE8" s="400"/>
      <c r="BF8" s="400"/>
      <c r="BG8" s="400"/>
      <c r="BH8" s="400"/>
      <c r="BI8" s="400"/>
      <c r="BJ8" s="400"/>
      <c r="BK8" s="400"/>
      <c r="BL8" s="400"/>
      <c r="BM8" s="400"/>
      <c r="BN8" s="400"/>
      <c r="BO8" s="400"/>
      <c r="BP8" s="400"/>
      <c r="BQ8" s="400"/>
      <c r="BR8" s="400"/>
      <c r="BS8" s="400"/>
      <c r="BT8" s="400"/>
      <c r="BU8" s="400"/>
      <c r="BV8" s="400"/>
      <c r="BW8" s="400"/>
      <c r="BX8" s="400"/>
      <c r="BY8" s="400"/>
      <c r="BZ8" s="400"/>
      <c r="CA8" s="400"/>
      <c r="CB8" s="400"/>
      <c r="CC8" s="400"/>
      <c r="CD8" s="400"/>
      <c r="CE8" s="400"/>
    </row>
    <row r="9" spans="1:83" s="401" customFormat="1" ht="25.5" customHeight="1" x14ac:dyDescent="0.25">
      <c r="A9" s="423" t="s">
        <v>1122</v>
      </c>
      <c r="B9" s="423" t="s">
        <v>1121</v>
      </c>
      <c r="C9" s="425" t="s">
        <v>1114</v>
      </c>
      <c r="D9" s="423" t="s">
        <v>0</v>
      </c>
      <c r="E9" s="423" t="s">
        <v>484</v>
      </c>
      <c r="F9" s="423" t="s">
        <v>485</v>
      </c>
      <c r="G9" s="424" t="s">
        <v>1</v>
      </c>
      <c r="H9" s="423" t="s">
        <v>59</v>
      </c>
      <c r="I9" s="423" t="s">
        <v>2</v>
      </c>
      <c r="J9" s="423" t="s">
        <v>3</v>
      </c>
      <c r="K9" s="423" t="s">
        <v>1115</v>
      </c>
      <c r="L9" s="422" t="s">
        <v>60</v>
      </c>
      <c r="M9" s="403"/>
      <c r="N9" s="402"/>
      <c r="W9" s="400"/>
      <c r="X9" s="400"/>
      <c r="Y9" s="400"/>
      <c r="Z9" s="400"/>
      <c r="AA9" s="400"/>
      <c r="AB9" s="400"/>
      <c r="AC9" s="400"/>
      <c r="AD9" s="400"/>
      <c r="AE9" s="400"/>
      <c r="AF9" s="400"/>
      <c r="AG9" s="400"/>
      <c r="AH9" s="400"/>
      <c r="AI9" s="400"/>
      <c r="AJ9" s="400"/>
      <c r="AK9" s="400"/>
      <c r="AL9" s="400"/>
      <c r="AM9" s="400"/>
      <c r="AN9" s="400"/>
      <c r="AO9" s="400"/>
      <c r="AP9" s="400"/>
      <c r="AQ9" s="400"/>
      <c r="AR9" s="400"/>
      <c r="AS9" s="400"/>
      <c r="AT9" s="400"/>
      <c r="AU9" s="400"/>
      <c r="AV9" s="400"/>
      <c r="AW9" s="400"/>
      <c r="AX9" s="400"/>
      <c r="AY9" s="400"/>
      <c r="AZ9" s="400"/>
      <c r="BA9" s="400"/>
      <c r="BB9" s="400"/>
      <c r="BC9" s="400"/>
      <c r="BD9" s="400"/>
      <c r="BE9" s="400"/>
      <c r="BF9" s="400"/>
      <c r="BG9" s="400"/>
      <c r="BH9" s="400"/>
      <c r="BI9" s="400"/>
      <c r="BJ9" s="400"/>
      <c r="BK9" s="400"/>
      <c r="BL9" s="400"/>
      <c r="BM9" s="400"/>
      <c r="BN9" s="400"/>
      <c r="BO9" s="400"/>
      <c r="BP9" s="400"/>
      <c r="BQ9" s="400"/>
      <c r="BR9" s="400"/>
      <c r="BS9" s="400"/>
      <c r="BT9" s="400"/>
      <c r="BU9" s="400"/>
      <c r="BV9" s="400"/>
      <c r="BW9" s="400"/>
      <c r="BX9" s="400"/>
      <c r="BY9" s="400"/>
      <c r="BZ9" s="400"/>
      <c r="CA9" s="400"/>
      <c r="CB9" s="400"/>
      <c r="CC9" s="400"/>
      <c r="CD9" s="400"/>
      <c r="CE9" s="400"/>
    </row>
    <row r="10" spans="1:83" s="401" customFormat="1" x14ac:dyDescent="0.25">
      <c r="A10" s="411" t="s">
        <v>1124</v>
      </c>
      <c r="B10" s="410" t="s">
        <v>1137</v>
      </c>
      <c r="C10" s="408" t="s">
        <v>1138</v>
      </c>
      <c r="D10" s="410" t="s">
        <v>633</v>
      </c>
      <c r="E10" s="409" t="str">
        <f>IFERROR(VLOOKUP($D10,[2]Insumos!$A$542:$B$585,2,FALSE),"")</f>
        <v>lsEquiposComputos</v>
      </c>
      <c r="F10" s="410"/>
      <c r="G10" s="409" t="str">
        <f>IFERROR(VLOOKUP($F10,[2]Insumos!$C$2:$F$522,2,FALSE),"")</f>
        <v/>
      </c>
      <c r="H10" s="408"/>
      <c r="I10" s="407" t="str">
        <f>IFERROR(VLOOKUP($F10,[2]Insumos!$C$2:$F$522,3,FALSE),"")</f>
        <v/>
      </c>
      <c r="J10" s="407" t="str">
        <f t="shared" ref="J10:J41" si="0">IFERROR(IF(AND($I10="",$H10=""),"",$I10*H10),"")</f>
        <v/>
      </c>
      <c r="K10" s="406" t="str">
        <f>IFERROR(VLOOKUP($F10,[2]Insumos!$C$2:$F$522,4,FALSE),"")</f>
        <v/>
      </c>
      <c r="L10" s="405"/>
      <c r="M10" s="403"/>
      <c r="N10" s="402"/>
      <c r="W10" s="400"/>
      <c r="X10" s="400"/>
      <c r="Y10" s="400"/>
      <c r="Z10" s="400"/>
      <c r="AA10" s="400"/>
      <c r="AB10" s="400"/>
      <c r="AC10" s="400"/>
      <c r="AD10" s="400"/>
      <c r="AE10" s="400"/>
      <c r="AF10" s="400"/>
      <c r="AG10" s="400"/>
      <c r="AH10" s="400"/>
      <c r="AI10" s="400"/>
      <c r="AJ10" s="400"/>
      <c r="AK10" s="400"/>
      <c r="AL10" s="400"/>
      <c r="AM10" s="400"/>
      <c r="AN10" s="400"/>
      <c r="AO10" s="400"/>
      <c r="AP10" s="400"/>
      <c r="AQ10" s="400"/>
      <c r="AR10" s="400"/>
      <c r="AS10" s="400"/>
      <c r="AT10" s="400"/>
      <c r="AU10" s="400"/>
      <c r="AV10" s="400"/>
      <c r="AW10" s="400"/>
      <c r="AX10" s="400"/>
      <c r="AY10" s="400"/>
      <c r="AZ10" s="400"/>
      <c r="BA10" s="400"/>
      <c r="BB10" s="400"/>
      <c r="BC10" s="400"/>
      <c r="BD10" s="400"/>
      <c r="BE10" s="400"/>
      <c r="BF10" s="400"/>
      <c r="BG10" s="400"/>
      <c r="BH10" s="400"/>
      <c r="BI10" s="400"/>
      <c r="BJ10" s="400"/>
      <c r="BK10" s="400"/>
      <c r="BL10" s="400"/>
      <c r="BM10" s="400"/>
      <c r="BN10" s="400"/>
      <c r="BO10" s="400"/>
      <c r="BP10" s="400"/>
      <c r="BQ10" s="400"/>
      <c r="BR10" s="400"/>
      <c r="BS10" s="400"/>
      <c r="BT10" s="400"/>
      <c r="BU10" s="400"/>
      <c r="BV10" s="400"/>
      <c r="BW10" s="400"/>
      <c r="BX10" s="400"/>
      <c r="BY10" s="400"/>
      <c r="BZ10" s="400"/>
      <c r="CA10" s="400"/>
      <c r="CB10" s="400"/>
      <c r="CC10" s="400"/>
      <c r="CD10" s="400"/>
      <c r="CE10" s="400"/>
    </row>
    <row r="11" spans="1:83" s="401" customFormat="1" x14ac:dyDescent="0.25">
      <c r="A11" s="411" t="s">
        <v>1176</v>
      </c>
      <c r="B11" s="410" t="s">
        <v>1137</v>
      </c>
      <c r="C11" s="408" t="s">
        <v>1138</v>
      </c>
      <c r="D11" s="410" t="s">
        <v>128</v>
      </c>
      <c r="E11" s="409" t="str">
        <f>IFERROR(VLOOKUP($D11,[2]Insumos!$A$542:$B$585,2,FALSE),"")</f>
        <v>lsImpresionyEncuadernacion</v>
      </c>
      <c r="F11" s="410" t="s">
        <v>697</v>
      </c>
      <c r="G11" s="409" t="str">
        <f>IFERROR(VLOOKUP($F11,[2]Insumos!$C$2:$F$522,2,FALSE),"")</f>
        <v>unidad</v>
      </c>
      <c r="H11" s="421">
        <v>48</v>
      </c>
      <c r="I11" s="407">
        <f>IFERROR(VLOOKUP($F11,[2]Insumos!$C$2:$F$522,3,FALSE),"")</f>
        <v>1.9823999999999999</v>
      </c>
      <c r="J11" s="407">
        <f t="shared" si="0"/>
        <v>95.155199999999994</v>
      </c>
      <c r="K11" s="406" t="str">
        <f>IFERROR(VLOOKUP($F11,[2]Insumos!$C$2:$F$522,4,FALSE),"")</f>
        <v xml:space="preserve">2.2.2.2.01 </v>
      </c>
      <c r="L11" s="405"/>
      <c r="M11" s="403"/>
      <c r="N11" s="402"/>
      <c r="W11" s="400"/>
      <c r="X11" s="400"/>
      <c r="Y11" s="400"/>
      <c r="Z11" s="400"/>
      <c r="AA11" s="400"/>
      <c r="AB11" s="400"/>
      <c r="AC11" s="400"/>
      <c r="AD11" s="400"/>
      <c r="AE11" s="400"/>
      <c r="AF11" s="400"/>
      <c r="AG11" s="400"/>
      <c r="AH11" s="400"/>
      <c r="AI11" s="400"/>
      <c r="AJ11" s="400"/>
      <c r="AK11" s="400"/>
      <c r="AL11" s="400"/>
      <c r="AM11" s="400"/>
      <c r="AN11" s="400"/>
      <c r="AO11" s="400"/>
      <c r="AP11" s="400"/>
      <c r="AQ11" s="400"/>
      <c r="AR11" s="400"/>
      <c r="AS11" s="400"/>
      <c r="AT11" s="400"/>
      <c r="AU11" s="400"/>
      <c r="AV11" s="400"/>
      <c r="AW11" s="400"/>
      <c r="AX11" s="400"/>
      <c r="AY11" s="400"/>
      <c r="AZ11" s="400"/>
      <c r="BA11" s="400"/>
      <c r="BB11" s="400"/>
      <c r="BC11" s="400"/>
      <c r="BD11" s="400"/>
      <c r="BE11" s="400"/>
      <c r="BF11" s="400"/>
      <c r="BG11" s="400"/>
      <c r="BH11" s="400"/>
      <c r="BI11" s="400"/>
      <c r="BJ11" s="400"/>
      <c r="BK11" s="400"/>
      <c r="BL11" s="400"/>
      <c r="BM11" s="400"/>
      <c r="BN11" s="400"/>
      <c r="BO11" s="400"/>
      <c r="BP11" s="400"/>
      <c r="BQ11" s="400"/>
      <c r="BR11" s="400"/>
      <c r="BS11" s="400"/>
      <c r="BT11" s="400"/>
      <c r="BU11" s="400"/>
      <c r="BV11" s="400"/>
      <c r="BW11" s="400"/>
      <c r="BX11" s="400"/>
      <c r="BY11" s="400"/>
      <c r="BZ11" s="400"/>
      <c r="CA11" s="400"/>
      <c r="CB11" s="400"/>
      <c r="CC11" s="400"/>
      <c r="CD11" s="400"/>
      <c r="CE11" s="400"/>
    </row>
    <row r="12" spans="1:83" s="401" customFormat="1" x14ac:dyDescent="0.25">
      <c r="A12" s="411"/>
      <c r="B12" s="410"/>
      <c r="C12" s="408"/>
      <c r="D12" s="410"/>
      <c r="E12" s="409" t="str">
        <f>IFERROR(VLOOKUP($D12,[2]Insumos!$A$542:$B$585,2,FALSE),"")</f>
        <v/>
      </c>
      <c r="F12" s="410"/>
      <c r="G12" s="409" t="str">
        <f>IFERROR(VLOOKUP($F12,[2]Insumos!$C$2:$F$522,2,FALSE),"")</f>
        <v/>
      </c>
      <c r="H12" s="408"/>
      <c r="I12" s="407" t="str">
        <f>IFERROR(VLOOKUP($F12,[2]Insumos!$C$2:$F$522,3,FALSE),"")</f>
        <v/>
      </c>
      <c r="J12" s="407" t="str">
        <f t="shared" si="0"/>
        <v/>
      </c>
      <c r="K12" s="406" t="str">
        <f>IFERROR(VLOOKUP($F12,[2]Insumos!$C$2:$F$522,4,FALSE),"")</f>
        <v/>
      </c>
      <c r="L12" s="405"/>
      <c r="M12" s="403"/>
      <c r="N12" s="402"/>
      <c r="W12" s="400"/>
      <c r="X12" s="400"/>
      <c r="Y12" s="400"/>
      <c r="Z12" s="400"/>
      <c r="AA12" s="400"/>
      <c r="AB12" s="400"/>
      <c r="AC12" s="400"/>
      <c r="AD12" s="400"/>
      <c r="AE12" s="400"/>
      <c r="AF12" s="400"/>
      <c r="AG12" s="400"/>
      <c r="AH12" s="400"/>
      <c r="AI12" s="400"/>
      <c r="AJ12" s="400"/>
      <c r="AK12" s="400"/>
      <c r="AL12" s="400"/>
      <c r="AM12" s="400"/>
      <c r="AN12" s="400"/>
      <c r="AO12" s="400"/>
      <c r="AP12" s="400"/>
      <c r="AQ12" s="400"/>
      <c r="AR12" s="400"/>
      <c r="AS12" s="400"/>
      <c r="AT12" s="400"/>
      <c r="AU12" s="400"/>
      <c r="AV12" s="400"/>
      <c r="AW12" s="400"/>
      <c r="AX12" s="400"/>
      <c r="AY12" s="400"/>
      <c r="AZ12" s="400"/>
      <c r="BA12" s="400"/>
      <c r="BB12" s="400"/>
      <c r="BC12" s="400"/>
      <c r="BD12" s="400"/>
      <c r="BE12" s="400"/>
      <c r="BF12" s="400"/>
      <c r="BG12" s="400"/>
      <c r="BH12" s="400"/>
      <c r="BI12" s="400"/>
      <c r="BJ12" s="400"/>
      <c r="BK12" s="400"/>
      <c r="BL12" s="400"/>
      <c r="BM12" s="400"/>
      <c r="BN12" s="400"/>
      <c r="BO12" s="400"/>
      <c r="BP12" s="400"/>
      <c r="BQ12" s="400"/>
      <c r="BR12" s="400"/>
      <c r="BS12" s="400"/>
      <c r="BT12" s="400"/>
      <c r="BU12" s="400"/>
      <c r="BV12" s="400"/>
      <c r="BW12" s="400"/>
      <c r="BX12" s="400"/>
      <c r="BY12" s="400"/>
      <c r="BZ12" s="400"/>
      <c r="CA12" s="400"/>
      <c r="CB12" s="400"/>
      <c r="CC12" s="400"/>
      <c r="CD12" s="400"/>
      <c r="CE12" s="400"/>
    </row>
    <row r="13" spans="1:83" s="401" customFormat="1" x14ac:dyDescent="0.25">
      <c r="A13" s="411" t="s">
        <v>1123</v>
      </c>
      <c r="B13" s="410" t="s">
        <v>1173</v>
      </c>
      <c r="C13" s="408" t="s">
        <v>1177</v>
      </c>
      <c r="D13" s="410" t="s">
        <v>906</v>
      </c>
      <c r="E13" s="409" t="str">
        <f>IFERROR(VLOOKUP($D13,[2]Insumos!$A$542:$B$585,2,FALSE),"")</f>
        <v>lsServiciosTecnicosProfesionales</v>
      </c>
      <c r="F13" s="410" t="s">
        <v>908</v>
      </c>
      <c r="G13" s="409" t="str">
        <f>IFERROR(VLOOKUP($F13,[2]Insumos!$C$2:$F$522,2,FALSE),"")</f>
        <v xml:space="preserve">Cheque </v>
      </c>
      <c r="H13" s="408"/>
      <c r="I13" s="407">
        <f>IFERROR(VLOOKUP($F13,[2]Insumos!$C$2:$F$522,3,FALSE),"")</f>
        <v>3000</v>
      </c>
      <c r="J13" s="407">
        <f t="shared" si="0"/>
        <v>0</v>
      </c>
      <c r="K13" s="406" t="str">
        <f>IFERROR(VLOOKUP($F13,[2]Insumos!$C$2:$F$522,4,FALSE),"")</f>
        <v>2.2.8.7.06</v>
      </c>
      <c r="L13" s="405"/>
      <c r="M13" s="403"/>
      <c r="N13" s="402"/>
      <c r="W13" s="400"/>
      <c r="X13" s="400"/>
      <c r="Y13" s="400"/>
      <c r="Z13" s="400"/>
      <c r="AA13" s="400"/>
      <c r="AB13" s="400"/>
      <c r="AC13" s="400"/>
      <c r="AD13" s="400"/>
      <c r="AE13" s="400"/>
      <c r="AF13" s="400"/>
      <c r="AG13" s="400"/>
      <c r="AH13" s="400"/>
      <c r="AI13" s="400"/>
      <c r="AJ13" s="400"/>
      <c r="AK13" s="400"/>
      <c r="AL13" s="400"/>
      <c r="AM13" s="400"/>
      <c r="AN13" s="400"/>
      <c r="AO13" s="400"/>
      <c r="AP13" s="400"/>
      <c r="AQ13" s="400"/>
      <c r="AR13" s="400"/>
      <c r="AS13" s="400"/>
      <c r="AT13" s="400"/>
      <c r="AU13" s="400"/>
      <c r="AV13" s="400"/>
      <c r="AW13" s="400"/>
      <c r="AX13" s="400"/>
      <c r="AY13" s="400"/>
      <c r="AZ13" s="400"/>
      <c r="BA13" s="400"/>
      <c r="BB13" s="400"/>
      <c r="BC13" s="400"/>
      <c r="BD13" s="400"/>
      <c r="BE13" s="400"/>
      <c r="BF13" s="400"/>
      <c r="BG13" s="400"/>
      <c r="BH13" s="400"/>
      <c r="BI13" s="400"/>
      <c r="BJ13" s="400"/>
      <c r="BK13" s="400"/>
      <c r="BL13" s="400"/>
      <c r="BM13" s="400"/>
      <c r="BN13" s="400"/>
      <c r="BO13" s="400"/>
      <c r="BP13" s="400"/>
      <c r="BQ13" s="400"/>
      <c r="BR13" s="400"/>
      <c r="BS13" s="400"/>
      <c r="BT13" s="400"/>
      <c r="BU13" s="400"/>
      <c r="BV13" s="400"/>
      <c r="BW13" s="400"/>
      <c r="BX13" s="400"/>
      <c r="BY13" s="400"/>
      <c r="BZ13" s="400"/>
      <c r="CA13" s="400"/>
      <c r="CB13" s="400"/>
      <c r="CC13" s="400"/>
      <c r="CD13" s="400"/>
      <c r="CE13" s="400"/>
    </row>
    <row r="14" spans="1:83" s="401" customFormat="1" x14ac:dyDescent="0.25">
      <c r="A14" s="411" t="s">
        <v>1123</v>
      </c>
      <c r="B14" s="410" t="s">
        <v>1173</v>
      </c>
      <c r="C14" s="408" t="s">
        <v>1175</v>
      </c>
      <c r="D14" s="410" t="s">
        <v>383</v>
      </c>
      <c r="E14" s="409" t="str">
        <f>IFERROR(VLOOKUP($D14,[2]Insumos!$A$542:$B$585,2,FALSE),"")</f>
        <v>lsProductosdePapel</v>
      </c>
      <c r="F14" s="410" t="s">
        <v>832</v>
      </c>
      <c r="G14" s="409" t="str">
        <f>IFERROR(VLOOKUP($F14,[2]Insumos!$C$2:$F$522,2,FALSE),"")</f>
        <v>unidad</v>
      </c>
      <c r="H14" s="408">
        <v>30</v>
      </c>
      <c r="I14" s="407">
        <f>IFERROR(VLOOKUP($F14,[2]Insumos!$C$2:$F$522,3,FALSE),"")</f>
        <v>368.75</v>
      </c>
      <c r="J14" s="407">
        <f t="shared" si="0"/>
        <v>11062.5</v>
      </c>
      <c r="K14" s="406" t="str">
        <f>IFERROR(VLOOKUP($F14,[2]Insumos!$C$2:$F$522,4,FALSE),"")</f>
        <v>2.3.3.2.01</v>
      </c>
      <c r="L14" s="405"/>
      <c r="M14" s="403"/>
      <c r="N14" s="402"/>
      <c r="W14" s="400"/>
      <c r="X14" s="400"/>
      <c r="Y14" s="400"/>
      <c r="Z14" s="400"/>
      <c r="AA14" s="400"/>
      <c r="AB14" s="400"/>
      <c r="AC14" s="400"/>
      <c r="AD14" s="400"/>
      <c r="AE14" s="400"/>
      <c r="AF14" s="400"/>
      <c r="AG14" s="400"/>
      <c r="AH14" s="400"/>
      <c r="AI14" s="400"/>
      <c r="AJ14" s="400"/>
      <c r="AK14" s="400"/>
      <c r="AL14" s="400"/>
      <c r="AM14" s="400"/>
      <c r="AN14" s="400"/>
      <c r="AO14" s="400"/>
      <c r="AP14" s="400"/>
      <c r="AQ14" s="400"/>
      <c r="AR14" s="400"/>
      <c r="AS14" s="400"/>
      <c r="AT14" s="400"/>
      <c r="AU14" s="400"/>
      <c r="AV14" s="400"/>
      <c r="AW14" s="400"/>
      <c r="AX14" s="400"/>
      <c r="AY14" s="400"/>
      <c r="AZ14" s="400"/>
      <c r="BA14" s="400"/>
      <c r="BB14" s="400"/>
      <c r="BC14" s="400"/>
      <c r="BD14" s="400"/>
      <c r="BE14" s="400"/>
      <c r="BF14" s="400"/>
      <c r="BG14" s="400"/>
      <c r="BH14" s="400"/>
      <c r="BI14" s="400"/>
      <c r="BJ14" s="400"/>
      <c r="BK14" s="400"/>
      <c r="BL14" s="400"/>
      <c r="BM14" s="400"/>
      <c r="BN14" s="400"/>
      <c r="BO14" s="400"/>
      <c r="BP14" s="400"/>
      <c r="BQ14" s="400"/>
      <c r="BR14" s="400"/>
      <c r="BS14" s="400"/>
      <c r="BT14" s="400"/>
      <c r="BU14" s="400"/>
      <c r="BV14" s="400"/>
      <c r="BW14" s="400"/>
      <c r="BX14" s="400"/>
      <c r="BY14" s="400"/>
      <c r="BZ14" s="400"/>
      <c r="CA14" s="400"/>
      <c r="CB14" s="400"/>
      <c r="CC14" s="400"/>
      <c r="CD14" s="400"/>
      <c r="CE14" s="400"/>
    </row>
    <row r="15" spans="1:83" s="401" customFormat="1" x14ac:dyDescent="0.25">
      <c r="A15" s="411" t="s">
        <v>1123</v>
      </c>
      <c r="B15" s="410" t="s">
        <v>1173</v>
      </c>
      <c r="C15" s="408" t="s">
        <v>1157</v>
      </c>
      <c r="D15" s="410" t="s">
        <v>383</v>
      </c>
      <c r="E15" s="409" t="str">
        <f>IFERROR(VLOOKUP($D15,[2]Insumos!$A$542:$B$585,2,FALSE),"")</f>
        <v>lsProductosdePapel</v>
      </c>
      <c r="F15" s="410" t="s">
        <v>832</v>
      </c>
      <c r="G15" s="409" t="str">
        <f>IFERROR(VLOOKUP($F15,[2]Insumos!$C$2:$F$522,2,FALSE),"")</f>
        <v>unidad</v>
      </c>
      <c r="H15" s="408">
        <v>30</v>
      </c>
      <c r="I15" s="407">
        <f>IFERROR(VLOOKUP($F15,[2]Insumos!$C$2:$F$522,3,FALSE),"")</f>
        <v>368.75</v>
      </c>
      <c r="J15" s="407">
        <f t="shared" si="0"/>
        <v>11062.5</v>
      </c>
      <c r="K15" s="406" t="str">
        <f>IFERROR(VLOOKUP($F15,[2]Insumos!$C$2:$F$522,4,FALSE),"")</f>
        <v>2.3.3.2.01</v>
      </c>
      <c r="L15" s="405"/>
      <c r="M15" s="403"/>
      <c r="N15" s="402"/>
      <c r="W15" s="400"/>
      <c r="X15" s="400"/>
      <c r="Y15" s="400"/>
      <c r="Z15" s="400"/>
      <c r="AA15" s="400"/>
      <c r="AB15" s="400"/>
      <c r="AC15" s="400"/>
      <c r="AD15" s="400"/>
      <c r="AE15" s="400"/>
      <c r="AF15" s="400"/>
      <c r="AG15" s="400"/>
      <c r="AH15" s="400"/>
      <c r="AI15" s="400"/>
      <c r="AJ15" s="400"/>
      <c r="AK15" s="400"/>
      <c r="AL15" s="400"/>
      <c r="AM15" s="400"/>
      <c r="AN15" s="400"/>
      <c r="AO15" s="400"/>
      <c r="AP15" s="400"/>
      <c r="AQ15" s="400"/>
      <c r="AR15" s="400"/>
      <c r="AS15" s="400"/>
      <c r="AT15" s="400"/>
      <c r="AU15" s="400"/>
      <c r="AV15" s="400"/>
      <c r="AW15" s="400"/>
      <c r="AX15" s="400"/>
      <c r="AY15" s="400"/>
      <c r="AZ15" s="400"/>
      <c r="BA15" s="400"/>
      <c r="BB15" s="400"/>
      <c r="BC15" s="400"/>
      <c r="BD15" s="400"/>
      <c r="BE15" s="400"/>
      <c r="BF15" s="400"/>
      <c r="BG15" s="400"/>
      <c r="BH15" s="400"/>
      <c r="BI15" s="400"/>
      <c r="BJ15" s="400"/>
      <c r="BK15" s="400"/>
      <c r="BL15" s="400"/>
      <c r="BM15" s="400"/>
      <c r="BN15" s="400"/>
      <c r="BO15" s="400"/>
      <c r="BP15" s="400"/>
      <c r="BQ15" s="400"/>
      <c r="BR15" s="400"/>
      <c r="BS15" s="400"/>
      <c r="BT15" s="400"/>
      <c r="BU15" s="400"/>
      <c r="BV15" s="400"/>
      <c r="BW15" s="400"/>
      <c r="BX15" s="400"/>
      <c r="BY15" s="400"/>
      <c r="BZ15" s="400"/>
      <c r="CA15" s="400"/>
      <c r="CB15" s="400"/>
      <c r="CC15" s="400"/>
      <c r="CD15" s="400"/>
      <c r="CE15" s="400"/>
    </row>
    <row r="16" spans="1:83" s="401" customFormat="1" x14ac:dyDescent="0.25">
      <c r="A16" s="411" t="s">
        <v>1123</v>
      </c>
      <c r="B16" s="410" t="s">
        <v>1173</v>
      </c>
      <c r="C16" s="408" t="s">
        <v>1174</v>
      </c>
      <c r="D16" s="410" t="s">
        <v>383</v>
      </c>
      <c r="E16" s="409" t="str">
        <f>IFERROR(VLOOKUP($D16,[2]Insumos!$A$542:$B$585,2,FALSE),"")</f>
        <v>lsProductosdePapel</v>
      </c>
      <c r="F16" s="410" t="s">
        <v>832</v>
      </c>
      <c r="G16" s="409" t="str">
        <f>IFERROR(VLOOKUP($F16,[2]Insumos!$C$2:$F$522,2,FALSE),"")</f>
        <v>unidad</v>
      </c>
      <c r="H16" s="408">
        <v>25</v>
      </c>
      <c r="I16" s="407">
        <f>IFERROR(VLOOKUP($F16,[2]Insumos!$C$2:$F$522,3,FALSE),"")</f>
        <v>368.75</v>
      </c>
      <c r="J16" s="407">
        <f t="shared" si="0"/>
        <v>9218.75</v>
      </c>
      <c r="K16" s="406" t="str">
        <f>IFERROR(VLOOKUP($F16,[2]Insumos!$C$2:$F$522,4,FALSE),"")</f>
        <v>2.3.3.2.01</v>
      </c>
      <c r="L16" s="405"/>
      <c r="M16" s="403"/>
      <c r="N16" s="402"/>
      <c r="W16" s="400"/>
      <c r="X16" s="400"/>
      <c r="Y16" s="400"/>
      <c r="Z16" s="400"/>
      <c r="AA16" s="400"/>
      <c r="AB16" s="400"/>
      <c r="AC16" s="400"/>
      <c r="AD16" s="400"/>
      <c r="AE16" s="400"/>
      <c r="AF16" s="400"/>
      <c r="AG16" s="400"/>
      <c r="AH16" s="400"/>
      <c r="AI16" s="400"/>
      <c r="AJ16" s="400"/>
      <c r="AK16" s="400"/>
      <c r="AL16" s="400"/>
      <c r="AM16" s="400"/>
      <c r="AN16" s="400"/>
      <c r="AO16" s="400"/>
      <c r="AP16" s="400"/>
      <c r="AQ16" s="400"/>
      <c r="AR16" s="400"/>
      <c r="AS16" s="400"/>
      <c r="AT16" s="400"/>
      <c r="AU16" s="400"/>
      <c r="AV16" s="400"/>
      <c r="AW16" s="400"/>
      <c r="AX16" s="400"/>
      <c r="AY16" s="400"/>
      <c r="AZ16" s="400"/>
      <c r="BA16" s="400"/>
      <c r="BB16" s="400"/>
      <c r="BC16" s="400"/>
      <c r="BD16" s="400"/>
      <c r="BE16" s="400"/>
      <c r="BF16" s="400"/>
      <c r="BG16" s="400"/>
      <c r="BH16" s="400"/>
      <c r="BI16" s="400"/>
      <c r="BJ16" s="400"/>
      <c r="BK16" s="400"/>
      <c r="BL16" s="400"/>
      <c r="BM16" s="400"/>
      <c r="BN16" s="400"/>
      <c r="BO16" s="400"/>
      <c r="BP16" s="400"/>
      <c r="BQ16" s="400"/>
      <c r="BR16" s="400"/>
      <c r="BS16" s="400"/>
      <c r="BT16" s="400"/>
      <c r="BU16" s="400"/>
      <c r="BV16" s="400"/>
      <c r="BW16" s="400"/>
      <c r="BX16" s="400"/>
      <c r="BY16" s="400"/>
      <c r="BZ16" s="400"/>
      <c r="CA16" s="400"/>
      <c r="CB16" s="400"/>
      <c r="CC16" s="400"/>
      <c r="CD16" s="400"/>
      <c r="CE16" s="400"/>
    </row>
    <row r="17" spans="1:83" s="401" customFormat="1" x14ac:dyDescent="0.25">
      <c r="A17" s="411" t="s">
        <v>1123</v>
      </c>
      <c r="B17" s="410" t="s">
        <v>1173</v>
      </c>
      <c r="C17" s="408" t="s">
        <v>1158</v>
      </c>
      <c r="D17" s="410" t="s">
        <v>383</v>
      </c>
      <c r="E17" s="409" t="str">
        <f>IFERROR(VLOOKUP($D17,[2]Insumos!$A$542:$B$585,2,FALSE),"")</f>
        <v>lsProductosdePapel</v>
      </c>
      <c r="F17" s="410" t="s">
        <v>832</v>
      </c>
      <c r="G17" s="409" t="str">
        <f>IFERROR(VLOOKUP($F17,[2]Insumos!$C$2:$F$522,2,FALSE),"")</f>
        <v>unidad</v>
      </c>
      <c r="H17" s="408">
        <v>40</v>
      </c>
      <c r="I17" s="407">
        <f>IFERROR(VLOOKUP($F17,[2]Insumos!$C$2:$F$522,3,FALSE),"")</f>
        <v>368.75</v>
      </c>
      <c r="J17" s="407">
        <f t="shared" si="0"/>
        <v>14750</v>
      </c>
      <c r="K17" s="406" t="str">
        <f>IFERROR(VLOOKUP($F17,[2]Insumos!$C$2:$F$522,4,FALSE),"")</f>
        <v>2.3.3.2.01</v>
      </c>
      <c r="L17" s="405"/>
      <c r="M17" s="403"/>
      <c r="N17" s="402"/>
      <c r="W17" s="400"/>
      <c r="X17" s="400"/>
      <c r="Y17" s="400"/>
      <c r="Z17" s="400"/>
      <c r="AA17" s="400"/>
      <c r="AB17" s="400"/>
      <c r="AC17" s="400"/>
      <c r="AD17" s="400"/>
      <c r="AE17" s="400"/>
      <c r="AF17" s="400"/>
      <c r="AG17" s="400"/>
      <c r="AH17" s="400"/>
      <c r="AI17" s="400"/>
      <c r="AJ17" s="400"/>
      <c r="AK17" s="400"/>
      <c r="AL17" s="400"/>
      <c r="AM17" s="400"/>
      <c r="AN17" s="400"/>
      <c r="AO17" s="400"/>
      <c r="AP17" s="400"/>
      <c r="AQ17" s="400"/>
      <c r="AR17" s="400"/>
      <c r="AS17" s="400"/>
      <c r="AT17" s="400"/>
      <c r="AU17" s="400"/>
      <c r="AV17" s="400"/>
      <c r="AW17" s="400"/>
      <c r="AX17" s="400"/>
      <c r="AY17" s="400"/>
      <c r="AZ17" s="400"/>
      <c r="BA17" s="400"/>
      <c r="BB17" s="400"/>
      <c r="BC17" s="400"/>
      <c r="BD17" s="400"/>
      <c r="BE17" s="400"/>
      <c r="BF17" s="400"/>
      <c r="BG17" s="400"/>
      <c r="BH17" s="400"/>
      <c r="BI17" s="400"/>
      <c r="BJ17" s="400"/>
      <c r="BK17" s="400"/>
      <c r="BL17" s="400"/>
      <c r="BM17" s="400"/>
      <c r="BN17" s="400"/>
      <c r="BO17" s="400"/>
      <c r="BP17" s="400"/>
      <c r="BQ17" s="400"/>
      <c r="BR17" s="400"/>
      <c r="BS17" s="400"/>
      <c r="BT17" s="400"/>
      <c r="BU17" s="400"/>
      <c r="BV17" s="400"/>
      <c r="BW17" s="400"/>
      <c r="BX17" s="400"/>
      <c r="BY17" s="400"/>
      <c r="BZ17" s="400"/>
      <c r="CA17" s="400"/>
      <c r="CB17" s="400"/>
      <c r="CC17" s="400"/>
      <c r="CD17" s="400"/>
      <c r="CE17" s="400"/>
    </row>
    <row r="18" spans="1:83" s="403" customFormat="1" ht="38.25" x14ac:dyDescent="0.25">
      <c r="A18" s="411" t="s">
        <v>1123</v>
      </c>
      <c r="B18" s="410" t="s">
        <v>1139</v>
      </c>
      <c r="C18" s="394" t="s">
        <v>1140</v>
      </c>
      <c r="D18" s="410" t="s">
        <v>633</v>
      </c>
      <c r="E18" s="409" t="str">
        <f>IFERROR(VLOOKUP($D18,[2]Insumos!$A$542:$B$585,2,FALSE),"")</f>
        <v>lsEquiposComputos</v>
      </c>
      <c r="F18" s="410" t="s">
        <v>635</v>
      </c>
      <c r="G18" s="409" t="str">
        <f>IFERROR(VLOOKUP($F18,[2]Insumos!$C$2:$F$522,2,FALSE),"")</f>
        <v>unidad</v>
      </c>
      <c r="H18" s="408"/>
      <c r="I18" s="407">
        <f>IFERROR(VLOOKUP($F18,[2]Insumos!$C$2:$F$522,3,FALSE),"")</f>
        <v>36954.32</v>
      </c>
      <c r="J18" s="407">
        <f t="shared" si="0"/>
        <v>0</v>
      </c>
      <c r="K18" s="406" t="str">
        <f>IFERROR(VLOOKUP($F18,[2]Insumos!$C$2:$F$522,4,FALSE),"")</f>
        <v>2.6.1.3.01</v>
      </c>
      <c r="L18" s="405"/>
      <c r="N18" s="402"/>
      <c r="O18" s="401"/>
      <c r="P18" s="401"/>
      <c r="Q18" s="401"/>
      <c r="R18" s="401"/>
      <c r="S18" s="401"/>
      <c r="T18" s="401"/>
      <c r="U18" s="401"/>
      <c r="V18" s="401"/>
      <c r="W18" s="400"/>
      <c r="X18" s="400"/>
      <c r="Y18" s="400"/>
      <c r="Z18" s="400"/>
      <c r="AA18" s="400"/>
      <c r="AB18" s="400"/>
      <c r="AC18" s="400"/>
      <c r="AD18" s="400"/>
      <c r="AE18" s="400"/>
      <c r="AF18" s="400"/>
      <c r="AG18" s="400"/>
      <c r="AH18" s="400"/>
      <c r="AI18" s="400"/>
      <c r="AJ18" s="400"/>
      <c r="AK18" s="400"/>
      <c r="AL18" s="400"/>
      <c r="AM18" s="400"/>
      <c r="AN18" s="400"/>
      <c r="AO18" s="400"/>
      <c r="AP18" s="400"/>
      <c r="AQ18" s="400"/>
      <c r="AR18" s="400"/>
      <c r="AS18" s="400"/>
      <c r="AT18" s="400"/>
      <c r="AU18" s="400"/>
      <c r="AV18" s="400"/>
      <c r="AW18" s="400"/>
      <c r="AX18" s="400"/>
      <c r="AY18" s="400"/>
      <c r="AZ18" s="400"/>
      <c r="BA18" s="400"/>
      <c r="BB18" s="400"/>
      <c r="BC18" s="400"/>
      <c r="BD18" s="400"/>
      <c r="BE18" s="400"/>
      <c r="BF18" s="400"/>
      <c r="BG18" s="400"/>
      <c r="BH18" s="400"/>
      <c r="BI18" s="400"/>
      <c r="BJ18" s="400"/>
      <c r="BK18" s="400"/>
      <c r="BL18" s="400"/>
      <c r="BM18" s="400"/>
      <c r="BN18" s="400"/>
      <c r="BO18" s="400"/>
      <c r="BP18" s="400"/>
      <c r="BQ18" s="400"/>
      <c r="BR18" s="400"/>
      <c r="BS18" s="400"/>
      <c r="BT18" s="400"/>
      <c r="BU18" s="400"/>
      <c r="BV18" s="400"/>
      <c r="BW18" s="400"/>
      <c r="BX18" s="400"/>
      <c r="BY18" s="400"/>
      <c r="BZ18" s="400"/>
      <c r="CA18" s="400"/>
      <c r="CB18" s="400"/>
      <c r="CC18" s="400"/>
      <c r="CD18" s="400"/>
      <c r="CE18" s="400"/>
    </row>
    <row r="19" spans="1:83" s="403" customFormat="1" ht="51" x14ac:dyDescent="0.25">
      <c r="A19" s="411" t="s">
        <v>1123</v>
      </c>
      <c r="B19" s="410" t="s">
        <v>1139</v>
      </c>
      <c r="C19" s="394" t="s">
        <v>1141</v>
      </c>
      <c r="D19" s="410" t="s">
        <v>383</v>
      </c>
      <c r="E19" s="409" t="str">
        <f>IFERROR(VLOOKUP($D19,[2]Insumos!$A$542:$B$585,2,FALSE),"")</f>
        <v>lsProductosdePapel</v>
      </c>
      <c r="F19" s="410" t="s">
        <v>832</v>
      </c>
      <c r="G19" s="409" t="str">
        <f>IFERROR(VLOOKUP($F19,[2]Insumos!$C$2:$F$522,2,FALSE),"")</f>
        <v>unidad</v>
      </c>
      <c r="H19" s="408"/>
      <c r="I19" s="407">
        <f>IFERROR(VLOOKUP($F19,[2]Insumos!$C$2:$F$522,3,FALSE),"")</f>
        <v>368.75</v>
      </c>
      <c r="J19" s="407">
        <f t="shared" si="0"/>
        <v>0</v>
      </c>
      <c r="K19" s="406" t="str">
        <f>IFERROR(VLOOKUP($F19,[2]Insumos!$C$2:$F$522,4,FALSE),"")</f>
        <v>2.3.3.2.01</v>
      </c>
      <c r="L19" s="405"/>
      <c r="N19" s="402"/>
      <c r="O19" s="401"/>
      <c r="P19" s="401"/>
      <c r="Q19" s="401"/>
      <c r="R19" s="401"/>
      <c r="S19" s="401"/>
      <c r="T19" s="401"/>
      <c r="U19" s="401"/>
      <c r="V19" s="401"/>
      <c r="W19" s="400"/>
      <c r="X19" s="400"/>
      <c r="Y19" s="400"/>
      <c r="Z19" s="400"/>
      <c r="AA19" s="400"/>
      <c r="AB19" s="400"/>
      <c r="AC19" s="400"/>
      <c r="AD19" s="400"/>
      <c r="AE19" s="400"/>
      <c r="AF19" s="400"/>
      <c r="AG19" s="400"/>
      <c r="AH19" s="400"/>
      <c r="AI19" s="400"/>
      <c r="AJ19" s="400"/>
      <c r="AK19" s="400"/>
      <c r="AL19" s="400"/>
      <c r="AM19" s="400"/>
      <c r="AN19" s="400"/>
      <c r="AO19" s="400"/>
      <c r="AP19" s="400"/>
      <c r="AQ19" s="400"/>
      <c r="AR19" s="400"/>
      <c r="AS19" s="400"/>
      <c r="AT19" s="400"/>
      <c r="AU19" s="400"/>
      <c r="AV19" s="400"/>
      <c r="AW19" s="400"/>
      <c r="AX19" s="400"/>
      <c r="AY19" s="400"/>
      <c r="AZ19" s="400"/>
      <c r="BA19" s="400"/>
      <c r="BB19" s="400"/>
      <c r="BC19" s="400"/>
      <c r="BD19" s="400"/>
      <c r="BE19" s="400"/>
      <c r="BF19" s="400"/>
      <c r="BG19" s="400"/>
      <c r="BH19" s="400"/>
      <c r="BI19" s="400"/>
      <c r="BJ19" s="400"/>
      <c r="BK19" s="400"/>
      <c r="BL19" s="400"/>
      <c r="BM19" s="400"/>
      <c r="BN19" s="400"/>
      <c r="BO19" s="400"/>
      <c r="BP19" s="400"/>
      <c r="BQ19" s="400"/>
      <c r="BR19" s="400"/>
      <c r="BS19" s="400"/>
      <c r="BT19" s="400"/>
      <c r="BU19" s="400"/>
      <c r="BV19" s="400"/>
      <c r="BW19" s="400"/>
      <c r="BX19" s="400"/>
      <c r="BY19" s="400"/>
      <c r="BZ19" s="400"/>
      <c r="CA19" s="400"/>
      <c r="CB19" s="400"/>
      <c r="CC19" s="400"/>
      <c r="CD19" s="400"/>
      <c r="CE19" s="400"/>
    </row>
    <row r="20" spans="1:83" s="403" customFormat="1" ht="89.25" x14ac:dyDescent="0.25">
      <c r="A20" s="411" t="s">
        <v>1123</v>
      </c>
      <c r="B20" s="410" t="s">
        <v>1139</v>
      </c>
      <c r="C20" s="394" t="s">
        <v>1142</v>
      </c>
      <c r="D20" s="410" t="s">
        <v>383</v>
      </c>
      <c r="E20" s="409" t="str">
        <f>IFERROR(VLOOKUP($D20,[2]Insumos!$A$542:$B$585,2,FALSE),"")</f>
        <v>lsProductosdePapel</v>
      </c>
      <c r="F20" s="410" t="s">
        <v>832</v>
      </c>
      <c r="G20" s="409" t="str">
        <f>IFERROR(VLOOKUP($F20,[2]Insumos!$C$2:$F$522,2,FALSE),"")</f>
        <v>unidad</v>
      </c>
      <c r="H20" s="408">
        <v>60</v>
      </c>
      <c r="I20" s="407">
        <f>IFERROR(VLOOKUP($F20,[2]Insumos!$C$2:$F$522,3,FALSE),"")</f>
        <v>368.75</v>
      </c>
      <c r="J20" s="407">
        <f t="shared" si="0"/>
        <v>22125</v>
      </c>
      <c r="K20" s="406" t="str">
        <f>IFERROR(VLOOKUP($F20,[2]Insumos!$C$2:$F$522,4,FALSE),"")</f>
        <v>2.3.3.2.01</v>
      </c>
      <c r="L20" s="405"/>
      <c r="N20" s="402"/>
      <c r="O20" s="401"/>
      <c r="P20" s="401"/>
      <c r="Q20" s="401"/>
      <c r="R20" s="401"/>
      <c r="S20" s="401"/>
      <c r="T20" s="401"/>
      <c r="U20" s="401"/>
      <c r="V20" s="401"/>
      <c r="W20" s="400"/>
      <c r="X20" s="400"/>
      <c r="Y20" s="400"/>
      <c r="Z20" s="400"/>
      <c r="AA20" s="400"/>
      <c r="AB20" s="400"/>
      <c r="AC20" s="400"/>
      <c r="AD20" s="400"/>
      <c r="AE20" s="400"/>
      <c r="AF20" s="400"/>
      <c r="AG20" s="400"/>
      <c r="AH20" s="400"/>
      <c r="AI20" s="400"/>
      <c r="AJ20" s="400"/>
      <c r="AK20" s="400"/>
      <c r="AL20" s="400"/>
      <c r="AM20" s="400"/>
      <c r="AN20" s="400"/>
      <c r="AO20" s="400"/>
      <c r="AP20" s="400"/>
      <c r="AQ20" s="400"/>
      <c r="AR20" s="400"/>
      <c r="AS20" s="400"/>
      <c r="AT20" s="400"/>
      <c r="AU20" s="400"/>
      <c r="AV20" s="400"/>
      <c r="AW20" s="400"/>
      <c r="AX20" s="400"/>
      <c r="AY20" s="400"/>
      <c r="AZ20" s="400"/>
      <c r="BA20" s="400"/>
      <c r="BB20" s="400"/>
      <c r="BC20" s="400"/>
      <c r="BD20" s="400"/>
      <c r="BE20" s="400"/>
      <c r="BF20" s="400"/>
      <c r="BG20" s="400"/>
      <c r="BH20" s="400"/>
      <c r="BI20" s="400"/>
      <c r="BJ20" s="400"/>
      <c r="BK20" s="400"/>
      <c r="BL20" s="400"/>
      <c r="BM20" s="400"/>
      <c r="BN20" s="400"/>
      <c r="BO20" s="400"/>
      <c r="BP20" s="400"/>
      <c r="BQ20" s="400"/>
      <c r="BR20" s="400"/>
      <c r="BS20" s="400"/>
      <c r="BT20" s="400"/>
      <c r="BU20" s="400"/>
      <c r="BV20" s="400"/>
      <c r="BW20" s="400"/>
      <c r="BX20" s="400"/>
      <c r="BY20" s="400"/>
      <c r="BZ20" s="400"/>
      <c r="CA20" s="400"/>
      <c r="CB20" s="400"/>
      <c r="CC20" s="400"/>
      <c r="CD20" s="400"/>
      <c r="CE20" s="400"/>
    </row>
    <row r="21" spans="1:83" s="403" customFormat="1" ht="63.75" x14ac:dyDescent="0.25">
      <c r="A21" s="411" t="s">
        <v>1123</v>
      </c>
      <c r="B21" s="410" t="s">
        <v>1139</v>
      </c>
      <c r="C21" s="394" t="s">
        <v>1143</v>
      </c>
      <c r="D21" s="410" t="s">
        <v>383</v>
      </c>
      <c r="E21" s="409" t="str">
        <f>IFERROR(VLOOKUP($D21,[2]Insumos!$A$542:$B$585,2,FALSE),"")</f>
        <v>lsProductosdePapel</v>
      </c>
      <c r="F21" s="410" t="s">
        <v>832</v>
      </c>
      <c r="G21" s="409" t="str">
        <f>IFERROR(VLOOKUP($F21,[2]Insumos!$C$2:$F$522,2,FALSE),"")</f>
        <v>unidad</v>
      </c>
      <c r="H21" s="408"/>
      <c r="I21" s="407">
        <f>IFERROR(VLOOKUP($F21,[2]Insumos!$C$2:$F$522,3,FALSE),"")</f>
        <v>368.75</v>
      </c>
      <c r="J21" s="407">
        <f t="shared" si="0"/>
        <v>0</v>
      </c>
      <c r="K21" s="406" t="str">
        <f>IFERROR(VLOOKUP($F21,[2]Insumos!$C$2:$F$522,4,FALSE),"")</f>
        <v>2.3.3.2.01</v>
      </c>
      <c r="L21" s="405"/>
      <c r="N21" s="402"/>
      <c r="O21" s="401"/>
      <c r="P21" s="401"/>
      <c r="Q21" s="401"/>
      <c r="R21" s="401"/>
      <c r="S21" s="401"/>
      <c r="T21" s="401"/>
      <c r="U21" s="401"/>
      <c r="V21" s="401"/>
      <c r="W21" s="400"/>
      <c r="X21" s="400"/>
      <c r="Y21" s="400"/>
      <c r="Z21" s="400"/>
      <c r="AA21" s="400"/>
      <c r="AB21" s="400"/>
      <c r="AC21" s="400"/>
      <c r="AD21" s="400"/>
      <c r="AE21" s="400"/>
      <c r="AF21" s="400"/>
      <c r="AG21" s="400"/>
      <c r="AH21" s="400"/>
      <c r="AI21" s="400"/>
      <c r="AJ21" s="400"/>
      <c r="AK21" s="400"/>
      <c r="AL21" s="400"/>
      <c r="AM21" s="400"/>
      <c r="AN21" s="400"/>
      <c r="AO21" s="400"/>
      <c r="AP21" s="400"/>
      <c r="AQ21" s="400"/>
      <c r="AR21" s="400"/>
      <c r="AS21" s="400"/>
      <c r="AT21" s="400"/>
      <c r="AU21" s="400"/>
      <c r="AV21" s="400"/>
      <c r="AW21" s="400"/>
      <c r="AX21" s="400"/>
      <c r="AY21" s="400"/>
      <c r="AZ21" s="400"/>
      <c r="BA21" s="400"/>
      <c r="BB21" s="400"/>
      <c r="BC21" s="400"/>
      <c r="BD21" s="400"/>
      <c r="BE21" s="400"/>
      <c r="BF21" s="400"/>
      <c r="BG21" s="400"/>
      <c r="BH21" s="400"/>
      <c r="BI21" s="400"/>
      <c r="BJ21" s="400"/>
      <c r="BK21" s="400"/>
      <c r="BL21" s="400"/>
      <c r="BM21" s="400"/>
      <c r="BN21" s="400"/>
      <c r="BO21" s="400"/>
      <c r="BP21" s="400"/>
      <c r="BQ21" s="400"/>
      <c r="BR21" s="400"/>
      <c r="BS21" s="400"/>
      <c r="BT21" s="400"/>
      <c r="BU21" s="400"/>
      <c r="BV21" s="400"/>
      <c r="BW21" s="400"/>
      <c r="BX21" s="400"/>
      <c r="BY21" s="400"/>
      <c r="BZ21" s="400"/>
      <c r="CA21" s="400"/>
      <c r="CB21" s="400"/>
      <c r="CC21" s="400"/>
      <c r="CD21" s="400"/>
      <c r="CE21" s="400"/>
    </row>
    <row r="22" spans="1:83" s="403" customFormat="1" ht="153" x14ac:dyDescent="0.25">
      <c r="A22" s="411" t="s">
        <v>1123</v>
      </c>
      <c r="B22" s="410" t="s">
        <v>1139</v>
      </c>
      <c r="C22" s="394" t="s">
        <v>1144</v>
      </c>
      <c r="D22" s="410" t="s">
        <v>383</v>
      </c>
      <c r="E22" s="409" t="str">
        <f>IFERROR(VLOOKUP($D22,[2]Insumos!$A$542:$B$585,2,FALSE),"")</f>
        <v>lsProductosdePapel</v>
      </c>
      <c r="F22" s="410" t="s">
        <v>832</v>
      </c>
      <c r="G22" s="409" t="str">
        <f>IFERROR(VLOOKUP($F22,[2]Insumos!$C$2:$F$522,2,FALSE),"")</f>
        <v>unidad</v>
      </c>
      <c r="H22" s="408">
        <v>60</v>
      </c>
      <c r="I22" s="407">
        <f>IFERROR(VLOOKUP($F22,[2]Insumos!$C$2:$F$522,3,FALSE),"")</f>
        <v>368.75</v>
      </c>
      <c r="J22" s="407">
        <f t="shared" si="0"/>
        <v>22125</v>
      </c>
      <c r="K22" s="406" t="str">
        <f>IFERROR(VLOOKUP($F22,[2]Insumos!$C$2:$F$522,4,FALSE),"")</f>
        <v>2.3.3.2.01</v>
      </c>
      <c r="L22" s="405"/>
      <c r="N22" s="402"/>
      <c r="O22" s="401"/>
      <c r="P22" s="401"/>
      <c r="Q22" s="401"/>
      <c r="R22" s="401"/>
      <c r="S22" s="401"/>
      <c r="T22" s="401"/>
      <c r="U22" s="401"/>
      <c r="V22" s="401"/>
      <c r="W22" s="400"/>
      <c r="X22" s="400"/>
      <c r="Y22" s="400"/>
      <c r="Z22" s="400"/>
      <c r="AA22" s="400"/>
      <c r="AB22" s="400"/>
      <c r="AC22" s="400"/>
      <c r="AD22" s="400"/>
      <c r="AE22" s="400"/>
      <c r="AF22" s="400"/>
      <c r="AG22" s="400"/>
      <c r="AH22" s="400"/>
      <c r="AI22" s="400"/>
      <c r="AJ22" s="400"/>
      <c r="AK22" s="400"/>
      <c r="AL22" s="400"/>
      <c r="AM22" s="400"/>
      <c r="AN22" s="400"/>
      <c r="AO22" s="400"/>
      <c r="AP22" s="400"/>
      <c r="AQ22" s="400"/>
      <c r="AR22" s="400"/>
      <c r="AS22" s="400"/>
      <c r="AT22" s="400"/>
      <c r="AU22" s="400"/>
      <c r="AV22" s="400"/>
      <c r="AW22" s="400"/>
      <c r="AX22" s="400"/>
      <c r="AY22" s="400"/>
      <c r="AZ22" s="400"/>
      <c r="BA22" s="400"/>
      <c r="BB22" s="400"/>
      <c r="BC22" s="400"/>
      <c r="BD22" s="400"/>
      <c r="BE22" s="400"/>
      <c r="BF22" s="400"/>
      <c r="BG22" s="400"/>
      <c r="BH22" s="400"/>
      <c r="BI22" s="400"/>
      <c r="BJ22" s="400"/>
      <c r="BK22" s="400"/>
      <c r="BL22" s="400"/>
      <c r="BM22" s="400"/>
      <c r="BN22" s="400"/>
      <c r="BO22" s="400"/>
      <c r="BP22" s="400"/>
      <c r="BQ22" s="400"/>
      <c r="BR22" s="400"/>
      <c r="BS22" s="400"/>
      <c r="BT22" s="400"/>
      <c r="BU22" s="400"/>
      <c r="BV22" s="400"/>
      <c r="BW22" s="400"/>
      <c r="BX22" s="400"/>
      <c r="BY22" s="400"/>
      <c r="BZ22" s="400"/>
      <c r="CA22" s="400"/>
      <c r="CB22" s="400"/>
      <c r="CC22" s="400"/>
      <c r="CD22" s="400"/>
      <c r="CE22" s="400"/>
    </row>
    <row r="23" spans="1:83" s="403" customFormat="1" ht="76.5" x14ac:dyDescent="0.25">
      <c r="A23" s="420" t="s">
        <v>1123</v>
      </c>
      <c r="B23" s="410" t="s">
        <v>1139</v>
      </c>
      <c r="C23" s="394" t="s">
        <v>1145</v>
      </c>
      <c r="D23" s="418" t="s">
        <v>383</v>
      </c>
      <c r="E23" s="417" t="str">
        <f>IFERROR(VLOOKUP($D23,[2]Insumos!$A$542:$B$585,2,FALSE),"")</f>
        <v>lsProductosdePapel</v>
      </c>
      <c r="F23" s="416" t="s">
        <v>832</v>
      </c>
      <c r="G23" s="409" t="str">
        <f>IFERROR(VLOOKUP($F23,[2]Insumos!$C$2:$F$522,2,FALSE),"")</f>
        <v>unidad</v>
      </c>
      <c r="H23" s="408"/>
      <c r="I23" s="415">
        <f>IFERROR(VLOOKUP($F23,[2]Insumos!$C$2:$F$522,3,FALSE),"")</f>
        <v>368.75</v>
      </c>
      <c r="J23" s="414">
        <f t="shared" si="0"/>
        <v>0</v>
      </c>
      <c r="K23" s="413" t="str">
        <f>IFERROR(VLOOKUP($F23,[2]Insumos!$C$2:$F$522,4,FALSE),"")</f>
        <v>2.3.3.2.01</v>
      </c>
      <c r="L23" s="412"/>
      <c r="N23" s="402"/>
      <c r="O23" s="401"/>
      <c r="P23" s="401"/>
      <c r="Q23" s="401"/>
      <c r="R23" s="401"/>
      <c r="S23" s="401"/>
      <c r="T23" s="401"/>
      <c r="U23" s="401"/>
      <c r="V23" s="401"/>
      <c r="W23" s="400"/>
      <c r="X23" s="400"/>
      <c r="Y23" s="400"/>
      <c r="Z23" s="400"/>
      <c r="AA23" s="400"/>
      <c r="AB23" s="400"/>
      <c r="AC23" s="400"/>
      <c r="AD23" s="400"/>
      <c r="AE23" s="400"/>
      <c r="AF23" s="400"/>
      <c r="AG23" s="400"/>
      <c r="AH23" s="400"/>
      <c r="AI23" s="400"/>
      <c r="AJ23" s="400"/>
      <c r="AK23" s="400"/>
      <c r="AL23" s="400"/>
      <c r="AM23" s="400"/>
      <c r="AN23" s="400"/>
      <c r="AO23" s="400"/>
      <c r="AP23" s="400"/>
      <c r="AQ23" s="400"/>
      <c r="AR23" s="400"/>
      <c r="AS23" s="400"/>
      <c r="AT23" s="400"/>
      <c r="AU23" s="400"/>
      <c r="AV23" s="400"/>
      <c r="AW23" s="400"/>
      <c r="AX23" s="400"/>
      <c r="AY23" s="400"/>
      <c r="AZ23" s="400"/>
      <c r="BA23" s="400"/>
      <c r="BB23" s="400"/>
      <c r="BC23" s="400"/>
      <c r="BD23" s="400"/>
      <c r="BE23" s="400"/>
      <c r="BF23" s="400"/>
      <c r="BG23" s="400"/>
      <c r="BH23" s="400"/>
      <c r="BI23" s="400"/>
      <c r="BJ23" s="400"/>
      <c r="BK23" s="400"/>
      <c r="BL23" s="400"/>
      <c r="BM23" s="400"/>
      <c r="BN23" s="400"/>
      <c r="BO23" s="400"/>
      <c r="BP23" s="400"/>
      <c r="BQ23" s="400"/>
      <c r="BR23" s="400"/>
      <c r="BS23" s="400"/>
      <c r="BT23" s="400"/>
      <c r="BU23" s="400"/>
      <c r="BV23" s="400"/>
      <c r="BW23" s="400"/>
      <c r="BX23" s="400"/>
      <c r="BY23" s="400"/>
      <c r="BZ23" s="400"/>
      <c r="CA23" s="400"/>
      <c r="CB23" s="400"/>
      <c r="CC23" s="400"/>
      <c r="CD23" s="400"/>
      <c r="CE23" s="400"/>
    </row>
    <row r="24" spans="1:83" s="403" customFormat="1" ht="89.25" x14ac:dyDescent="0.25">
      <c r="A24" s="420" t="s">
        <v>1123</v>
      </c>
      <c r="B24" s="410" t="s">
        <v>1139</v>
      </c>
      <c r="C24" s="394" t="s">
        <v>1146</v>
      </c>
      <c r="D24" s="418" t="s">
        <v>383</v>
      </c>
      <c r="E24" s="417" t="str">
        <f>IFERROR(VLOOKUP($D24,[2]Insumos!$A$542:$B$585,2,FALSE),"")</f>
        <v>lsProductosdePapel</v>
      </c>
      <c r="F24" s="416" t="s">
        <v>832</v>
      </c>
      <c r="G24" s="409" t="str">
        <f>IFERROR(VLOOKUP($F24,[2]Insumos!$C$2:$F$522,2,FALSE),"")</f>
        <v>unidad</v>
      </c>
      <c r="H24" s="408"/>
      <c r="I24" s="415">
        <f>IFERROR(VLOOKUP($F24,[2]Insumos!$C$2:$F$522,3,FALSE),"")</f>
        <v>368.75</v>
      </c>
      <c r="J24" s="414">
        <f t="shared" si="0"/>
        <v>0</v>
      </c>
      <c r="K24" s="413" t="str">
        <f>IFERROR(VLOOKUP($F24,[2]Insumos!$C$2:$F$522,4,FALSE),"")</f>
        <v>2.3.3.2.01</v>
      </c>
      <c r="L24" s="412"/>
      <c r="N24" s="402"/>
      <c r="O24" s="401"/>
      <c r="P24" s="401"/>
      <c r="Q24" s="401"/>
      <c r="R24" s="401"/>
      <c r="S24" s="401"/>
      <c r="T24" s="401"/>
      <c r="U24" s="401"/>
      <c r="V24" s="401"/>
      <c r="W24" s="400"/>
      <c r="X24" s="400"/>
      <c r="Y24" s="400"/>
      <c r="Z24" s="400"/>
      <c r="AA24" s="400"/>
      <c r="AB24" s="400"/>
      <c r="AC24" s="400"/>
      <c r="AD24" s="400"/>
      <c r="AE24" s="400"/>
      <c r="AF24" s="400"/>
      <c r="AG24" s="400"/>
      <c r="AH24" s="400"/>
      <c r="AI24" s="400"/>
      <c r="AJ24" s="400"/>
      <c r="AK24" s="400"/>
      <c r="AL24" s="400"/>
      <c r="AM24" s="400"/>
      <c r="AN24" s="400"/>
      <c r="AO24" s="400"/>
      <c r="AP24" s="400"/>
      <c r="AQ24" s="400"/>
      <c r="AR24" s="400"/>
      <c r="AS24" s="400"/>
      <c r="AT24" s="400"/>
      <c r="AU24" s="400"/>
      <c r="AV24" s="400"/>
      <c r="AW24" s="400"/>
      <c r="AX24" s="400"/>
      <c r="AY24" s="400"/>
      <c r="AZ24" s="400"/>
      <c r="BA24" s="400"/>
      <c r="BB24" s="400"/>
      <c r="BC24" s="400"/>
      <c r="BD24" s="400"/>
      <c r="BE24" s="400"/>
      <c r="BF24" s="400"/>
      <c r="BG24" s="400"/>
      <c r="BH24" s="400"/>
      <c r="BI24" s="400"/>
      <c r="BJ24" s="400"/>
      <c r="BK24" s="400"/>
      <c r="BL24" s="400"/>
      <c r="BM24" s="400"/>
      <c r="BN24" s="400"/>
      <c r="BO24" s="400"/>
      <c r="BP24" s="400"/>
      <c r="BQ24" s="400"/>
      <c r="BR24" s="400"/>
      <c r="BS24" s="400"/>
      <c r="BT24" s="400"/>
      <c r="BU24" s="400"/>
      <c r="BV24" s="400"/>
      <c r="BW24" s="400"/>
      <c r="BX24" s="400"/>
      <c r="BY24" s="400"/>
      <c r="BZ24" s="400"/>
      <c r="CA24" s="400"/>
      <c r="CB24" s="400"/>
      <c r="CC24" s="400"/>
      <c r="CD24" s="400"/>
      <c r="CE24" s="400"/>
    </row>
    <row r="25" spans="1:83" s="403" customFormat="1" ht="38.25" x14ac:dyDescent="0.25">
      <c r="A25" s="420" t="s">
        <v>1123</v>
      </c>
      <c r="B25" s="410" t="s">
        <v>1139</v>
      </c>
      <c r="C25" s="394" t="s">
        <v>1147</v>
      </c>
      <c r="D25" s="418" t="s">
        <v>383</v>
      </c>
      <c r="E25" s="417" t="str">
        <f>IFERROR(VLOOKUP($D25,[2]Insumos!$A$542:$B$585,2,FALSE),"")</f>
        <v>lsProductosdePapel</v>
      </c>
      <c r="F25" s="416" t="s">
        <v>832</v>
      </c>
      <c r="G25" s="409" t="str">
        <f>IFERROR(VLOOKUP($F25,[2]Insumos!$C$2:$F$522,2,FALSE),"")</f>
        <v>unidad</v>
      </c>
      <c r="H25" s="408"/>
      <c r="I25" s="415">
        <f>IFERROR(VLOOKUP($F25,[2]Insumos!$C$2:$F$522,3,FALSE),"")</f>
        <v>368.75</v>
      </c>
      <c r="J25" s="414">
        <f t="shared" si="0"/>
        <v>0</v>
      </c>
      <c r="K25" s="413" t="str">
        <f>IFERROR(VLOOKUP($F25,[2]Insumos!$C$2:$F$522,4,FALSE),"")</f>
        <v>2.3.3.2.01</v>
      </c>
      <c r="L25" s="412"/>
      <c r="N25" s="402"/>
      <c r="O25" s="401"/>
      <c r="P25" s="401"/>
      <c r="Q25" s="401"/>
      <c r="R25" s="401"/>
      <c r="S25" s="401"/>
      <c r="T25" s="401"/>
      <c r="U25" s="401"/>
      <c r="V25" s="401"/>
      <c r="W25" s="400"/>
      <c r="X25" s="400"/>
      <c r="Y25" s="400"/>
      <c r="Z25" s="400"/>
      <c r="AA25" s="400"/>
      <c r="AB25" s="400"/>
      <c r="AC25" s="400"/>
      <c r="AD25" s="400"/>
      <c r="AE25" s="400"/>
      <c r="AF25" s="400"/>
      <c r="AG25" s="400"/>
      <c r="AH25" s="400"/>
      <c r="AI25" s="400"/>
      <c r="AJ25" s="400"/>
      <c r="AK25" s="400"/>
      <c r="AL25" s="400"/>
      <c r="AM25" s="400"/>
      <c r="AN25" s="400"/>
      <c r="AO25" s="400"/>
      <c r="AP25" s="400"/>
      <c r="AQ25" s="400"/>
      <c r="AR25" s="400"/>
      <c r="AS25" s="400"/>
      <c r="AT25" s="400"/>
      <c r="AU25" s="400"/>
      <c r="AV25" s="400"/>
      <c r="AW25" s="400"/>
      <c r="AX25" s="400"/>
      <c r="AY25" s="400"/>
      <c r="AZ25" s="400"/>
      <c r="BA25" s="400"/>
      <c r="BB25" s="400"/>
      <c r="BC25" s="400"/>
      <c r="BD25" s="400"/>
      <c r="BE25" s="400"/>
      <c r="BF25" s="400"/>
      <c r="BG25" s="400"/>
      <c r="BH25" s="400"/>
      <c r="BI25" s="400"/>
      <c r="BJ25" s="400"/>
      <c r="BK25" s="400"/>
      <c r="BL25" s="400"/>
      <c r="BM25" s="400"/>
      <c r="BN25" s="400"/>
      <c r="BO25" s="400"/>
      <c r="BP25" s="400"/>
      <c r="BQ25" s="400"/>
      <c r="BR25" s="400"/>
      <c r="BS25" s="400"/>
      <c r="BT25" s="400"/>
      <c r="BU25" s="400"/>
      <c r="BV25" s="400"/>
      <c r="BW25" s="400"/>
      <c r="BX25" s="400"/>
      <c r="BY25" s="400"/>
      <c r="BZ25" s="400"/>
      <c r="CA25" s="400"/>
      <c r="CB25" s="400"/>
      <c r="CC25" s="400"/>
      <c r="CD25" s="400"/>
      <c r="CE25" s="400"/>
    </row>
    <row r="26" spans="1:83" s="403" customFormat="1" ht="51" x14ac:dyDescent="0.25">
      <c r="A26" s="420" t="s">
        <v>1123</v>
      </c>
      <c r="B26" s="410" t="s">
        <v>1139</v>
      </c>
      <c r="C26" s="394" t="s">
        <v>1148</v>
      </c>
      <c r="D26" s="418" t="s">
        <v>383</v>
      </c>
      <c r="E26" s="417" t="str">
        <f>IFERROR(VLOOKUP($D26,[2]Insumos!$A$542:$B$585,2,FALSE),"")</f>
        <v>lsProductosdePapel</v>
      </c>
      <c r="F26" s="416" t="s">
        <v>832</v>
      </c>
      <c r="G26" s="409" t="str">
        <f>IFERROR(VLOOKUP($F26,[2]Insumos!$C$2:$F$522,2,FALSE),"")</f>
        <v>unidad</v>
      </c>
      <c r="H26" s="408"/>
      <c r="I26" s="415">
        <f>IFERROR(VLOOKUP($F26,[2]Insumos!$C$2:$F$522,3,FALSE),"")</f>
        <v>368.75</v>
      </c>
      <c r="J26" s="414">
        <f t="shared" si="0"/>
        <v>0</v>
      </c>
      <c r="K26" s="413" t="str">
        <f>IFERROR(VLOOKUP($F26,[2]Insumos!$C$2:$F$522,4,FALSE),"")</f>
        <v>2.3.3.2.01</v>
      </c>
      <c r="L26" s="412"/>
      <c r="N26" s="402"/>
      <c r="O26" s="401"/>
      <c r="P26" s="401"/>
      <c r="Q26" s="401"/>
      <c r="R26" s="401"/>
      <c r="S26" s="401"/>
      <c r="T26" s="401"/>
      <c r="U26" s="401"/>
      <c r="V26" s="401"/>
      <c r="W26" s="400"/>
      <c r="X26" s="400"/>
      <c r="Y26" s="400"/>
      <c r="Z26" s="400"/>
      <c r="AA26" s="400"/>
      <c r="AB26" s="400"/>
      <c r="AC26" s="400"/>
      <c r="AD26" s="400"/>
      <c r="AE26" s="400"/>
      <c r="AF26" s="400"/>
      <c r="AG26" s="400"/>
      <c r="AH26" s="400"/>
      <c r="AI26" s="400"/>
      <c r="AJ26" s="400"/>
      <c r="AK26" s="400"/>
      <c r="AL26" s="400"/>
      <c r="AM26" s="400"/>
      <c r="AN26" s="400"/>
      <c r="AO26" s="400"/>
      <c r="AP26" s="400"/>
      <c r="AQ26" s="400"/>
      <c r="AR26" s="400"/>
      <c r="AS26" s="400"/>
      <c r="AT26" s="400"/>
      <c r="AU26" s="400"/>
      <c r="AV26" s="400"/>
      <c r="AW26" s="400"/>
      <c r="AX26" s="400"/>
      <c r="AY26" s="400"/>
      <c r="AZ26" s="400"/>
      <c r="BA26" s="400"/>
      <c r="BB26" s="400"/>
      <c r="BC26" s="400"/>
      <c r="BD26" s="400"/>
      <c r="BE26" s="400"/>
      <c r="BF26" s="400"/>
      <c r="BG26" s="400"/>
      <c r="BH26" s="400"/>
      <c r="BI26" s="400"/>
      <c r="BJ26" s="400"/>
      <c r="BK26" s="400"/>
      <c r="BL26" s="400"/>
      <c r="BM26" s="400"/>
      <c r="BN26" s="400"/>
      <c r="BO26" s="400"/>
      <c r="BP26" s="400"/>
      <c r="BQ26" s="400"/>
      <c r="BR26" s="400"/>
      <c r="BS26" s="400"/>
      <c r="BT26" s="400"/>
      <c r="BU26" s="400"/>
      <c r="BV26" s="400"/>
      <c r="BW26" s="400"/>
      <c r="BX26" s="400"/>
      <c r="BY26" s="400"/>
      <c r="BZ26" s="400"/>
      <c r="CA26" s="400"/>
      <c r="CB26" s="400"/>
      <c r="CC26" s="400"/>
      <c r="CD26" s="400"/>
      <c r="CE26" s="400"/>
    </row>
    <row r="27" spans="1:83" s="403" customFormat="1" x14ac:dyDescent="0.25">
      <c r="A27" s="420" t="s">
        <v>1123</v>
      </c>
      <c r="B27" s="410" t="s">
        <v>1139</v>
      </c>
      <c r="C27" s="395" t="s">
        <v>1149</v>
      </c>
      <c r="D27" s="418" t="s">
        <v>383</v>
      </c>
      <c r="E27" s="417" t="str">
        <f>IFERROR(VLOOKUP($D27,[2]Insumos!$A$542:$B$585,2,FALSE),"")</f>
        <v>lsProductosdePapel</v>
      </c>
      <c r="F27" s="416" t="s">
        <v>832</v>
      </c>
      <c r="G27" s="409" t="str">
        <f>IFERROR(VLOOKUP($F27,[2]Insumos!$C$2:$F$522,2,FALSE),"")</f>
        <v>unidad</v>
      </c>
      <c r="H27" s="408"/>
      <c r="I27" s="415">
        <f>IFERROR(VLOOKUP($F27,[2]Insumos!$C$2:$F$522,3,FALSE),"")</f>
        <v>368.75</v>
      </c>
      <c r="J27" s="414">
        <f t="shared" si="0"/>
        <v>0</v>
      </c>
      <c r="K27" s="413" t="str">
        <f>IFERROR(VLOOKUP($F27,[2]Insumos!$C$2:$F$522,4,FALSE),"")</f>
        <v>2.3.3.2.01</v>
      </c>
      <c r="L27" s="412"/>
      <c r="N27" s="402"/>
      <c r="O27" s="401"/>
      <c r="P27" s="401"/>
      <c r="Q27" s="401"/>
      <c r="R27" s="401"/>
      <c r="S27" s="401"/>
      <c r="T27" s="401"/>
      <c r="U27" s="401"/>
      <c r="V27" s="401"/>
      <c r="W27" s="400"/>
      <c r="X27" s="400"/>
      <c r="Y27" s="400"/>
      <c r="Z27" s="400"/>
      <c r="AA27" s="400"/>
      <c r="AB27" s="400"/>
      <c r="AC27" s="400"/>
      <c r="AD27" s="400"/>
      <c r="AE27" s="400"/>
      <c r="AF27" s="400"/>
      <c r="AG27" s="400"/>
      <c r="AH27" s="400"/>
      <c r="AI27" s="400"/>
      <c r="AJ27" s="400"/>
      <c r="AK27" s="400"/>
      <c r="AL27" s="400"/>
      <c r="AM27" s="400"/>
      <c r="AN27" s="400"/>
      <c r="AO27" s="400"/>
      <c r="AP27" s="400"/>
      <c r="AQ27" s="400"/>
      <c r="AR27" s="400"/>
      <c r="AS27" s="400"/>
      <c r="AT27" s="400"/>
      <c r="AU27" s="400"/>
      <c r="AV27" s="400"/>
      <c r="AW27" s="400"/>
      <c r="AX27" s="400"/>
      <c r="AY27" s="400"/>
      <c r="AZ27" s="400"/>
      <c r="BA27" s="400"/>
      <c r="BB27" s="400"/>
      <c r="BC27" s="400"/>
      <c r="BD27" s="400"/>
      <c r="BE27" s="400"/>
      <c r="BF27" s="400"/>
      <c r="BG27" s="400"/>
      <c r="BH27" s="400"/>
      <c r="BI27" s="400"/>
      <c r="BJ27" s="400"/>
      <c r="BK27" s="400"/>
      <c r="BL27" s="400"/>
      <c r="BM27" s="400"/>
      <c r="BN27" s="400"/>
      <c r="BO27" s="400"/>
      <c r="BP27" s="400"/>
      <c r="BQ27" s="400"/>
      <c r="BR27" s="400"/>
      <c r="BS27" s="400"/>
      <c r="BT27" s="400"/>
      <c r="BU27" s="400"/>
      <c r="BV27" s="400"/>
      <c r="BW27" s="400"/>
      <c r="BX27" s="400"/>
      <c r="BY27" s="400"/>
      <c r="BZ27" s="400"/>
      <c r="CA27" s="400"/>
      <c r="CB27" s="400"/>
      <c r="CC27" s="400"/>
      <c r="CD27" s="400"/>
      <c r="CE27" s="400"/>
    </row>
    <row r="28" spans="1:83" s="403" customFormat="1" ht="63.75" x14ac:dyDescent="0.25">
      <c r="A28" s="420" t="s">
        <v>1123</v>
      </c>
      <c r="B28" s="410" t="s">
        <v>1139</v>
      </c>
      <c r="C28" s="394" t="s">
        <v>1150</v>
      </c>
      <c r="D28" s="418" t="s">
        <v>906</v>
      </c>
      <c r="E28" s="417" t="str">
        <f>IFERROR(VLOOKUP($D28,[2]Insumos!$A$542:$B$585,2,FALSE),"")</f>
        <v>lsServiciosTecnicosProfesionales</v>
      </c>
      <c r="F28" s="416" t="s">
        <v>908</v>
      </c>
      <c r="G28" s="409" t="str">
        <f>IFERROR(VLOOKUP($F28,[2]Insumos!$C$2:$F$522,2,FALSE),"")</f>
        <v xml:space="preserve">Cheque </v>
      </c>
      <c r="H28" s="408">
        <v>2</v>
      </c>
      <c r="I28" s="415">
        <f>IFERROR(VLOOKUP($F28,[2]Insumos!$C$2:$F$522,3,FALSE),"")</f>
        <v>3000</v>
      </c>
      <c r="J28" s="414">
        <f t="shared" si="0"/>
        <v>6000</v>
      </c>
      <c r="K28" s="413" t="str">
        <f>IFERROR(VLOOKUP($F28,[2]Insumos!$C$2:$F$522,4,FALSE),"")</f>
        <v>2.2.8.7.06</v>
      </c>
      <c r="L28" s="412"/>
      <c r="N28" s="402"/>
      <c r="O28" s="401"/>
      <c r="P28" s="401"/>
      <c r="Q28" s="401"/>
      <c r="R28" s="401"/>
      <c r="S28" s="401"/>
      <c r="T28" s="401"/>
      <c r="U28" s="401"/>
      <c r="V28" s="401"/>
      <c r="W28" s="400"/>
      <c r="X28" s="400"/>
      <c r="Y28" s="400"/>
      <c r="Z28" s="400"/>
      <c r="AA28" s="400"/>
      <c r="AB28" s="400"/>
      <c r="AC28" s="400"/>
      <c r="AD28" s="400"/>
      <c r="AE28" s="400"/>
      <c r="AF28" s="400"/>
      <c r="AG28" s="400"/>
      <c r="AH28" s="400"/>
      <c r="AI28" s="400"/>
      <c r="AJ28" s="400"/>
      <c r="AK28" s="400"/>
      <c r="AL28" s="400"/>
      <c r="AM28" s="400"/>
      <c r="AN28" s="400"/>
      <c r="AO28" s="400"/>
      <c r="AP28" s="400"/>
      <c r="AQ28" s="400"/>
      <c r="AR28" s="400"/>
      <c r="AS28" s="400"/>
      <c r="AT28" s="400"/>
      <c r="AU28" s="400"/>
      <c r="AV28" s="400"/>
      <c r="AW28" s="400"/>
      <c r="AX28" s="400"/>
      <c r="AY28" s="400"/>
      <c r="AZ28" s="400"/>
      <c r="BA28" s="400"/>
      <c r="BB28" s="400"/>
      <c r="BC28" s="400"/>
      <c r="BD28" s="400"/>
      <c r="BE28" s="400"/>
      <c r="BF28" s="400"/>
      <c r="BG28" s="400"/>
      <c r="BH28" s="400"/>
      <c r="BI28" s="400"/>
      <c r="BJ28" s="400"/>
      <c r="BK28" s="400"/>
      <c r="BL28" s="400"/>
      <c r="BM28" s="400"/>
      <c r="BN28" s="400"/>
      <c r="BO28" s="400"/>
      <c r="BP28" s="400"/>
      <c r="BQ28" s="400"/>
      <c r="BR28" s="400"/>
      <c r="BS28" s="400"/>
      <c r="BT28" s="400"/>
      <c r="BU28" s="400"/>
      <c r="BV28" s="400"/>
      <c r="BW28" s="400"/>
      <c r="BX28" s="400"/>
      <c r="BY28" s="400"/>
      <c r="BZ28" s="400"/>
      <c r="CA28" s="400"/>
      <c r="CB28" s="400"/>
      <c r="CC28" s="400"/>
      <c r="CD28" s="400"/>
      <c r="CE28" s="400"/>
    </row>
    <row r="29" spans="1:83" s="403" customFormat="1" x14ac:dyDescent="0.25">
      <c r="A29" s="420" t="s">
        <v>1123</v>
      </c>
      <c r="B29" s="410" t="s">
        <v>1139</v>
      </c>
      <c r="C29" s="396" t="s">
        <v>1151</v>
      </c>
      <c r="D29" s="418" t="s">
        <v>906</v>
      </c>
      <c r="E29" s="417" t="str">
        <f>IFERROR(VLOOKUP($D29,[2]Insumos!$A$542:$B$585,2,FALSE),"")</f>
        <v>lsServiciosTecnicosProfesionales</v>
      </c>
      <c r="F29" s="416" t="s">
        <v>908</v>
      </c>
      <c r="G29" s="409" t="str">
        <f>IFERROR(VLOOKUP($F29,[2]Insumos!$C$2:$F$522,2,FALSE),"")</f>
        <v xml:space="preserve">Cheque </v>
      </c>
      <c r="H29" s="408">
        <v>1</v>
      </c>
      <c r="I29" s="415">
        <f>IFERROR(VLOOKUP($F29,[2]Insumos!$C$2:$F$522,3,FALSE),"")</f>
        <v>3000</v>
      </c>
      <c r="J29" s="414">
        <f t="shared" si="0"/>
        <v>3000</v>
      </c>
      <c r="K29" s="413" t="str">
        <f>IFERROR(VLOOKUP($F29,[2]Insumos!$C$2:$F$522,4,FALSE),"")</f>
        <v>2.2.8.7.06</v>
      </c>
      <c r="L29" s="412"/>
      <c r="N29" s="402"/>
      <c r="O29" s="401"/>
      <c r="P29" s="401"/>
      <c r="Q29" s="401"/>
      <c r="R29" s="401"/>
      <c r="S29" s="401"/>
      <c r="T29" s="401"/>
      <c r="U29" s="401"/>
      <c r="V29" s="401"/>
      <c r="W29" s="400"/>
      <c r="X29" s="400"/>
      <c r="Y29" s="400"/>
      <c r="Z29" s="400"/>
      <c r="AA29" s="400"/>
      <c r="AB29" s="400"/>
      <c r="AC29" s="400"/>
      <c r="AD29" s="400"/>
      <c r="AE29" s="400"/>
      <c r="AF29" s="400"/>
      <c r="AG29" s="400"/>
      <c r="AH29" s="400"/>
      <c r="AI29" s="400"/>
      <c r="AJ29" s="400"/>
      <c r="AK29" s="400"/>
      <c r="AL29" s="400"/>
      <c r="AM29" s="400"/>
      <c r="AN29" s="400"/>
      <c r="AO29" s="400"/>
      <c r="AP29" s="400"/>
      <c r="AQ29" s="400"/>
      <c r="AR29" s="400"/>
      <c r="AS29" s="400"/>
      <c r="AT29" s="400"/>
      <c r="AU29" s="400"/>
      <c r="AV29" s="400"/>
      <c r="AW29" s="400"/>
      <c r="AX29" s="400"/>
      <c r="AY29" s="400"/>
      <c r="AZ29" s="400"/>
      <c r="BA29" s="400"/>
      <c r="BB29" s="400"/>
      <c r="BC29" s="400"/>
      <c r="BD29" s="400"/>
      <c r="BE29" s="400"/>
      <c r="BF29" s="400"/>
      <c r="BG29" s="400"/>
      <c r="BH29" s="400"/>
      <c r="BI29" s="400"/>
      <c r="BJ29" s="400"/>
      <c r="BK29" s="400"/>
      <c r="BL29" s="400"/>
      <c r="BM29" s="400"/>
      <c r="BN29" s="400"/>
      <c r="BO29" s="400"/>
      <c r="BP29" s="400"/>
      <c r="BQ29" s="400"/>
      <c r="BR29" s="400"/>
      <c r="BS29" s="400"/>
      <c r="BT29" s="400"/>
      <c r="BU29" s="400"/>
      <c r="BV29" s="400"/>
      <c r="BW29" s="400"/>
      <c r="BX29" s="400"/>
      <c r="BY29" s="400"/>
      <c r="BZ29" s="400"/>
      <c r="CA29" s="400"/>
      <c r="CB29" s="400"/>
      <c r="CC29" s="400"/>
      <c r="CD29" s="400"/>
      <c r="CE29" s="400"/>
    </row>
    <row r="30" spans="1:83" s="403" customFormat="1" ht="63.75" x14ac:dyDescent="0.25">
      <c r="A30" s="420" t="s">
        <v>1123</v>
      </c>
      <c r="B30" s="410" t="s">
        <v>1139</v>
      </c>
      <c r="C30" s="394" t="s">
        <v>1152</v>
      </c>
      <c r="D30" s="418" t="s">
        <v>633</v>
      </c>
      <c r="E30" s="417" t="str">
        <f>IFERROR(VLOOKUP($D30,[2]Insumos!$A$542:$B$585,2,FALSE),"")</f>
        <v>lsEquiposComputos</v>
      </c>
      <c r="F30" s="416" t="s">
        <v>635</v>
      </c>
      <c r="G30" s="409" t="str">
        <f>IFERROR(VLOOKUP($F30,[2]Insumos!$C$2:$F$522,2,FALSE),"")</f>
        <v>unidad</v>
      </c>
      <c r="H30" s="408"/>
      <c r="I30" s="415">
        <f>IFERROR(VLOOKUP($F30,[2]Insumos!$C$2:$F$522,3,FALSE),"")</f>
        <v>36954.32</v>
      </c>
      <c r="J30" s="414">
        <f t="shared" si="0"/>
        <v>0</v>
      </c>
      <c r="K30" s="413" t="str">
        <f>IFERROR(VLOOKUP($F30,[2]Insumos!$C$2:$F$522,4,FALSE),"")</f>
        <v>2.6.1.3.01</v>
      </c>
      <c r="L30" s="412"/>
      <c r="N30" s="402"/>
      <c r="O30" s="401"/>
      <c r="P30" s="401"/>
      <c r="Q30" s="401"/>
      <c r="R30" s="401"/>
      <c r="S30" s="401"/>
      <c r="T30" s="401"/>
      <c r="U30" s="401"/>
      <c r="V30" s="401"/>
      <c r="W30" s="400"/>
      <c r="X30" s="400"/>
      <c r="Y30" s="400"/>
      <c r="Z30" s="400"/>
      <c r="AA30" s="400"/>
      <c r="AB30" s="400"/>
      <c r="AC30" s="400"/>
      <c r="AD30" s="400"/>
      <c r="AE30" s="400"/>
      <c r="AF30" s="400"/>
      <c r="AG30" s="400"/>
      <c r="AH30" s="400"/>
      <c r="AI30" s="400"/>
      <c r="AJ30" s="400"/>
      <c r="AK30" s="400"/>
      <c r="AL30" s="400"/>
      <c r="AM30" s="400"/>
      <c r="AN30" s="400"/>
      <c r="AO30" s="400"/>
      <c r="AP30" s="400"/>
      <c r="AQ30" s="400"/>
      <c r="AR30" s="400"/>
      <c r="AS30" s="400"/>
      <c r="AT30" s="400"/>
      <c r="AU30" s="400"/>
      <c r="AV30" s="400"/>
      <c r="AW30" s="400"/>
      <c r="AX30" s="400"/>
      <c r="AY30" s="400"/>
      <c r="AZ30" s="400"/>
      <c r="BA30" s="400"/>
      <c r="BB30" s="400"/>
      <c r="BC30" s="400"/>
      <c r="BD30" s="400"/>
      <c r="BE30" s="400"/>
      <c r="BF30" s="400"/>
      <c r="BG30" s="400"/>
      <c r="BH30" s="400"/>
      <c r="BI30" s="400"/>
      <c r="BJ30" s="400"/>
      <c r="BK30" s="400"/>
      <c r="BL30" s="400"/>
      <c r="BM30" s="400"/>
      <c r="BN30" s="400"/>
      <c r="BO30" s="400"/>
      <c r="BP30" s="400"/>
      <c r="BQ30" s="400"/>
      <c r="BR30" s="400"/>
      <c r="BS30" s="400"/>
      <c r="BT30" s="400"/>
      <c r="BU30" s="400"/>
      <c r="BV30" s="400"/>
      <c r="BW30" s="400"/>
      <c r="BX30" s="400"/>
      <c r="BY30" s="400"/>
      <c r="BZ30" s="400"/>
      <c r="CA30" s="400"/>
      <c r="CB30" s="400"/>
      <c r="CC30" s="400"/>
      <c r="CD30" s="400"/>
      <c r="CE30" s="400"/>
    </row>
    <row r="31" spans="1:83" s="403" customFormat="1" ht="63.75" x14ac:dyDescent="0.25">
      <c r="A31" s="420" t="s">
        <v>1123</v>
      </c>
      <c r="B31" s="410" t="s">
        <v>1139</v>
      </c>
      <c r="C31" s="394" t="s">
        <v>1153</v>
      </c>
      <c r="D31" s="418" t="s">
        <v>633</v>
      </c>
      <c r="E31" s="417" t="str">
        <f>IFERROR(VLOOKUP($D31,[2]Insumos!$A$542:$B$585,2,FALSE),"")</f>
        <v>lsEquiposComputos</v>
      </c>
      <c r="F31" s="416" t="s">
        <v>635</v>
      </c>
      <c r="G31" s="409" t="str">
        <f>IFERROR(VLOOKUP($F31,[2]Insumos!$C$2:$F$522,2,FALSE),"")</f>
        <v>unidad</v>
      </c>
      <c r="H31" s="408"/>
      <c r="I31" s="415">
        <f>IFERROR(VLOOKUP($F31,[2]Insumos!$C$2:$F$522,3,FALSE),"")</f>
        <v>36954.32</v>
      </c>
      <c r="J31" s="414">
        <f t="shared" si="0"/>
        <v>0</v>
      </c>
      <c r="K31" s="413" t="str">
        <f>IFERROR(VLOOKUP($F31,[2]Insumos!$C$2:$F$522,4,FALSE),"")</f>
        <v>2.6.1.3.01</v>
      </c>
      <c r="L31" s="412"/>
      <c r="N31" s="402"/>
      <c r="O31" s="401"/>
      <c r="P31" s="401"/>
      <c r="Q31" s="401"/>
      <c r="R31" s="401"/>
      <c r="S31" s="401"/>
      <c r="T31" s="401"/>
      <c r="U31" s="401"/>
      <c r="V31" s="401"/>
      <c r="W31" s="400"/>
      <c r="X31" s="400"/>
      <c r="Y31" s="400"/>
      <c r="Z31" s="400"/>
      <c r="AA31" s="400"/>
      <c r="AB31" s="400"/>
      <c r="AC31" s="400"/>
      <c r="AD31" s="400"/>
      <c r="AE31" s="400"/>
      <c r="AF31" s="400"/>
      <c r="AG31" s="400"/>
      <c r="AH31" s="400"/>
      <c r="AI31" s="400"/>
      <c r="AJ31" s="400"/>
      <c r="AK31" s="400"/>
      <c r="AL31" s="400"/>
      <c r="AM31" s="400"/>
      <c r="AN31" s="400"/>
      <c r="AO31" s="400"/>
      <c r="AP31" s="400"/>
      <c r="AQ31" s="400"/>
      <c r="AR31" s="400"/>
      <c r="AS31" s="400"/>
      <c r="AT31" s="400"/>
      <c r="AU31" s="400"/>
      <c r="AV31" s="400"/>
      <c r="AW31" s="400"/>
      <c r="AX31" s="400"/>
      <c r="AY31" s="400"/>
      <c r="AZ31" s="400"/>
      <c r="BA31" s="400"/>
      <c r="BB31" s="400"/>
      <c r="BC31" s="400"/>
      <c r="BD31" s="400"/>
      <c r="BE31" s="400"/>
      <c r="BF31" s="400"/>
      <c r="BG31" s="400"/>
      <c r="BH31" s="400"/>
      <c r="BI31" s="400"/>
      <c r="BJ31" s="400"/>
      <c r="BK31" s="400"/>
      <c r="BL31" s="400"/>
      <c r="BM31" s="400"/>
      <c r="BN31" s="400"/>
      <c r="BO31" s="400"/>
      <c r="BP31" s="400"/>
      <c r="BQ31" s="400"/>
      <c r="BR31" s="400"/>
      <c r="BS31" s="400"/>
      <c r="BT31" s="400"/>
      <c r="BU31" s="400"/>
      <c r="BV31" s="400"/>
      <c r="BW31" s="400"/>
      <c r="BX31" s="400"/>
      <c r="BY31" s="400"/>
      <c r="BZ31" s="400"/>
      <c r="CA31" s="400"/>
      <c r="CB31" s="400"/>
      <c r="CC31" s="400"/>
      <c r="CD31" s="400"/>
      <c r="CE31" s="400"/>
    </row>
    <row r="32" spans="1:83" s="403" customFormat="1" ht="51" x14ac:dyDescent="0.25">
      <c r="A32" s="420" t="s">
        <v>1123</v>
      </c>
      <c r="B32" s="410" t="s">
        <v>1139</v>
      </c>
      <c r="C32" s="394" t="s">
        <v>1154</v>
      </c>
      <c r="D32" s="418" t="s">
        <v>906</v>
      </c>
      <c r="E32" s="417" t="str">
        <f>IFERROR(VLOOKUP($D32,[2]Insumos!$A$542:$B$585,2,FALSE),"")</f>
        <v>lsServiciosTecnicosProfesionales</v>
      </c>
      <c r="F32" s="416" t="s">
        <v>908</v>
      </c>
      <c r="G32" s="409" t="str">
        <f>IFERROR(VLOOKUP($F32,[2]Insumos!$C$2:$F$522,2,FALSE),"")</f>
        <v xml:space="preserve">Cheque </v>
      </c>
      <c r="H32" s="408"/>
      <c r="I32" s="415">
        <f>IFERROR(VLOOKUP($F32,[2]Insumos!$C$2:$F$522,3,FALSE),"")</f>
        <v>3000</v>
      </c>
      <c r="J32" s="414">
        <f t="shared" si="0"/>
        <v>0</v>
      </c>
      <c r="K32" s="413" t="str">
        <f>IFERROR(VLOOKUP($F32,[2]Insumos!$C$2:$F$522,4,FALSE),"")</f>
        <v>2.2.8.7.06</v>
      </c>
      <c r="L32" s="412"/>
      <c r="N32" s="402"/>
      <c r="O32" s="401"/>
      <c r="P32" s="401"/>
      <c r="Q32" s="401"/>
      <c r="R32" s="401"/>
      <c r="S32" s="401"/>
      <c r="T32" s="401"/>
      <c r="U32" s="401"/>
      <c r="V32" s="401"/>
      <c r="W32" s="400"/>
      <c r="X32" s="400"/>
      <c r="Y32" s="400"/>
      <c r="Z32" s="400"/>
      <c r="AA32" s="400"/>
      <c r="AB32" s="400"/>
      <c r="AC32" s="400"/>
      <c r="AD32" s="400"/>
      <c r="AE32" s="400"/>
      <c r="AF32" s="400"/>
      <c r="AG32" s="400"/>
      <c r="AH32" s="400"/>
      <c r="AI32" s="400"/>
      <c r="AJ32" s="400"/>
      <c r="AK32" s="400"/>
      <c r="AL32" s="400"/>
      <c r="AM32" s="400"/>
      <c r="AN32" s="400"/>
      <c r="AO32" s="400"/>
      <c r="AP32" s="400"/>
      <c r="AQ32" s="400"/>
      <c r="AR32" s="400"/>
      <c r="AS32" s="400"/>
      <c r="AT32" s="400"/>
      <c r="AU32" s="400"/>
      <c r="AV32" s="400"/>
      <c r="AW32" s="400"/>
      <c r="AX32" s="400"/>
      <c r="AY32" s="400"/>
      <c r="AZ32" s="400"/>
      <c r="BA32" s="400"/>
      <c r="BB32" s="400"/>
      <c r="BC32" s="400"/>
      <c r="BD32" s="400"/>
      <c r="BE32" s="400"/>
      <c r="BF32" s="400"/>
      <c r="BG32" s="400"/>
      <c r="BH32" s="400"/>
      <c r="BI32" s="400"/>
      <c r="BJ32" s="400"/>
      <c r="BK32" s="400"/>
      <c r="BL32" s="400"/>
      <c r="BM32" s="400"/>
      <c r="BN32" s="400"/>
      <c r="BO32" s="400"/>
      <c r="BP32" s="400"/>
      <c r="BQ32" s="400"/>
      <c r="BR32" s="400"/>
      <c r="BS32" s="400"/>
      <c r="BT32" s="400"/>
      <c r="BU32" s="400"/>
      <c r="BV32" s="400"/>
      <c r="BW32" s="400"/>
      <c r="BX32" s="400"/>
      <c r="BY32" s="400"/>
      <c r="BZ32" s="400"/>
      <c r="CA32" s="400"/>
      <c r="CB32" s="400"/>
      <c r="CC32" s="400"/>
      <c r="CD32" s="400"/>
      <c r="CE32" s="400"/>
    </row>
    <row r="33" spans="1:83" s="403" customFormat="1" ht="63.75" x14ac:dyDescent="0.25">
      <c r="A33" s="420" t="s">
        <v>1123</v>
      </c>
      <c r="B33" s="410" t="s">
        <v>1139</v>
      </c>
      <c r="C33" s="394" t="s">
        <v>1155</v>
      </c>
      <c r="D33" s="418" t="s">
        <v>383</v>
      </c>
      <c r="E33" s="417" t="str">
        <f>IFERROR(VLOOKUP($D33,[2]Insumos!$A$542:$B$585,2,FALSE),"")</f>
        <v>lsProductosdePapel</v>
      </c>
      <c r="F33" s="416" t="s">
        <v>832</v>
      </c>
      <c r="G33" s="409" t="str">
        <f>IFERROR(VLOOKUP($F33,[2]Insumos!$C$2:$F$522,2,FALSE),"")</f>
        <v>unidad</v>
      </c>
      <c r="H33" s="408">
        <v>25</v>
      </c>
      <c r="I33" s="415">
        <f>IFERROR(VLOOKUP($F33,[2]Insumos!$C$2:$F$522,3,FALSE),"")</f>
        <v>368.75</v>
      </c>
      <c r="J33" s="414">
        <f t="shared" si="0"/>
        <v>9218.75</v>
      </c>
      <c r="K33" s="413" t="str">
        <f>IFERROR(VLOOKUP($F33,[2]Insumos!$C$2:$F$522,4,FALSE),"")</f>
        <v>2.3.3.2.01</v>
      </c>
      <c r="L33" s="412"/>
      <c r="N33" s="402"/>
      <c r="O33" s="401"/>
      <c r="P33" s="401"/>
      <c r="Q33" s="401"/>
      <c r="R33" s="401"/>
      <c r="S33" s="401"/>
      <c r="T33" s="401"/>
      <c r="U33" s="401"/>
      <c r="V33" s="401"/>
      <c r="W33" s="400"/>
      <c r="X33" s="400"/>
      <c r="Y33" s="400"/>
      <c r="Z33" s="400"/>
      <c r="AA33" s="400"/>
      <c r="AB33" s="400"/>
      <c r="AC33" s="400"/>
      <c r="AD33" s="400"/>
      <c r="AE33" s="400"/>
      <c r="AF33" s="400"/>
      <c r="AG33" s="400"/>
      <c r="AH33" s="400"/>
      <c r="AI33" s="400"/>
      <c r="AJ33" s="400"/>
      <c r="AK33" s="400"/>
      <c r="AL33" s="400"/>
      <c r="AM33" s="400"/>
      <c r="AN33" s="400"/>
      <c r="AO33" s="400"/>
      <c r="AP33" s="400"/>
      <c r="AQ33" s="400"/>
      <c r="AR33" s="400"/>
      <c r="AS33" s="400"/>
      <c r="AT33" s="400"/>
      <c r="AU33" s="400"/>
      <c r="AV33" s="400"/>
      <c r="AW33" s="400"/>
      <c r="AX33" s="400"/>
      <c r="AY33" s="400"/>
      <c r="AZ33" s="400"/>
      <c r="BA33" s="400"/>
      <c r="BB33" s="400"/>
      <c r="BC33" s="400"/>
      <c r="BD33" s="400"/>
      <c r="BE33" s="400"/>
      <c r="BF33" s="400"/>
      <c r="BG33" s="400"/>
      <c r="BH33" s="400"/>
      <c r="BI33" s="400"/>
      <c r="BJ33" s="400"/>
      <c r="BK33" s="400"/>
      <c r="BL33" s="400"/>
      <c r="BM33" s="400"/>
      <c r="BN33" s="400"/>
      <c r="BO33" s="400"/>
      <c r="BP33" s="400"/>
      <c r="BQ33" s="400"/>
      <c r="BR33" s="400"/>
      <c r="BS33" s="400"/>
      <c r="BT33" s="400"/>
      <c r="BU33" s="400"/>
      <c r="BV33" s="400"/>
      <c r="BW33" s="400"/>
      <c r="BX33" s="400"/>
      <c r="BY33" s="400"/>
      <c r="BZ33" s="400"/>
      <c r="CA33" s="400"/>
      <c r="CB33" s="400"/>
      <c r="CC33" s="400"/>
      <c r="CD33" s="400"/>
      <c r="CE33" s="400"/>
    </row>
    <row r="34" spans="1:83" s="403" customFormat="1" ht="89.25" x14ac:dyDescent="0.25">
      <c r="A34" s="420" t="s">
        <v>1123</v>
      </c>
      <c r="B34" s="410" t="s">
        <v>1139</v>
      </c>
      <c r="C34" s="394" t="s">
        <v>1167</v>
      </c>
      <c r="D34" s="418" t="s">
        <v>383</v>
      </c>
      <c r="E34" s="417" t="str">
        <f>IFERROR(VLOOKUP($D34,[2]Insumos!$A$542:$B$585,2,FALSE),"")</f>
        <v>lsProductosdePapel</v>
      </c>
      <c r="F34" s="416" t="s">
        <v>832</v>
      </c>
      <c r="G34" s="409" t="str">
        <f>IFERROR(VLOOKUP($F34,[2]Insumos!$C$2:$F$522,2,FALSE),"")</f>
        <v>unidad</v>
      </c>
      <c r="H34" s="408">
        <v>60</v>
      </c>
      <c r="I34" s="415">
        <f>IFERROR(VLOOKUP($F34,[2]Insumos!$C$2:$F$522,3,FALSE),"")</f>
        <v>368.75</v>
      </c>
      <c r="J34" s="414">
        <f t="shared" si="0"/>
        <v>22125</v>
      </c>
      <c r="K34" s="413" t="str">
        <f>IFERROR(VLOOKUP($F34,[2]Insumos!$C$2:$F$522,4,FALSE),"")</f>
        <v>2.3.3.2.01</v>
      </c>
      <c r="L34" s="412"/>
      <c r="N34" s="402"/>
      <c r="O34" s="401"/>
      <c r="P34" s="401"/>
      <c r="Q34" s="401"/>
      <c r="R34" s="401"/>
      <c r="S34" s="401"/>
      <c r="T34" s="401"/>
      <c r="U34" s="401"/>
      <c r="V34" s="401"/>
      <c r="W34" s="400"/>
      <c r="X34" s="400"/>
      <c r="Y34" s="400"/>
      <c r="Z34" s="400"/>
      <c r="AA34" s="400"/>
      <c r="AB34" s="400"/>
      <c r="AC34" s="400"/>
      <c r="AD34" s="400"/>
      <c r="AE34" s="400"/>
      <c r="AF34" s="400"/>
      <c r="AG34" s="400"/>
      <c r="AH34" s="400"/>
      <c r="AI34" s="400"/>
      <c r="AJ34" s="400"/>
      <c r="AK34" s="400"/>
      <c r="AL34" s="400"/>
      <c r="AM34" s="400"/>
      <c r="AN34" s="400"/>
      <c r="AO34" s="400"/>
      <c r="AP34" s="400"/>
      <c r="AQ34" s="400"/>
      <c r="AR34" s="400"/>
      <c r="AS34" s="400"/>
      <c r="AT34" s="400"/>
      <c r="AU34" s="400"/>
      <c r="AV34" s="400"/>
      <c r="AW34" s="400"/>
      <c r="AX34" s="400"/>
      <c r="AY34" s="400"/>
      <c r="AZ34" s="400"/>
      <c r="BA34" s="400"/>
      <c r="BB34" s="400"/>
      <c r="BC34" s="400"/>
      <c r="BD34" s="400"/>
      <c r="BE34" s="400"/>
      <c r="BF34" s="400"/>
      <c r="BG34" s="400"/>
      <c r="BH34" s="400"/>
      <c r="BI34" s="400"/>
      <c r="BJ34" s="400"/>
      <c r="BK34" s="400"/>
      <c r="BL34" s="400"/>
      <c r="BM34" s="400"/>
      <c r="BN34" s="400"/>
      <c r="BO34" s="400"/>
      <c r="BP34" s="400"/>
      <c r="BQ34" s="400"/>
      <c r="BR34" s="400"/>
      <c r="BS34" s="400"/>
      <c r="BT34" s="400"/>
      <c r="BU34" s="400"/>
      <c r="BV34" s="400"/>
      <c r="BW34" s="400"/>
      <c r="BX34" s="400"/>
      <c r="BY34" s="400"/>
      <c r="BZ34" s="400"/>
      <c r="CA34" s="400"/>
      <c r="CB34" s="400"/>
      <c r="CC34" s="400"/>
      <c r="CD34" s="400"/>
      <c r="CE34" s="400"/>
    </row>
    <row r="35" spans="1:83" s="403" customFormat="1" ht="25.5" x14ac:dyDescent="0.25">
      <c r="A35" s="420" t="s">
        <v>1123</v>
      </c>
      <c r="B35" s="410" t="s">
        <v>1139</v>
      </c>
      <c r="C35" s="394" t="s">
        <v>1156</v>
      </c>
      <c r="D35" s="418" t="s">
        <v>906</v>
      </c>
      <c r="E35" s="417" t="str">
        <f>IFERROR(VLOOKUP($D35,[2]Insumos!$A$542:$B$585,2,FALSE),"")</f>
        <v>lsServiciosTecnicosProfesionales</v>
      </c>
      <c r="F35" s="416" t="s">
        <v>908</v>
      </c>
      <c r="G35" s="409" t="str">
        <f>IFERROR(VLOOKUP($F35,[2]Insumos!$C$2:$F$522,2,FALSE),"")</f>
        <v xml:space="preserve">Cheque </v>
      </c>
      <c r="H35" s="408"/>
      <c r="I35" s="415">
        <f>IFERROR(VLOOKUP($F35,[2]Insumos!$C$2:$F$522,3,FALSE),"")</f>
        <v>3000</v>
      </c>
      <c r="J35" s="414">
        <f t="shared" si="0"/>
        <v>0</v>
      </c>
      <c r="K35" s="413" t="str">
        <f>IFERROR(VLOOKUP($F35,[2]Insumos!$C$2:$F$522,4,FALSE),"")</f>
        <v>2.2.8.7.06</v>
      </c>
      <c r="L35" s="412"/>
      <c r="N35" s="402"/>
      <c r="O35" s="401"/>
      <c r="P35" s="401"/>
      <c r="Q35" s="401"/>
      <c r="R35" s="401"/>
      <c r="S35" s="401"/>
      <c r="T35" s="401"/>
      <c r="U35" s="401"/>
      <c r="V35" s="401"/>
      <c r="W35" s="400"/>
      <c r="X35" s="400"/>
      <c r="Y35" s="400"/>
      <c r="Z35" s="400"/>
      <c r="AA35" s="400"/>
      <c r="AB35" s="400"/>
      <c r="AC35" s="400"/>
      <c r="AD35" s="400"/>
      <c r="AE35" s="400"/>
      <c r="AF35" s="400"/>
      <c r="AG35" s="400"/>
      <c r="AH35" s="400"/>
      <c r="AI35" s="400"/>
      <c r="AJ35" s="400"/>
      <c r="AK35" s="400"/>
      <c r="AL35" s="400"/>
      <c r="AM35" s="400"/>
      <c r="AN35" s="400"/>
      <c r="AO35" s="400"/>
      <c r="AP35" s="400"/>
      <c r="AQ35" s="400"/>
      <c r="AR35" s="400"/>
      <c r="AS35" s="400"/>
      <c r="AT35" s="400"/>
      <c r="AU35" s="400"/>
      <c r="AV35" s="400"/>
      <c r="AW35" s="400"/>
      <c r="AX35" s="400"/>
      <c r="AY35" s="400"/>
      <c r="AZ35" s="400"/>
      <c r="BA35" s="400"/>
      <c r="BB35" s="400"/>
      <c r="BC35" s="400"/>
      <c r="BD35" s="400"/>
      <c r="BE35" s="400"/>
      <c r="BF35" s="400"/>
      <c r="BG35" s="400"/>
      <c r="BH35" s="400"/>
      <c r="BI35" s="400"/>
      <c r="BJ35" s="400"/>
      <c r="BK35" s="400"/>
      <c r="BL35" s="400"/>
      <c r="BM35" s="400"/>
      <c r="BN35" s="400"/>
      <c r="BO35" s="400"/>
      <c r="BP35" s="400"/>
      <c r="BQ35" s="400"/>
      <c r="BR35" s="400"/>
      <c r="BS35" s="400"/>
      <c r="BT35" s="400"/>
      <c r="BU35" s="400"/>
      <c r="BV35" s="400"/>
      <c r="BW35" s="400"/>
      <c r="BX35" s="400"/>
      <c r="BY35" s="400"/>
      <c r="BZ35" s="400"/>
      <c r="CA35" s="400"/>
      <c r="CB35" s="400"/>
      <c r="CC35" s="400"/>
      <c r="CD35" s="400"/>
      <c r="CE35" s="400"/>
    </row>
    <row r="36" spans="1:83" s="403" customFormat="1" ht="38.25" x14ac:dyDescent="0.25">
      <c r="A36" s="411" t="s">
        <v>1123</v>
      </c>
      <c r="B36" s="410" t="s">
        <v>1172</v>
      </c>
      <c r="C36" s="394" t="s">
        <v>1168</v>
      </c>
      <c r="D36" s="410" t="s">
        <v>196</v>
      </c>
      <c r="E36" s="409" t="str">
        <f>IFERROR(VLOOKUP($D36,[2]Insumos!$A$542:$B$585,2,FALSE),"")</f>
        <v>lsProductosArtesGraficas</v>
      </c>
      <c r="F36" s="410" t="s">
        <v>803</v>
      </c>
      <c r="G36" s="409" t="str">
        <f>IFERROR(VLOOKUP($F36,[2]Insumos!$C$2:$F$522,2,FALSE),"")</f>
        <v>unidad</v>
      </c>
      <c r="H36" s="408">
        <v>2</v>
      </c>
      <c r="I36" s="407">
        <f>IFERROR(VLOOKUP($F36,[2]Insumos!$C$2:$F$522,3,FALSE),"")</f>
        <v>5959</v>
      </c>
      <c r="J36" s="407">
        <f t="shared" si="0"/>
        <v>11918</v>
      </c>
      <c r="K36" s="406" t="str">
        <f>IFERROR(VLOOKUP($F36,[2]Insumos!$C$2:$F$522,4,FALSE),"")</f>
        <v>2.3.3.3.01</v>
      </c>
      <c r="L36" s="405"/>
      <c r="N36" s="402"/>
      <c r="O36" s="401"/>
      <c r="P36" s="401"/>
      <c r="Q36" s="401"/>
      <c r="R36" s="401"/>
      <c r="S36" s="401"/>
      <c r="T36" s="401"/>
      <c r="U36" s="401"/>
      <c r="V36" s="401"/>
      <c r="W36" s="400"/>
      <c r="X36" s="400"/>
      <c r="Y36" s="400"/>
      <c r="Z36" s="400"/>
      <c r="AA36" s="400"/>
      <c r="AB36" s="400"/>
      <c r="AC36" s="400"/>
      <c r="AD36" s="400"/>
      <c r="AE36" s="400"/>
      <c r="AF36" s="400"/>
      <c r="AG36" s="400"/>
      <c r="AH36" s="400"/>
      <c r="AI36" s="400"/>
      <c r="AJ36" s="400"/>
      <c r="AK36" s="400"/>
      <c r="AL36" s="400"/>
      <c r="AM36" s="400"/>
      <c r="AN36" s="400"/>
      <c r="AO36" s="400"/>
      <c r="AP36" s="400"/>
      <c r="AQ36" s="400"/>
      <c r="AR36" s="400"/>
      <c r="AS36" s="400"/>
      <c r="AT36" s="400"/>
      <c r="AU36" s="400"/>
      <c r="AV36" s="400"/>
      <c r="AW36" s="400"/>
      <c r="AX36" s="400"/>
      <c r="AY36" s="400"/>
      <c r="AZ36" s="400"/>
      <c r="BA36" s="400"/>
      <c r="BB36" s="400"/>
      <c r="BC36" s="400"/>
      <c r="BD36" s="400"/>
      <c r="BE36" s="400"/>
      <c r="BF36" s="400"/>
      <c r="BG36" s="400"/>
      <c r="BH36" s="400"/>
      <c r="BI36" s="400"/>
      <c r="BJ36" s="400"/>
      <c r="BK36" s="400"/>
      <c r="BL36" s="400"/>
      <c r="BM36" s="400"/>
      <c r="BN36" s="400"/>
      <c r="BO36" s="400"/>
      <c r="BP36" s="400"/>
      <c r="BQ36" s="400"/>
      <c r="BR36" s="400"/>
      <c r="BS36" s="400"/>
      <c r="BT36" s="400"/>
      <c r="BU36" s="400"/>
      <c r="BV36" s="400"/>
      <c r="BW36" s="400"/>
      <c r="BX36" s="400"/>
      <c r="BY36" s="400"/>
      <c r="BZ36" s="400"/>
      <c r="CA36" s="400"/>
      <c r="CB36" s="400"/>
      <c r="CC36" s="400"/>
      <c r="CD36" s="400"/>
      <c r="CE36" s="400"/>
    </row>
    <row r="37" spans="1:83" s="403" customFormat="1" ht="38.25" x14ac:dyDescent="0.25">
      <c r="A37" s="411" t="s">
        <v>1123</v>
      </c>
      <c r="B37" s="410" t="s">
        <v>1172</v>
      </c>
      <c r="C37" s="394" t="s">
        <v>1136</v>
      </c>
      <c r="D37" s="410" t="s">
        <v>383</v>
      </c>
      <c r="E37" s="409" t="str">
        <f>IFERROR(VLOOKUP($D37,[2]Insumos!$A$542:$B$585,2,FALSE),"")</f>
        <v>lsProductosdePapel</v>
      </c>
      <c r="F37" s="410" t="s">
        <v>834</v>
      </c>
      <c r="G37" s="409" t="str">
        <f>IFERROR(VLOOKUP($F37,[2]Insumos!$C$2:$F$522,2,FALSE),"")</f>
        <v>unidad</v>
      </c>
      <c r="H37" s="408"/>
      <c r="I37" s="407">
        <f>IFERROR(VLOOKUP($F37,[2]Insumos!$C$2:$F$522,3,FALSE),"")</f>
        <v>1215.4000000000001</v>
      </c>
      <c r="J37" s="407">
        <f t="shared" si="0"/>
        <v>0</v>
      </c>
      <c r="K37" s="406" t="str">
        <f>IFERROR(VLOOKUP($F37,[2]Insumos!$C$2:$F$522,4,FALSE),"")</f>
        <v>2.3.3.3.01</v>
      </c>
      <c r="L37" s="405"/>
      <c r="N37" s="402"/>
      <c r="O37" s="401"/>
      <c r="P37" s="401"/>
      <c r="Q37" s="401"/>
      <c r="R37" s="401"/>
      <c r="S37" s="401"/>
      <c r="T37" s="401"/>
      <c r="U37" s="401"/>
      <c r="V37" s="401"/>
      <c r="W37" s="400"/>
      <c r="X37" s="400"/>
      <c r="Y37" s="400"/>
      <c r="Z37" s="400"/>
      <c r="AA37" s="400"/>
      <c r="AB37" s="400"/>
      <c r="AC37" s="400"/>
      <c r="AD37" s="400"/>
      <c r="AE37" s="400"/>
      <c r="AF37" s="400"/>
      <c r="AG37" s="400"/>
      <c r="AH37" s="400"/>
      <c r="AI37" s="400"/>
      <c r="AJ37" s="400"/>
      <c r="AK37" s="400"/>
      <c r="AL37" s="400"/>
      <c r="AM37" s="400"/>
      <c r="AN37" s="400"/>
      <c r="AO37" s="400"/>
      <c r="AP37" s="400"/>
      <c r="AQ37" s="400"/>
      <c r="AR37" s="400"/>
      <c r="AS37" s="400"/>
      <c r="AT37" s="400"/>
      <c r="AU37" s="400"/>
      <c r="AV37" s="400"/>
      <c r="AW37" s="400"/>
      <c r="AX37" s="400"/>
      <c r="AY37" s="400"/>
      <c r="AZ37" s="400"/>
      <c r="BA37" s="400"/>
      <c r="BB37" s="400"/>
      <c r="BC37" s="400"/>
      <c r="BD37" s="400"/>
      <c r="BE37" s="400"/>
      <c r="BF37" s="400"/>
      <c r="BG37" s="400"/>
      <c r="BH37" s="400"/>
      <c r="BI37" s="400"/>
      <c r="BJ37" s="400"/>
      <c r="BK37" s="400"/>
      <c r="BL37" s="400"/>
      <c r="BM37" s="400"/>
      <c r="BN37" s="400"/>
      <c r="BO37" s="400"/>
      <c r="BP37" s="400"/>
      <c r="BQ37" s="400"/>
      <c r="BR37" s="400"/>
      <c r="BS37" s="400"/>
      <c r="BT37" s="400"/>
      <c r="BU37" s="400"/>
      <c r="BV37" s="400"/>
      <c r="BW37" s="400"/>
      <c r="BX37" s="400"/>
      <c r="BY37" s="400"/>
      <c r="BZ37" s="400"/>
      <c r="CA37" s="400"/>
      <c r="CB37" s="400"/>
      <c r="CC37" s="400"/>
      <c r="CD37" s="400"/>
      <c r="CE37" s="400"/>
    </row>
    <row r="38" spans="1:83" s="403" customFormat="1" ht="25.5" x14ac:dyDescent="0.25">
      <c r="A38" s="411" t="s">
        <v>1123</v>
      </c>
      <c r="B38" s="410" t="s">
        <v>1172</v>
      </c>
      <c r="C38" s="394" t="s">
        <v>1171</v>
      </c>
      <c r="D38" s="410" t="s">
        <v>633</v>
      </c>
      <c r="E38" s="409" t="str">
        <f>IFERROR(VLOOKUP($D38,[2]Insumos!$A$542:$B$585,2,FALSE),"")</f>
        <v>lsEquiposComputos</v>
      </c>
      <c r="F38" s="410" t="s">
        <v>635</v>
      </c>
      <c r="G38" s="409" t="str">
        <f>IFERROR(VLOOKUP($F38,[2]Insumos!$C$2:$F$522,2,FALSE),"")</f>
        <v>unidad</v>
      </c>
      <c r="H38" s="408"/>
      <c r="I38" s="407">
        <f>IFERROR(VLOOKUP($F38,[2]Insumos!$C$2:$F$522,3,FALSE),"")</f>
        <v>36954.32</v>
      </c>
      <c r="J38" s="407">
        <f t="shared" si="0"/>
        <v>0</v>
      </c>
      <c r="K38" s="406" t="str">
        <f>IFERROR(VLOOKUP($F38,[2]Insumos!$C$2:$F$522,4,FALSE),"")</f>
        <v>2.6.1.3.01</v>
      </c>
      <c r="L38" s="405"/>
      <c r="N38" s="402"/>
      <c r="O38" s="401"/>
      <c r="P38" s="401"/>
      <c r="Q38" s="401"/>
      <c r="R38" s="401"/>
      <c r="S38" s="401"/>
      <c r="T38" s="401"/>
      <c r="U38" s="401"/>
      <c r="V38" s="401"/>
      <c r="W38" s="400"/>
      <c r="X38" s="400"/>
      <c r="Y38" s="400"/>
      <c r="Z38" s="400"/>
      <c r="AA38" s="400"/>
      <c r="AB38" s="400"/>
      <c r="AC38" s="400"/>
      <c r="AD38" s="400"/>
      <c r="AE38" s="400"/>
      <c r="AF38" s="400"/>
      <c r="AG38" s="400"/>
      <c r="AH38" s="400"/>
      <c r="AI38" s="400"/>
      <c r="AJ38" s="400"/>
      <c r="AK38" s="400"/>
      <c r="AL38" s="400"/>
      <c r="AM38" s="400"/>
      <c r="AN38" s="400"/>
      <c r="AO38" s="400"/>
      <c r="AP38" s="400"/>
      <c r="AQ38" s="400"/>
      <c r="AR38" s="400"/>
      <c r="AS38" s="400"/>
      <c r="AT38" s="400"/>
      <c r="AU38" s="400"/>
      <c r="AV38" s="400"/>
      <c r="AW38" s="400"/>
      <c r="AX38" s="400"/>
      <c r="AY38" s="400"/>
      <c r="AZ38" s="400"/>
      <c r="BA38" s="400"/>
      <c r="BB38" s="400"/>
      <c r="BC38" s="400"/>
      <c r="BD38" s="400"/>
      <c r="BE38" s="400"/>
      <c r="BF38" s="400"/>
      <c r="BG38" s="400"/>
      <c r="BH38" s="400"/>
      <c r="BI38" s="400"/>
      <c r="BJ38" s="400"/>
      <c r="BK38" s="400"/>
      <c r="BL38" s="400"/>
      <c r="BM38" s="400"/>
      <c r="BN38" s="400"/>
      <c r="BO38" s="400"/>
      <c r="BP38" s="400"/>
      <c r="BQ38" s="400"/>
      <c r="BR38" s="400"/>
      <c r="BS38" s="400"/>
      <c r="BT38" s="400"/>
      <c r="BU38" s="400"/>
      <c r="BV38" s="400"/>
      <c r="BW38" s="400"/>
      <c r="BX38" s="400"/>
      <c r="BY38" s="400"/>
      <c r="BZ38" s="400"/>
      <c r="CA38" s="400"/>
      <c r="CB38" s="400"/>
      <c r="CC38" s="400"/>
      <c r="CD38" s="400"/>
      <c r="CE38" s="400"/>
    </row>
    <row r="39" spans="1:83" s="403" customFormat="1" ht="63.75" x14ac:dyDescent="0.25">
      <c r="A39" s="411" t="s">
        <v>1123</v>
      </c>
      <c r="B39" s="410" t="s">
        <v>1165</v>
      </c>
      <c r="C39" s="397" t="s">
        <v>1166</v>
      </c>
      <c r="D39" s="410" t="s">
        <v>383</v>
      </c>
      <c r="E39" s="409" t="str">
        <f>IFERROR(VLOOKUP($D39,[2]Insumos!$A$542:$B$585,2,FALSE),"")</f>
        <v>lsProductosdePapel</v>
      </c>
      <c r="F39" s="410" t="s">
        <v>832</v>
      </c>
      <c r="G39" s="409" t="str">
        <f>IFERROR(VLOOKUP($F39,[2]Insumos!$C$2:$F$522,2,FALSE),"")</f>
        <v>unidad</v>
      </c>
      <c r="H39" s="408">
        <v>40</v>
      </c>
      <c r="I39" s="407">
        <f>IFERROR(VLOOKUP($F39,[2]Insumos!$C$2:$F$522,3,FALSE),"")</f>
        <v>368.75</v>
      </c>
      <c r="J39" s="407">
        <f t="shared" si="0"/>
        <v>14750</v>
      </c>
      <c r="K39" s="406" t="str">
        <f>IFERROR(VLOOKUP($F39,[2]Insumos!$C$2:$F$522,4,FALSE),"")</f>
        <v>2.3.3.2.01</v>
      </c>
      <c r="L39" s="405"/>
      <c r="N39" s="402"/>
      <c r="O39" s="401"/>
      <c r="P39" s="401"/>
      <c r="Q39" s="401"/>
      <c r="R39" s="401"/>
      <c r="S39" s="401"/>
      <c r="T39" s="401"/>
      <c r="U39" s="401"/>
      <c r="V39" s="401"/>
      <c r="W39" s="400"/>
      <c r="X39" s="400"/>
      <c r="Y39" s="400"/>
      <c r="Z39" s="400"/>
      <c r="AA39" s="400"/>
      <c r="AB39" s="400"/>
      <c r="AC39" s="400"/>
      <c r="AD39" s="400"/>
      <c r="AE39" s="400"/>
      <c r="AF39" s="400"/>
      <c r="AG39" s="400"/>
      <c r="AH39" s="400"/>
      <c r="AI39" s="400"/>
      <c r="AJ39" s="400"/>
      <c r="AK39" s="400"/>
      <c r="AL39" s="400"/>
      <c r="AM39" s="400"/>
      <c r="AN39" s="400"/>
      <c r="AO39" s="400"/>
      <c r="AP39" s="400"/>
      <c r="AQ39" s="400"/>
      <c r="AR39" s="400"/>
      <c r="AS39" s="400"/>
      <c r="AT39" s="400"/>
      <c r="AU39" s="400"/>
      <c r="AV39" s="400"/>
      <c r="AW39" s="400"/>
      <c r="AX39" s="400"/>
      <c r="AY39" s="400"/>
      <c r="AZ39" s="400"/>
      <c r="BA39" s="400"/>
      <c r="BB39" s="400"/>
      <c r="BC39" s="400"/>
      <c r="BD39" s="400"/>
      <c r="BE39" s="400"/>
      <c r="BF39" s="400"/>
      <c r="BG39" s="400"/>
      <c r="BH39" s="400"/>
      <c r="BI39" s="400"/>
      <c r="BJ39" s="400"/>
      <c r="BK39" s="400"/>
      <c r="BL39" s="400"/>
      <c r="BM39" s="400"/>
      <c r="BN39" s="400"/>
      <c r="BO39" s="400"/>
      <c r="BP39" s="400"/>
      <c r="BQ39" s="400"/>
      <c r="BR39" s="400"/>
      <c r="BS39" s="400"/>
      <c r="BT39" s="400"/>
      <c r="BU39" s="400"/>
      <c r="BV39" s="400"/>
      <c r="BW39" s="400"/>
      <c r="BX39" s="400"/>
      <c r="BY39" s="400"/>
      <c r="BZ39" s="400"/>
      <c r="CA39" s="400"/>
      <c r="CB39" s="400"/>
      <c r="CC39" s="400"/>
      <c r="CD39" s="400"/>
      <c r="CE39" s="400"/>
    </row>
    <row r="40" spans="1:83" s="403" customFormat="1" x14ac:dyDescent="0.25">
      <c r="A40" s="411" t="s">
        <v>1123</v>
      </c>
      <c r="B40" s="410" t="s">
        <v>1159</v>
      </c>
      <c r="C40" s="419" t="s">
        <v>1161</v>
      </c>
      <c r="D40" s="410" t="s">
        <v>383</v>
      </c>
      <c r="E40" s="409" t="str">
        <f>IFERROR(VLOOKUP($D40,[2]Insumos!$A$542:$B$585,2,FALSE),"")</f>
        <v>lsProductosdePapel</v>
      </c>
      <c r="F40" s="410" t="s">
        <v>832</v>
      </c>
      <c r="G40" s="409" t="str">
        <f>IFERROR(VLOOKUP($F40,[2]Insumos!$C$2:$F$522,2,FALSE),"")</f>
        <v>unidad</v>
      </c>
      <c r="H40" s="408">
        <v>50</v>
      </c>
      <c r="I40" s="407">
        <f>IFERROR(VLOOKUP($F40,[2]Insumos!$C$2:$F$522,3,FALSE),"")</f>
        <v>368.75</v>
      </c>
      <c r="J40" s="407">
        <f t="shared" si="0"/>
        <v>18437.5</v>
      </c>
      <c r="K40" s="406" t="str">
        <f>IFERROR(VLOOKUP($F40,[2]Insumos!$C$2:$F$522,4,FALSE),"")</f>
        <v>2.3.3.2.01</v>
      </c>
      <c r="L40" s="405"/>
      <c r="N40" s="402"/>
      <c r="O40" s="401"/>
      <c r="P40" s="401"/>
      <c r="Q40" s="401"/>
      <c r="R40" s="401"/>
      <c r="S40" s="401"/>
      <c r="T40" s="401"/>
      <c r="U40" s="401"/>
      <c r="V40" s="401"/>
      <c r="W40" s="400"/>
      <c r="X40" s="400"/>
      <c r="Y40" s="400"/>
      <c r="Z40" s="400"/>
      <c r="AA40" s="400"/>
      <c r="AB40" s="400"/>
      <c r="AC40" s="400"/>
      <c r="AD40" s="400"/>
      <c r="AE40" s="400"/>
      <c r="AF40" s="400"/>
      <c r="AG40" s="400"/>
      <c r="AH40" s="400"/>
      <c r="AI40" s="400"/>
      <c r="AJ40" s="400"/>
      <c r="AK40" s="400"/>
      <c r="AL40" s="400"/>
      <c r="AM40" s="400"/>
      <c r="AN40" s="400"/>
      <c r="AO40" s="400"/>
      <c r="AP40" s="400"/>
      <c r="AQ40" s="400"/>
      <c r="AR40" s="400"/>
      <c r="AS40" s="400"/>
      <c r="AT40" s="400"/>
      <c r="AU40" s="400"/>
      <c r="AV40" s="400"/>
      <c r="AW40" s="400"/>
      <c r="AX40" s="400"/>
      <c r="AY40" s="400"/>
      <c r="AZ40" s="400"/>
      <c r="BA40" s="400"/>
      <c r="BB40" s="400"/>
      <c r="BC40" s="400"/>
      <c r="BD40" s="400"/>
      <c r="BE40" s="400"/>
      <c r="BF40" s="400"/>
      <c r="BG40" s="400"/>
      <c r="BH40" s="400"/>
      <c r="BI40" s="400"/>
      <c r="BJ40" s="400"/>
      <c r="BK40" s="400"/>
      <c r="BL40" s="400"/>
      <c r="BM40" s="400"/>
      <c r="BN40" s="400"/>
      <c r="BO40" s="400"/>
      <c r="BP40" s="400"/>
      <c r="BQ40" s="400"/>
      <c r="BR40" s="400"/>
      <c r="BS40" s="400"/>
      <c r="BT40" s="400"/>
      <c r="BU40" s="400"/>
      <c r="BV40" s="400"/>
      <c r="BW40" s="400"/>
      <c r="BX40" s="400"/>
      <c r="BY40" s="400"/>
      <c r="BZ40" s="400"/>
      <c r="CA40" s="400"/>
      <c r="CB40" s="400"/>
      <c r="CC40" s="400"/>
      <c r="CD40" s="400"/>
      <c r="CE40" s="400"/>
    </row>
    <row r="41" spans="1:83" s="403" customFormat="1" ht="25.5" x14ac:dyDescent="0.25">
      <c r="A41" s="411" t="s">
        <v>1123</v>
      </c>
      <c r="B41" s="410" t="s">
        <v>1159</v>
      </c>
      <c r="C41" s="408" t="s">
        <v>1162</v>
      </c>
      <c r="D41" s="410" t="s">
        <v>645</v>
      </c>
      <c r="E41" s="409" t="str">
        <f>IFERROR(VLOOKUP($D41,[2]Insumos!$A$542:$B$585,2,FALSE),"")</f>
        <v>lsEventosGenerales</v>
      </c>
      <c r="F41" s="410" t="s">
        <v>649</v>
      </c>
      <c r="G41" s="409" t="str">
        <f>IFERROR(VLOOKUP($F41,[2]Insumos!$C$2:$F$522,2,FALSE),"")</f>
        <v>unidad</v>
      </c>
      <c r="H41" s="408"/>
      <c r="I41" s="407">
        <f>IFERROR(VLOOKUP($F41,[2]Insumos!$C$2:$F$522,3,FALSE),"")</f>
        <v>86568.53</v>
      </c>
      <c r="J41" s="407">
        <f t="shared" si="0"/>
        <v>0</v>
      </c>
      <c r="K41" s="406" t="str">
        <f>IFERROR(VLOOKUP($F41,[2]Insumos!$C$2:$F$522,4,FALSE),"")</f>
        <v>2.2.8.6.01</v>
      </c>
      <c r="L41" s="405"/>
      <c r="N41" s="402"/>
      <c r="O41" s="401"/>
      <c r="P41" s="401"/>
      <c r="Q41" s="401"/>
      <c r="R41" s="401"/>
      <c r="S41" s="401"/>
      <c r="T41" s="401"/>
      <c r="U41" s="401"/>
      <c r="V41" s="401"/>
      <c r="W41" s="400"/>
      <c r="X41" s="400"/>
      <c r="Y41" s="400"/>
      <c r="Z41" s="400"/>
      <c r="AA41" s="400"/>
      <c r="AB41" s="400"/>
      <c r="AC41" s="400"/>
      <c r="AD41" s="400"/>
      <c r="AE41" s="400"/>
      <c r="AF41" s="400"/>
      <c r="AG41" s="400"/>
      <c r="AH41" s="400"/>
      <c r="AI41" s="400"/>
      <c r="AJ41" s="400"/>
      <c r="AK41" s="400"/>
      <c r="AL41" s="400"/>
      <c r="AM41" s="400"/>
      <c r="AN41" s="400"/>
      <c r="AO41" s="400"/>
      <c r="AP41" s="400"/>
      <c r="AQ41" s="400"/>
      <c r="AR41" s="400"/>
      <c r="AS41" s="400"/>
      <c r="AT41" s="400"/>
      <c r="AU41" s="400"/>
      <c r="AV41" s="400"/>
      <c r="AW41" s="400"/>
      <c r="AX41" s="400"/>
      <c r="AY41" s="400"/>
      <c r="AZ41" s="400"/>
      <c r="BA41" s="400"/>
      <c r="BB41" s="400"/>
      <c r="BC41" s="400"/>
      <c r="BD41" s="400"/>
      <c r="BE41" s="400"/>
      <c r="BF41" s="400"/>
      <c r="BG41" s="400"/>
      <c r="BH41" s="400"/>
      <c r="BI41" s="400"/>
      <c r="BJ41" s="400"/>
      <c r="BK41" s="400"/>
      <c r="BL41" s="400"/>
      <c r="BM41" s="400"/>
      <c r="BN41" s="400"/>
      <c r="BO41" s="400"/>
      <c r="BP41" s="400"/>
      <c r="BQ41" s="400"/>
      <c r="BR41" s="400"/>
      <c r="BS41" s="400"/>
      <c r="BT41" s="400"/>
      <c r="BU41" s="400"/>
      <c r="BV41" s="400"/>
      <c r="BW41" s="400"/>
      <c r="BX41" s="400"/>
      <c r="BY41" s="400"/>
      <c r="BZ41" s="400"/>
      <c r="CA41" s="400"/>
      <c r="CB41" s="400"/>
      <c r="CC41" s="400"/>
      <c r="CD41" s="400"/>
      <c r="CE41" s="400"/>
    </row>
    <row r="42" spans="1:83" s="403" customFormat="1" ht="25.5" x14ac:dyDescent="0.25">
      <c r="A42" s="411" t="s">
        <v>1123</v>
      </c>
      <c r="B42" s="410" t="s">
        <v>1159</v>
      </c>
      <c r="C42" s="408" t="s">
        <v>1163</v>
      </c>
      <c r="D42" s="410" t="s">
        <v>645</v>
      </c>
      <c r="E42" s="409" t="str">
        <f>IFERROR(VLOOKUP($D42,[2]Insumos!$A$542:$B$585,2,FALSE),"")</f>
        <v>lsEventosGenerales</v>
      </c>
      <c r="F42" s="410" t="s">
        <v>649</v>
      </c>
      <c r="G42" s="409" t="str">
        <f>IFERROR(VLOOKUP($F42,[2]Insumos!$C$2:$F$522,2,FALSE),"")</f>
        <v>unidad</v>
      </c>
      <c r="H42" s="408"/>
      <c r="I42" s="407">
        <f>IFERROR(VLOOKUP($F42,[2]Insumos!$C$2:$F$522,3,FALSE),"")</f>
        <v>86568.53</v>
      </c>
      <c r="J42" s="407">
        <f t="shared" ref="J42:J61" si="1">IFERROR(IF(AND($I42="",$H42=""),"",$I42*H42),"")</f>
        <v>0</v>
      </c>
      <c r="K42" s="406" t="str">
        <f>IFERROR(VLOOKUP($F42,[2]Insumos!$C$2:$F$522,4,FALSE),"")</f>
        <v>2.2.8.6.01</v>
      </c>
      <c r="L42" s="405"/>
      <c r="N42" s="402"/>
      <c r="O42" s="401"/>
      <c r="P42" s="401"/>
      <c r="Q42" s="401"/>
      <c r="R42" s="401"/>
      <c r="S42" s="401"/>
      <c r="T42" s="401"/>
      <c r="U42" s="401"/>
      <c r="V42" s="401"/>
      <c r="W42" s="400"/>
      <c r="X42" s="400"/>
      <c r="Y42" s="400"/>
      <c r="Z42" s="400"/>
      <c r="AA42" s="400"/>
      <c r="AB42" s="400"/>
      <c r="AC42" s="400"/>
      <c r="AD42" s="400"/>
      <c r="AE42" s="400"/>
      <c r="AF42" s="400"/>
      <c r="AG42" s="400"/>
      <c r="AH42" s="400"/>
      <c r="AI42" s="400"/>
      <c r="AJ42" s="400"/>
      <c r="AK42" s="400"/>
      <c r="AL42" s="400"/>
      <c r="AM42" s="400"/>
      <c r="AN42" s="400"/>
      <c r="AO42" s="400"/>
      <c r="AP42" s="400"/>
      <c r="AQ42" s="400"/>
      <c r="AR42" s="400"/>
      <c r="AS42" s="400"/>
      <c r="AT42" s="400"/>
      <c r="AU42" s="400"/>
      <c r="AV42" s="400"/>
      <c r="AW42" s="400"/>
      <c r="AX42" s="400"/>
      <c r="AY42" s="400"/>
      <c r="AZ42" s="400"/>
      <c r="BA42" s="400"/>
      <c r="BB42" s="400"/>
      <c r="BC42" s="400"/>
      <c r="BD42" s="400"/>
      <c r="BE42" s="400"/>
      <c r="BF42" s="400"/>
      <c r="BG42" s="400"/>
      <c r="BH42" s="400"/>
      <c r="BI42" s="400"/>
      <c r="BJ42" s="400"/>
      <c r="BK42" s="400"/>
      <c r="BL42" s="400"/>
      <c r="BM42" s="400"/>
      <c r="BN42" s="400"/>
      <c r="BO42" s="400"/>
      <c r="BP42" s="400"/>
      <c r="BQ42" s="400"/>
      <c r="BR42" s="400"/>
      <c r="BS42" s="400"/>
      <c r="BT42" s="400"/>
      <c r="BU42" s="400"/>
      <c r="BV42" s="400"/>
      <c r="BW42" s="400"/>
      <c r="BX42" s="400"/>
      <c r="BY42" s="400"/>
      <c r="BZ42" s="400"/>
      <c r="CA42" s="400"/>
      <c r="CB42" s="400"/>
      <c r="CC42" s="400"/>
      <c r="CD42" s="400"/>
      <c r="CE42" s="400"/>
    </row>
    <row r="43" spans="1:83" s="403" customFormat="1" x14ac:dyDescent="0.25">
      <c r="A43" s="420" t="s">
        <v>1123</v>
      </c>
      <c r="B43" s="410" t="s">
        <v>1159</v>
      </c>
      <c r="C43" s="419" t="s">
        <v>1160</v>
      </c>
      <c r="D43" s="418" t="s">
        <v>383</v>
      </c>
      <c r="E43" s="417" t="str">
        <f>IFERROR(VLOOKUP($D43,[2]Insumos!$A$542:$B$585,2,FALSE),"")</f>
        <v>lsProductosdePapel</v>
      </c>
      <c r="F43" s="416" t="s">
        <v>832</v>
      </c>
      <c r="G43" s="409" t="str">
        <f>IFERROR(VLOOKUP($F43,[2]Insumos!$C$2:$F$522,2,FALSE),"")</f>
        <v>unidad</v>
      </c>
      <c r="H43" s="408">
        <v>60</v>
      </c>
      <c r="I43" s="415">
        <f>IFERROR(VLOOKUP($F43,[2]Insumos!$C$2:$F$522,3,FALSE),"")</f>
        <v>368.75</v>
      </c>
      <c r="J43" s="414">
        <f t="shared" si="1"/>
        <v>22125</v>
      </c>
      <c r="K43" s="413" t="str">
        <f>IFERROR(VLOOKUP($F43,[2]Insumos!$C$2:$F$522,4,FALSE),"")</f>
        <v>2.3.3.2.01</v>
      </c>
      <c r="L43" s="412"/>
      <c r="N43" s="402"/>
      <c r="O43" s="401"/>
      <c r="P43" s="401"/>
      <c r="Q43" s="401"/>
      <c r="R43" s="401"/>
      <c r="S43" s="401"/>
      <c r="T43" s="401"/>
      <c r="U43" s="401"/>
      <c r="V43" s="401"/>
      <c r="W43" s="400"/>
      <c r="X43" s="400"/>
      <c r="Y43" s="400"/>
      <c r="Z43" s="400"/>
      <c r="AA43" s="400"/>
      <c r="AB43" s="400"/>
      <c r="AC43" s="400"/>
      <c r="AD43" s="400"/>
      <c r="AE43" s="400"/>
      <c r="AF43" s="400"/>
      <c r="AG43" s="400"/>
      <c r="AH43" s="400"/>
      <c r="AI43" s="400"/>
      <c r="AJ43" s="400"/>
      <c r="AK43" s="400"/>
      <c r="AL43" s="400"/>
      <c r="AM43" s="400"/>
      <c r="AN43" s="400"/>
      <c r="AO43" s="400"/>
      <c r="AP43" s="400"/>
      <c r="AQ43" s="400"/>
      <c r="AR43" s="400"/>
      <c r="AS43" s="400"/>
      <c r="AT43" s="400"/>
      <c r="AU43" s="400"/>
      <c r="AV43" s="400"/>
      <c r="AW43" s="400"/>
      <c r="AX43" s="400"/>
      <c r="AY43" s="400"/>
      <c r="AZ43" s="400"/>
      <c r="BA43" s="400"/>
      <c r="BB43" s="400"/>
      <c r="BC43" s="400"/>
      <c r="BD43" s="400"/>
      <c r="BE43" s="400"/>
      <c r="BF43" s="400"/>
      <c r="BG43" s="400"/>
      <c r="BH43" s="400"/>
      <c r="BI43" s="400"/>
      <c r="BJ43" s="400"/>
      <c r="BK43" s="400"/>
      <c r="BL43" s="400"/>
      <c r="BM43" s="400"/>
      <c r="BN43" s="400"/>
      <c r="BO43" s="400"/>
      <c r="BP43" s="400"/>
      <c r="BQ43" s="400"/>
      <c r="BR43" s="400"/>
      <c r="BS43" s="400"/>
      <c r="BT43" s="400"/>
      <c r="BU43" s="400"/>
      <c r="BV43" s="400"/>
      <c r="BW43" s="400"/>
      <c r="BX43" s="400"/>
      <c r="BY43" s="400"/>
      <c r="BZ43" s="400"/>
      <c r="CA43" s="400"/>
      <c r="CB43" s="400"/>
      <c r="CC43" s="400"/>
      <c r="CD43" s="400"/>
      <c r="CE43" s="400"/>
    </row>
    <row r="44" spans="1:83" s="403" customFormat="1" x14ac:dyDescent="0.25">
      <c r="A44" s="420" t="s">
        <v>1123</v>
      </c>
      <c r="B44" s="410" t="s">
        <v>1159</v>
      </c>
      <c r="C44" s="419" t="s">
        <v>1164</v>
      </c>
      <c r="D44" s="418" t="s">
        <v>633</v>
      </c>
      <c r="E44" s="417" t="str">
        <f>IFERROR(VLOOKUP($D44,[2]Insumos!$A$542:$B$585,2,FALSE),"")</f>
        <v>lsEquiposComputos</v>
      </c>
      <c r="F44" s="416"/>
      <c r="G44" s="409" t="str">
        <f>IFERROR(VLOOKUP($F44,[2]Insumos!$C$2:$F$522,2,FALSE),"")</f>
        <v/>
      </c>
      <c r="H44" s="408"/>
      <c r="I44" s="415" t="str">
        <f>IFERROR(VLOOKUP($F44,[2]Insumos!$C$2:$F$522,3,FALSE),"")</f>
        <v/>
      </c>
      <c r="J44" s="414" t="str">
        <f t="shared" si="1"/>
        <v/>
      </c>
      <c r="K44" s="413" t="str">
        <f>IFERROR(VLOOKUP($F44,[2]Insumos!$C$2:$F$522,4,FALSE),"")</f>
        <v/>
      </c>
      <c r="L44" s="412"/>
      <c r="N44" s="402"/>
      <c r="O44" s="401"/>
      <c r="P44" s="401"/>
      <c r="Q44" s="401"/>
      <c r="R44" s="401"/>
      <c r="S44" s="401"/>
      <c r="T44" s="401"/>
      <c r="U44" s="401"/>
      <c r="V44" s="401"/>
      <c r="W44" s="400"/>
      <c r="X44" s="400"/>
      <c r="Y44" s="400"/>
      <c r="Z44" s="400"/>
      <c r="AA44" s="400"/>
      <c r="AB44" s="400"/>
      <c r="AC44" s="400"/>
      <c r="AD44" s="400"/>
      <c r="AE44" s="400"/>
      <c r="AF44" s="400"/>
      <c r="AG44" s="400"/>
      <c r="AH44" s="400"/>
      <c r="AI44" s="400"/>
      <c r="AJ44" s="400"/>
      <c r="AK44" s="400"/>
      <c r="AL44" s="400"/>
      <c r="AM44" s="400"/>
      <c r="AN44" s="400"/>
      <c r="AO44" s="400"/>
      <c r="AP44" s="400"/>
      <c r="AQ44" s="400"/>
      <c r="AR44" s="400"/>
      <c r="AS44" s="400"/>
      <c r="AT44" s="400"/>
      <c r="AU44" s="400"/>
      <c r="AV44" s="400"/>
      <c r="AW44" s="400"/>
      <c r="AX44" s="400"/>
      <c r="AY44" s="400"/>
      <c r="AZ44" s="400"/>
      <c r="BA44" s="400"/>
      <c r="BB44" s="400"/>
      <c r="BC44" s="400"/>
      <c r="BD44" s="400"/>
      <c r="BE44" s="400"/>
      <c r="BF44" s="400"/>
      <c r="BG44" s="400"/>
      <c r="BH44" s="400"/>
      <c r="BI44" s="400"/>
      <c r="BJ44" s="400"/>
      <c r="BK44" s="400"/>
      <c r="BL44" s="400"/>
      <c r="BM44" s="400"/>
      <c r="BN44" s="400"/>
      <c r="BO44" s="400"/>
      <c r="BP44" s="400"/>
      <c r="BQ44" s="400"/>
      <c r="BR44" s="400"/>
      <c r="BS44" s="400"/>
      <c r="BT44" s="400"/>
      <c r="BU44" s="400"/>
      <c r="BV44" s="400"/>
      <c r="BW44" s="400"/>
      <c r="BX44" s="400"/>
      <c r="BY44" s="400"/>
      <c r="BZ44" s="400"/>
      <c r="CA44" s="400"/>
      <c r="CB44" s="400"/>
      <c r="CC44" s="400"/>
      <c r="CD44" s="400"/>
      <c r="CE44" s="400"/>
    </row>
    <row r="45" spans="1:83" s="403" customFormat="1" x14ac:dyDescent="0.25">
      <c r="A45" s="420" t="s">
        <v>1123</v>
      </c>
      <c r="B45" s="416" t="s">
        <v>1170</v>
      </c>
      <c r="C45" s="419" t="s">
        <v>1169</v>
      </c>
      <c r="D45" s="418" t="s">
        <v>383</v>
      </c>
      <c r="E45" s="417" t="str">
        <f>IFERROR(VLOOKUP($D45,[2]Insumos!$A$542:$B$585,2,FALSE),"")</f>
        <v>lsProductosdePapel</v>
      </c>
      <c r="F45" s="416" t="s">
        <v>832</v>
      </c>
      <c r="G45" s="409" t="str">
        <f>IFERROR(VLOOKUP($F45,[2]Insumos!$C$2:$F$522,2,FALSE),"")</f>
        <v>unidad</v>
      </c>
      <c r="H45" s="408">
        <v>50</v>
      </c>
      <c r="I45" s="415">
        <f>IFERROR(VLOOKUP($F45,[2]Insumos!$C$2:$F$522,3,FALSE),"")</f>
        <v>368.75</v>
      </c>
      <c r="J45" s="414">
        <f t="shared" si="1"/>
        <v>18437.5</v>
      </c>
      <c r="K45" s="413" t="str">
        <f>IFERROR(VLOOKUP($F45,[2]Insumos!$C$2:$F$522,4,FALSE),"")</f>
        <v>2.3.3.2.01</v>
      </c>
      <c r="L45" s="412"/>
      <c r="N45" s="402"/>
      <c r="O45" s="401"/>
      <c r="P45" s="401"/>
      <c r="Q45" s="401"/>
      <c r="R45" s="401"/>
      <c r="S45" s="401"/>
      <c r="T45" s="401"/>
      <c r="U45" s="401"/>
      <c r="V45" s="401"/>
      <c r="W45" s="400"/>
      <c r="X45" s="400"/>
      <c r="Y45" s="400"/>
      <c r="Z45" s="400"/>
      <c r="AA45" s="400"/>
      <c r="AB45" s="400"/>
      <c r="AC45" s="400"/>
      <c r="AD45" s="400"/>
      <c r="AE45" s="400"/>
      <c r="AF45" s="400"/>
      <c r="AG45" s="400"/>
      <c r="AH45" s="400"/>
      <c r="AI45" s="400"/>
      <c r="AJ45" s="400"/>
      <c r="AK45" s="400"/>
      <c r="AL45" s="400"/>
      <c r="AM45" s="400"/>
      <c r="AN45" s="400"/>
      <c r="AO45" s="400"/>
      <c r="AP45" s="400"/>
      <c r="AQ45" s="400"/>
      <c r="AR45" s="400"/>
      <c r="AS45" s="400"/>
      <c r="AT45" s="400"/>
      <c r="AU45" s="400"/>
      <c r="AV45" s="400"/>
      <c r="AW45" s="400"/>
      <c r="AX45" s="400"/>
      <c r="AY45" s="400"/>
      <c r="AZ45" s="400"/>
      <c r="BA45" s="400"/>
      <c r="BB45" s="400"/>
      <c r="BC45" s="400"/>
      <c r="BD45" s="400"/>
      <c r="BE45" s="400"/>
      <c r="BF45" s="400"/>
      <c r="BG45" s="400"/>
      <c r="BH45" s="400"/>
      <c r="BI45" s="400"/>
      <c r="BJ45" s="400"/>
      <c r="BK45" s="400"/>
      <c r="BL45" s="400"/>
      <c r="BM45" s="400"/>
      <c r="BN45" s="400"/>
      <c r="BO45" s="400"/>
      <c r="BP45" s="400"/>
      <c r="BQ45" s="400"/>
      <c r="BR45" s="400"/>
      <c r="BS45" s="400"/>
      <c r="BT45" s="400"/>
      <c r="BU45" s="400"/>
      <c r="BV45" s="400"/>
      <c r="BW45" s="400"/>
      <c r="BX45" s="400"/>
      <c r="BY45" s="400"/>
      <c r="BZ45" s="400"/>
      <c r="CA45" s="400"/>
      <c r="CB45" s="400"/>
      <c r="CC45" s="400"/>
      <c r="CD45" s="400"/>
      <c r="CE45" s="400"/>
    </row>
    <row r="46" spans="1:83" s="403" customFormat="1" x14ac:dyDescent="0.25">
      <c r="A46" s="420"/>
      <c r="B46" s="416"/>
      <c r="C46" s="416"/>
      <c r="D46" s="418"/>
      <c r="E46" s="417" t="str">
        <f>IFERROR(VLOOKUP($D46,[2]Insumos!$A$542:$B$585,2,FALSE),"")</f>
        <v/>
      </c>
      <c r="F46" s="416"/>
      <c r="G46" s="409" t="str">
        <f>IFERROR(VLOOKUP($F46,[2]Insumos!$C$2:$F$522,2,FALSE),"")</f>
        <v/>
      </c>
      <c r="H46" s="408"/>
      <c r="I46" s="415" t="str">
        <f>IFERROR(VLOOKUP($F46,[2]Insumos!$C$2:$F$522,3,FALSE),"")</f>
        <v/>
      </c>
      <c r="J46" s="414" t="str">
        <f t="shared" si="1"/>
        <v/>
      </c>
      <c r="K46" s="413" t="str">
        <f>IFERROR(VLOOKUP($F46,[2]Insumos!$C$2:$F$522,4,FALSE),"")</f>
        <v/>
      </c>
      <c r="L46" s="412"/>
      <c r="N46" s="402"/>
      <c r="O46" s="401"/>
      <c r="P46" s="401"/>
      <c r="Q46" s="401"/>
      <c r="R46" s="401"/>
      <c r="S46" s="401"/>
      <c r="T46" s="401"/>
      <c r="U46" s="401"/>
      <c r="V46" s="401"/>
      <c r="W46" s="400"/>
      <c r="X46" s="400"/>
      <c r="Y46" s="400"/>
      <c r="Z46" s="400"/>
      <c r="AA46" s="400"/>
      <c r="AB46" s="400"/>
      <c r="AC46" s="400"/>
      <c r="AD46" s="400"/>
      <c r="AE46" s="400"/>
      <c r="AF46" s="400"/>
      <c r="AG46" s="400"/>
      <c r="AH46" s="400"/>
      <c r="AI46" s="400"/>
      <c r="AJ46" s="400"/>
      <c r="AK46" s="400"/>
      <c r="AL46" s="400"/>
      <c r="AM46" s="400"/>
      <c r="AN46" s="400"/>
      <c r="AO46" s="400"/>
      <c r="AP46" s="400"/>
      <c r="AQ46" s="400"/>
      <c r="AR46" s="400"/>
      <c r="AS46" s="400"/>
      <c r="AT46" s="400"/>
      <c r="AU46" s="400"/>
      <c r="AV46" s="400"/>
      <c r="AW46" s="400"/>
      <c r="AX46" s="400"/>
      <c r="AY46" s="400"/>
      <c r="AZ46" s="400"/>
      <c r="BA46" s="400"/>
      <c r="BB46" s="400"/>
      <c r="BC46" s="400"/>
      <c r="BD46" s="400"/>
      <c r="BE46" s="400"/>
      <c r="BF46" s="400"/>
      <c r="BG46" s="400"/>
      <c r="BH46" s="400"/>
      <c r="BI46" s="400"/>
      <c r="BJ46" s="400"/>
      <c r="BK46" s="400"/>
      <c r="BL46" s="400"/>
      <c r="BM46" s="400"/>
      <c r="BN46" s="400"/>
      <c r="BO46" s="400"/>
      <c r="BP46" s="400"/>
      <c r="BQ46" s="400"/>
      <c r="BR46" s="400"/>
      <c r="BS46" s="400"/>
      <c r="BT46" s="400"/>
      <c r="BU46" s="400"/>
      <c r="BV46" s="400"/>
      <c r="BW46" s="400"/>
      <c r="BX46" s="400"/>
      <c r="BY46" s="400"/>
      <c r="BZ46" s="400"/>
      <c r="CA46" s="400"/>
      <c r="CB46" s="400"/>
      <c r="CC46" s="400"/>
      <c r="CD46" s="400"/>
      <c r="CE46" s="400"/>
    </row>
    <row r="47" spans="1:83" s="403" customFormat="1" x14ac:dyDescent="0.25">
      <c r="A47" s="420"/>
      <c r="B47" s="416"/>
      <c r="C47" s="419"/>
      <c r="D47" s="418"/>
      <c r="E47" s="417" t="str">
        <f>IFERROR(VLOOKUP($D47,[2]Insumos!$A$542:$B$585,2,FALSE),"")</f>
        <v/>
      </c>
      <c r="F47" s="416"/>
      <c r="G47" s="409" t="str">
        <f>IFERROR(VLOOKUP($F47,[2]Insumos!$C$2:$F$522,2,FALSE),"")</f>
        <v/>
      </c>
      <c r="H47" s="408"/>
      <c r="I47" s="415" t="str">
        <f>IFERROR(VLOOKUP($F47,[2]Insumos!$C$2:$F$522,3,FALSE),"")</f>
        <v/>
      </c>
      <c r="J47" s="414" t="str">
        <f t="shared" si="1"/>
        <v/>
      </c>
      <c r="K47" s="413" t="str">
        <f>IFERROR(VLOOKUP($F47,[2]Insumos!$C$2:$F$522,4,FALSE),"")</f>
        <v/>
      </c>
      <c r="L47" s="412"/>
      <c r="N47" s="402"/>
      <c r="O47" s="401"/>
      <c r="P47" s="401"/>
      <c r="Q47" s="401"/>
      <c r="R47" s="401"/>
      <c r="S47" s="401"/>
      <c r="T47" s="401"/>
      <c r="U47" s="401"/>
      <c r="V47" s="401"/>
      <c r="W47" s="400"/>
      <c r="X47" s="400"/>
      <c r="Y47" s="400"/>
      <c r="Z47" s="400"/>
      <c r="AA47" s="400"/>
      <c r="AB47" s="400"/>
      <c r="AC47" s="400"/>
      <c r="AD47" s="400"/>
      <c r="AE47" s="400"/>
      <c r="AF47" s="400"/>
      <c r="AG47" s="400"/>
      <c r="AH47" s="400"/>
      <c r="AI47" s="400"/>
      <c r="AJ47" s="400"/>
      <c r="AK47" s="400"/>
      <c r="AL47" s="400"/>
      <c r="AM47" s="400"/>
      <c r="AN47" s="400"/>
      <c r="AO47" s="400"/>
      <c r="AP47" s="400"/>
      <c r="AQ47" s="400"/>
      <c r="AR47" s="400"/>
      <c r="AS47" s="400"/>
      <c r="AT47" s="400"/>
      <c r="AU47" s="400"/>
      <c r="AV47" s="400"/>
      <c r="AW47" s="400"/>
      <c r="AX47" s="400"/>
      <c r="AY47" s="400"/>
      <c r="AZ47" s="400"/>
      <c r="BA47" s="400"/>
      <c r="BB47" s="400"/>
      <c r="BC47" s="400"/>
      <c r="BD47" s="400"/>
      <c r="BE47" s="400"/>
      <c r="BF47" s="400"/>
      <c r="BG47" s="400"/>
      <c r="BH47" s="400"/>
      <c r="BI47" s="400"/>
      <c r="BJ47" s="400"/>
      <c r="BK47" s="400"/>
      <c r="BL47" s="400"/>
      <c r="BM47" s="400"/>
      <c r="BN47" s="400"/>
      <c r="BO47" s="400"/>
      <c r="BP47" s="400"/>
      <c r="BQ47" s="400"/>
      <c r="BR47" s="400"/>
      <c r="BS47" s="400"/>
      <c r="BT47" s="400"/>
      <c r="BU47" s="400"/>
      <c r="BV47" s="400"/>
      <c r="BW47" s="400"/>
      <c r="BX47" s="400"/>
      <c r="BY47" s="400"/>
      <c r="BZ47" s="400"/>
      <c r="CA47" s="400"/>
      <c r="CB47" s="400"/>
      <c r="CC47" s="400"/>
      <c r="CD47" s="400"/>
      <c r="CE47" s="400"/>
    </row>
    <row r="48" spans="1:83" s="403" customFormat="1" x14ac:dyDescent="0.25">
      <c r="A48" s="420"/>
      <c r="B48" s="416"/>
      <c r="C48" s="419"/>
      <c r="D48" s="418"/>
      <c r="E48" s="417" t="str">
        <f>IFERROR(VLOOKUP($D48,[2]Insumos!$A$542:$B$585,2,FALSE),"")</f>
        <v/>
      </c>
      <c r="F48" s="416"/>
      <c r="G48" s="409" t="str">
        <f>IFERROR(VLOOKUP($F48,[2]Insumos!$C$2:$F$522,2,FALSE),"")</f>
        <v/>
      </c>
      <c r="H48" s="408"/>
      <c r="I48" s="415" t="str">
        <f>IFERROR(VLOOKUP($F48,[2]Insumos!$C$2:$F$522,3,FALSE),"")</f>
        <v/>
      </c>
      <c r="J48" s="414" t="str">
        <f t="shared" si="1"/>
        <v/>
      </c>
      <c r="K48" s="413" t="str">
        <f>IFERROR(VLOOKUP($F48,[2]Insumos!$C$2:$F$522,4,FALSE),"")</f>
        <v/>
      </c>
      <c r="L48" s="412"/>
      <c r="N48" s="402"/>
      <c r="O48" s="401"/>
      <c r="P48" s="401"/>
      <c r="Q48" s="401"/>
      <c r="R48" s="401"/>
      <c r="S48" s="401"/>
      <c r="T48" s="401"/>
      <c r="U48" s="401"/>
      <c r="V48" s="401"/>
      <c r="W48" s="400"/>
      <c r="X48" s="400"/>
      <c r="Y48" s="400"/>
      <c r="Z48" s="400"/>
      <c r="AA48" s="400"/>
      <c r="AB48" s="400"/>
      <c r="AC48" s="400"/>
      <c r="AD48" s="400"/>
      <c r="AE48" s="400"/>
      <c r="AF48" s="400"/>
      <c r="AG48" s="400"/>
      <c r="AH48" s="400"/>
      <c r="AI48" s="400"/>
      <c r="AJ48" s="400"/>
      <c r="AK48" s="400"/>
      <c r="AL48" s="400"/>
      <c r="AM48" s="400"/>
      <c r="AN48" s="400"/>
      <c r="AO48" s="400"/>
      <c r="AP48" s="400"/>
      <c r="AQ48" s="400"/>
      <c r="AR48" s="400"/>
      <c r="AS48" s="400"/>
      <c r="AT48" s="400"/>
      <c r="AU48" s="400"/>
      <c r="AV48" s="400"/>
      <c r="AW48" s="400"/>
      <c r="AX48" s="400"/>
      <c r="AY48" s="400"/>
      <c r="AZ48" s="400"/>
      <c r="BA48" s="400"/>
      <c r="BB48" s="400"/>
      <c r="BC48" s="400"/>
      <c r="BD48" s="400"/>
      <c r="BE48" s="400"/>
      <c r="BF48" s="400"/>
      <c r="BG48" s="400"/>
      <c r="BH48" s="400"/>
      <c r="BI48" s="400"/>
      <c r="BJ48" s="400"/>
      <c r="BK48" s="400"/>
      <c r="BL48" s="400"/>
      <c r="BM48" s="400"/>
      <c r="BN48" s="400"/>
      <c r="BO48" s="400"/>
      <c r="BP48" s="400"/>
      <c r="BQ48" s="400"/>
      <c r="BR48" s="400"/>
      <c r="BS48" s="400"/>
      <c r="BT48" s="400"/>
      <c r="BU48" s="400"/>
      <c r="BV48" s="400"/>
      <c r="BW48" s="400"/>
      <c r="BX48" s="400"/>
      <c r="BY48" s="400"/>
      <c r="BZ48" s="400"/>
      <c r="CA48" s="400"/>
      <c r="CB48" s="400"/>
      <c r="CC48" s="400"/>
      <c r="CD48" s="400"/>
      <c r="CE48" s="400"/>
    </row>
    <row r="49" spans="1:83" s="403" customFormat="1" x14ac:dyDescent="0.25">
      <c r="A49" s="420"/>
      <c r="B49" s="416"/>
      <c r="C49" s="419"/>
      <c r="D49" s="418"/>
      <c r="E49" s="417" t="str">
        <f>IFERROR(VLOOKUP($D49,[2]Insumos!$A$542:$B$585,2,FALSE),"")</f>
        <v/>
      </c>
      <c r="F49" s="416"/>
      <c r="G49" s="409" t="str">
        <f>IFERROR(VLOOKUP($F49,[2]Insumos!$C$2:$F$522,2,FALSE),"")</f>
        <v/>
      </c>
      <c r="H49" s="408"/>
      <c r="I49" s="415" t="str">
        <f>IFERROR(VLOOKUP($F49,[2]Insumos!$C$2:$F$522,3,FALSE),"")</f>
        <v/>
      </c>
      <c r="J49" s="414" t="str">
        <f t="shared" si="1"/>
        <v/>
      </c>
      <c r="K49" s="413" t="str">
        <f>IFERROR(VLOOKUP($F49,[2]Insumos!$C$2:$F$522,4,FALSE),"")</f>
        <v/>
      </c>
      <c r="L49" s="412"/>
      <c r="N49" s="402"/>
      <c r="O49" s="401"/>
      <c r="P49" s="401"/>
      <c r="Q49" s="401"/>
      <c r="R49" s="401"/>
      <c r="S49" s="401"/>
      <c r="T49" s="401"/>
      <c r="U49" s="401"/>
      <c r="V49" s="401"/>
      <c r="W49" s="400"/>
      <c r="X49" s="400"/>
      <c r="Y49" s="400"/>
      <c r="Z49" s="400"/>
      <c r="AA49" s="400"/>
      <c r="AB49" s="400"/>
      <c r="AC49" s="400"/>
      <c r="AD49" s="400"/>
      <c r="AE49" s="400"/>
      <c r="AF49" s="400"/>
      <c r="AG49" s="400"/>
      <c r="AH49" s="400"/>
      <c r="AI49" s="400"/>
      <c r="AJ49" s="400"/>
      <c r="AK49" s="400"/>
      <c r="AL49" s="400"/>
      <c r="AM49" s="400"/>
      <c r="AN49" s="400"/>
      <c r="AO49" s="400"/>
      <c r="AP49" s="400"/>
      <c r="AQ49" s="400"/>
      <c r="AR49" s="400"/>
      <c r="AS49" s="400"/>
      <c r="AT49" s="400"/>
      <c r="AU49" s="400"/>
      <c r="AV49" s="400"/>
      <c r="AW49" s="400"/>
      <c r="AX49" s="400"/>
      <c r="AY49" s="400"/>
      <c r="AZ49" s="400"/>
      <c r="BA49" s="400"/>
      <c r="BB49" s="400"/>
      <c r="BC49" s="400"/>
      <c r="BD49" s="400"/>
      <c r="BE49" s="400"/>
      <c r="BF49" s="400"/>
      <c r="BG49" s="400"/>
      <c r="BH49" s="400"/>
      <c r="BI49" s="400"/>
      <c r="BJ49" s="400"/>
      <c r="BK49" s="400"/>
      <c r="BL49" s="400"/>
      <c r="BM49" s="400"/>
      <c r="BN49" s="400"/>
      <c r="BO49" s="400"/>
      <c r="BP49" s="400"/>
      <c r="BQ49" s="400"/>
      <c r="BR49" s="400"/>
      <c r="BS49" s="400"/>
      <c r="BT49" s="400"/>
      <c r="BU49" s="400"/>
      <c r="BV49" s="400"/>
      <c r="BW49" s="400"/>
      <c r="BX49" s="400"/>
      <c r="BY49" s="400"/>
      <c r="BZ49" s="400"/>
      <c r="CA49" s="400"/>
      <c r="CB49" s="400"/>
      <c r="CC49" s="400"/>
      <c r="CD49" s="400"/>
      <c r="CE49" s="400"/>
    </row>
    <row r="50" spans="1:83" s="403" customFormat="1" x14ac:dyDescent="0.25">
      <c r="A50" s="420"/>
      <c r="B50" s="416"/>
      <c r="C50" s="419"/>
      <c r="D50" s="418"/>
      <c r="E50" s="417" t="str">
        <f>IFERROR(VLOOKUP($D50,[2]Insumos!$A$542:$B$585,2,FALSE),"")</f>
        <v/>
      </c>
      <c r="F50" s="416"/>
      <c r="G50" s="409" t="str">
        <f>IFERROR(VLOOKUP($F50,[2]Insumos!$C$2:$F$522,2,FALSE),"")</f>
        <v/>
      </c>
      <c r="H50" s="408"/>
      <c r="I50" s="415" t="str">
        <f>IFERROR(VLOOKUP($F50,[2]Insumos!$C$2:$F$522,3,FALSE),"")</f>
        <v/>
      </c>
      <c r="J50" s="414" t="str">
        <f t="shared" si="1"/>
        <v/>
      </c>
      <c r="K50" s="413" t="str">
        <f>IFERROR(VLOOKUP($F50,[2]Insumos!$C$2:$F$522,4,FALSE),"")</f>
        <v/>
      </c>
      <c r="L50" s="412"/>
      <c r="N50" s="402"/>
      <c r="O50" s="401"/>
      <c r="P50" s="401"/>
      <c r="Q50" s="401"/>
      <c r="R50" s="401"/>
      <c r="S50" s="401"/>
      <c r="T50" s="401"/>
      <c r="U50" s="401"/>
      <c r="V50" s="401"/>
      <c r="W50" s="400"/>
      <c r="X50" s="400"/>
      <c r="Y50" s="400"/>
      <c r="Z50" s="400"/>
      <c r="AA50" s="400"/>
      <c r="AB50" s="400"/>
      <c r="AC50" s="400"/>
      <c r="AD50" s="400"/>
      <c r="AE50" s="400"/>
      <c r="AF50" s="400"/>
      <c r="AG50" s="400"/>
      <c r="AH50" s="400"/>
      <c r="AI50" s="400"/>
      <c r="AJ50" s="400"/>
      <c r="AK50" s="400"/>
      <c r="AL50" s="400"/>
      <c r="AM50" s="400"/>
      <c r="AN50" s="400"/>
      <c r="AO50" s="400"/>
      <c r="AP50" s="400"/>
      <c r="AQ50" s="400"/>
      <c r="AR50" s="400"/>
      <c r="AS50" s="400"/>
      <c r="AT50" s="400"/>
      <c r="AU50" s="400"/>
      <c r="AV50" s="400"/>
      <c r="AW50" s="400"/>
      <c r="AX50" s="400"/>
      <c r="AY50" s="400"/>
      <c r="AZ50" s="400"/>
      <c r="BA50" s="400"/>
      <c r="BB50" s="400"/>
      <c r="BC50" s="400"/>
      <c r="BD50" s="400"/>
      <c r="BE50" s="400"/>
      <c r="BF50" s="400"/>
      <c r="BG50" s="400"/>
      <c r="BH50" s="400"/>
      <c r="BI50" s="400"/>
      <c r="BJ50" s="400"/>
      <c r="BK50" s="400"/>
      <c r="BL50" s="400"/>
      <c r="BM50" s="400"/>
      <c r="BN50" s="400"/>
      <c r="BO50" s="400"/>
      <c r="BP50" s="400"/>
      <c r="BQ50" s="400"/>
      <c r="BR50" s="400"/>
      <c r="BS50" s="400"/>
      <c r="BT50" s="400"/>
      <c r="BU50" s="400"/>
      <c r="BV50" s="400"/>
      <c r="BW50" s="400"/>
      <c r="BX50" s="400"/>
      <c r="BY50" s="400"/>
      <c r="BZ50" s="400"/>
      <c r="CA50" s="400"/>
      <c r="CB50" s="400"/>
      <c r="CC50" s="400"/>
      <c r="CD50" s="400"/>
      <c r="CE50" s="400"/>
    </row>
    <row r="51" spans="1:83" s="403" customFormat="1" x14ac:dyDescent="0.25">
      <c r="A51" s="420"/>
      <c r="B51" s="416"/>
      <c r="C51" s="419"/>
      <c r="D51" s="418"/>
      <c r="E51" s="417" t="str">
        <f>IFERROR(VLOOKUP($D51,[2]Insumos!$A$542:$B$585,2,FALSE),"")</f>
        <v/>
      </c>
      <c r="F51" s="416"/>
      <c r="G51" s="409" t="str">
        <f>IFERROR(VLOOKUP($F51,[2]Insumos!$C$2:$F$522,2,FALSE),"")</f>
        <v/>
      </c>
      <c r="H51" s="408"/>
      <c r="I51" s="415" t="str">
        <f>IFERROR(VLOOKUP($F51,[2]Insumos!$C$2:$F$522,3,FALSE),"")</f>
        <v/>
      </c>
      <c r="J51" s="414" t="str">
        <f t="shared" si="1"/>
        <v/>
      </c>
      <c r="K51" s="413" t="str">
        <f>IFERROR(VLOOKUP($F51,[2]Insumos!$C$2:$F$522,4,FALSE),"")</f>
        <v/>
      </c>
      <c r="L51" s="412"/>
      <c r="N51" s="402"/>
      <c r="O51" s="401"/>
      <c r="P51" s="401"/>
      <c r="Q51" s="401"/>
      <c r="R51" s="401"/>
      <c r="S51" s="401"/>
      <c r="T51" s="401"/>
      <c r="U51" s="401"/>
      <c r="V51" s="401"/>
      <c r="W51" s="400"/>
      <c r="X51" s="400"/>
      <c r="Y51" s="400"/>
      <c r="Z51" s="400"/>
      <c r="AA51" s="400"/>
      <c r="AB51" s="400"/>
      <c r="AC51" s="400"/>
      <c r="AD51" s="400"/>
      <c r="AE51" s="400"/>
      <c r="AF51" s="400"/>
      <c r="AG51" s="400"/>
      <c r="AH51" s="400"/>
      <c r="AI51" s="400"/>
      <c r="AJ51" s="400"/>
      <c r="AK51" s="400"/>
      <c r="AL51" s="400"/>
      <c r="AM51" s="400"/>
      <c r="AN51" s="400"/>
      <c r="AO51" s="400"/>
      <c r="AP51" s="400"/>
      <c r="AQ51" s="400"/>
      <c r="AR51" s="400"/>
      <c r="AS51" s="400"/>
      <c r="AT51" s="400"/>
      <c r="AU51" s="400"/>
      <c r="AV51" s="400"/>
      <c r="AW51" s="400"/>
      <c r="AX51" s="400"/>
      <c r="AY51" s="400"/>
      <c r="AZ51" s="400"/>
      <c r="BA51" s="400"/>
      <c r="BB51" s="400"/>
      <c r="BC51" s="400"/>
      <c r="BD51" s="400"/>
      <c r="BE51" s="400"/>
      <c r="BF51" s="400"/>
      <c r="BG51" s="400"/>
      <c r="BH51" s="400"/>
      <c r="BI51" s="400"/>
      <c r="BJ51" s="400"/>
      <c r="BK51" s="400"/>
      <c r="BL51" s="400"/>
      <c r="BM51" s="400"/>
      <c r="BN51" s="400"/>
      <c r="BO51" s="400"/>
      <c r="BP51" s="400"/>
      <c r="BQ51" s="400"/>
      <c r="BR51" s="400"/>
      <c r="BS51" s="400"/>
      <c r="BT51" s="400"/>
      <c r="BU51" s="400"/>
      <c r="BV51" s="400"/>
      <c r="BW51" s="400"/>
      <c r="BX51" s="400"/>
      <c r="BY51" s="400"/>
      <c r="BZ51" s="400"/>
      <c r="CA51" s="400"/>
      <c r="CB51" s="400"/>
      <c r="CC51" s="400"/>
      <c r="CD51" s="400"/>
      <c r="CE51" s="400"/>
    </row>
    <row r="52" spans="1:83" s="403" customFormat="1" x14ac:dyDescent="0.25">
      <c r="A52" s="420"/>
      <c r="B52" s="416"/>
      <c r="C52" s="419"/>
      <c r="D52" s="418"/>
      <c r="E52" s="417" t="str">
        <f>IFERROR(VLOOKUP($D52,[2]Insumos!$A$542:$B$585,2,FALSE),"")</f>
        <v/>
      </c>
      <c r="F52" s="416"/>
      <c r="G52" s="409" t="str">
        <f>IFERROR(VLOOKUP($F52,[2]Insumos!$C$2:$F$522,2,FALSE),"")</f>
        <v/>
      </c>
      <c r="H52" s="408"/>
      <c r="I52" s="415" t="str">
        <f>IFERROR(VLOOKUP($F52,[2]Insumos!$C$2:$F$522,3,FALSE),"")</f>
        <v/>
      </c>
      <c r="J52" s="414" t="str">
        <f t="shared" si="1"/>
        <v/>
      </c>
      <c r="K52" s="413" t="str">
        <f>IFERROR(VLOOKUP($F52,[2]Insumos!$C$2:$F$522,4,FALSE),"")</f>
        <v/>
      </c>
      <c r="L52" s="412"/>
      <c r="N52" s="402"/>
      <c r="O52" s="401"/>
      <c r="P52" s="401"/>
      <c r="Q52" s="401"/>
      <c r="R52" s="401"/>
      <c r="S52" s="401"/>
      <c r="T52" s="401"/>
      <c r="U52" s="401"/>
      <c r="V52" s="401"/>
      <c r="W52" s="400"/>
      <c r="X52" s="400"/>
      <c r="Y52" s="400"/>
      <c r="Z52" s="400"/>
      <c r="AA52" s="400"/>
      <c r="AB52" s="400"/>
      <c r="AC52" s="400"/>
      <c r="AD52" s="400"/>
      <c r="AE52" s="400"/>
      <c r="AF52" s="400"/>
      <c r="AG52" s="400"/>
      <c r="AH52" s="400"/>
      <c r="AI52" s="400"/>
      <c r="AJ52" s="400"/>
      <c r="AK52" s="400"/>
      <c r="AL52" s="400"/>
      <c r="AM52" s="400"/>
      <c r="AN52" s="400"/>
      <c r="AO52" s="400"/>
      <c r="AP52" s="400"/>
      <c r="AQ52" s="400"/>
      <c r="AR52" s="400"/>
      <c r="AS52" s="400"/>
      <c r="AT52" s="400"/>
      <c r="AU52" s="400"/>
      <c r="AV52" s="400"/>
      <c r="AW52" s="400"/>
      <c r="AX52" s="400"/>
      <c r="AY52" s="400"/>
      <c r="AZ52" s="400"/>
      <c r="BA52" s="400"/>
      <c r="BB52" s="400"/>
      <c r="BC52" s="400"/>
      <c r="BD52" s="400"/>
      <c r="BE52" s="400"/>
      <c r="BF52" s="400"/>
      <c r="BG52" s="400"/>
      <c r="BH52" s="400"/>
      <c r="BI52" s="400"/>
      <c r="BJ52" s="400"/>
      <c r="BK52" s="400"/>
      <c r="BL52" s="400"/>
      <c r="BM52" s="400"/>
      <c r="BN52" s="400"/>
      <c r="BO52" s="400"/>
      <c r="BP52" s="400"/>
      <c r="BQ52" s="400"/>
      <c r="BR52" s="400"/>
      <c r="BS52" s="400"/>
      <c r="BT52" s="400"/>
      <c r="BU52" s="400"/>
      <c r="BV52" s="400"/>
      <c r="BW52" s="400"/>
      <c r="BX52" s="400"/>
      <c r="BY52" s="400"/>
      <c r="BZ52" s="400"/>
      <c r="CA52" s="400"/>
      <c r="CB52" s="400"/>
      <c r="CC52" s="400"/>
      <c r="CD52" s="400"/>
      <c r="CE52" s="400"/>
    </row>
    <row r="53" spans="1:83" s="403" customFormat="1" x14ac:dyDescent="0.25">
      <c r="A53" s="420"/>
      <c r="B53" s="416"/>
      <c r="C53" s="419"/>
      <c r="D53" s="418"/>
      <c r="E53" s="417" t="str">
        <f>IFERROR(VLOOKUP($D53,[2]Insumos!$A$542:$B$585,2,FALSE),"")</f>
        <v/>
      </c>
      <c r="F53" s="416"/>
      <c r="G53" s="409" t="str">
        <f>IFERROR(VLOOKUP($F53,[2]Insumos!$C$2:$F$522,2,FALSE),"")</f>
        <v/>
      </c>
      <c r="H53" s="408"/>
      <c r="I53" s="415" t="str">
        <f>IFERROR(VLOOKUP($F53,[2]Insumos!$C$2:$F$522,3,FALSE),"")</f>
        <v/>
      </c>
      <c r="J53" s="414" t="str">
        <f t="shared" si="1"/>
        <v/>
      </c>
      <c r="K53" s="413" t="str">
        <f>IFERROR(VLOOKUP($F53,[2]Insumos!$C$2:$F$522,4,FALSE),"")</f>
        <v/>
      </c>
      <c r="L53" s="412"/>
      <c r="N53" s="402"/>
      <c r="O53" s="401"/>
      <c r="P53" s="401"/>
      <c r="Q53" s="401"/>
      <c r="R53" s="401"/>
      <c r="S53" s="401"/>
      <c r="T53" s="401"/>
      <c r="U53" s="401"/>
      <c r="V53" s="401"/>
      <c r="W53" s="400"/>
      <c r="X53" s="400"/>
      <c r="Y53" s="400"/>
      <c r="Z53" s="400"/>
      <c r="AA53" s="400"/>
      <c r="AB53" s="400"/>
      <c r="AC53" s="400"/>
      <c r="AD53" s="400"/>
      <c r="AE53" s="400"/>
      <c r="AF53" s="400"/>
      <c r="AG53" s="400"/>
      <c r="AH53" s="400"/>
      <c r="AI53" s="400"/>
      <c r="AJ53" s="400"/>
      <c r="AK53" s="400"/>
      <c r="AL53" s="400"/>
      <c r="AM53" s="400"/>
      <c r="AN53" s="400"/>
      <c r="AO53" s="400"/>
      <c r="AP53" s="400"/>
      <c r="AQ53" s="400"/>
      <c r="AR53" s="400"/>
      <c r="AS53" s="400"/>
      <c r="AT53" s="400"/>
      <c r="AU53" s="400"/>
      <c r="AV53" s="400"/>
      <c r="AW53" s="400"/>
      <c r="AX53" s="400"/>
      <c r="AY53" s="400"/>
      <c r="AZ53" s="400"/>
      <c r="BA53" s="400"/>
      <c r="BB53" s="400"/>
      <c r="BC53" s="400"/>
      <c r="BD53" s="400"/>
      <c r="BE53" s="400"/>
      <c r="BF53" s="400"/>
      <c r="BG53" s="400"/>
      <c r="BH53" s="400"/>
      <c r="BI53" s="400"/>
      <c r="BJ53" s="400"/>
      <c r="BK53" s="400"/>
      <c r="BL53" s="400"/>
      <c r="BM53" s="400"/>
      <c r="BN53" s="400"/>
      <c r="BO53" s="400"/>
      <c r="BP53" s="400"/>
      <c r="BQ53" s="400"/>
      <c r="BR53" s="400"/>
      <c r="BS53" s="400"/>
      <c r="BT53" s="400"/>
      <c r="BU53" s="400"/>
      <c r="BV53" s="400"/>
      <c r="BW53" s="400"/>
      <c r="BX53" s="400"/>
      <c r="BY53" s="400"/>
      <c r="BZ53" s="400"/>
      <c r="CA53" s="400"/>
      <c r="CB53" s="400"/>
      <c r="CC53" s="400"/>
      <c r="CD53" s="400"/>
      <c r="CE53" s="400"/>
    </row>
    <row r="54" spans="1:83" s="403" customFormat="1" x14ac:dyDescent="0.25">
      <c r="A54" s="420"/>
      <c r="B54" s="416"/>
      <c r="C54" s="419"/>
      <c r="D54" s="418"/>
      <c r="E54" s="417" t="str">
        <f>IFERROR(VLOOKUP($D54,[2]Insumos!$A$542:$B$585,2,FALSE),"")</f>
        <v/>
      </c>
      <c r="F54" s="416"/>
      <c r="G54" s="409" t="str">
        <f>IFERROR(VLOOKUP($F54,[2]Insumos!$C$2:$F$522,2,FALSE),"")</f>
        <v/>
      </c>
      <c r="H54" s="408"/>
      <c r="I54" s="415" t="str">
        <f>IFERROR(VLOOKUP($F54,[2]Insumos!$C$2:$F$522,3,FALSE),"")</f>
        <v/>
      </c>
      <c r="J54" s="414" t="str">
        <f t="shared" si="1"/>
        <v/>
      </c>
      <c r="K54" s="413" t="str">
        <f>IFERROR(VLOOKUP($F54,[2]Insumos!$C$2:$F$522,4,FALSE),"")</f>
        <v/>
      </c>
      <c r="L54" s="412"/>
      <c r="N54" s="402"/>
      <c r="O54" s="401"/>
      <c r="P54" s="401"/>
      <c r="Q54" s="401"/>
      <c r="R54" s="401"/>
      <c r="S54" s="401"/>
      <c r="T54" s="401"/>
      <c r="U54" s="401"/>
      <c r="V54" s="401"/>
      <c r="W54" s="400"/>
      <c r="X54" s="400"/>
      <c r="Y54" s="400"/>
      <c r="Z54" s="400"/>
      <c r="AA54" s="400"/>
      <c r="AB54" s="400"/>
      <c r="AC54" s="400"/>
      <c r="AD54" s="400"/>
      <c r="AE54" s="400"/>
      <c r="AF54" s="400"/>
      <c r="AG54" s="400"/>
      <c r="AH54" s="400"/>
      <c r="AI54" s="400"/>
      <c r="AJ54" s="400"/>
      <c r="AK54" s="400"/>
      <c r="AL54" s="400"/>
      <c r="AM54" s="400"/>
      <c r="AN54" s="400"/>
      <c r="AO54" s="400"/>
      <c r="AP54" s="400"/>
      <c r="AQ54" s="400"/>
      <c r="AR54" s="400"/>
      <c r="AS54" s="400"/>
      <c r="AT54" s="400"/>
      <c r="AU54" s="400"/>
      <c r="AV54" s="400"/>
      <c r="AW54" s="400"/>
      <c r="AX54" s="400"/>
      <c r="AY54" s="400"/>
      <c r="AZ54" s="400"/>
      <c r="BA54" s="400"/>
      <c r="BB54" s="400"/>
      <c r="BC54" s="400"/>
      <c r="BD54" s="400"/>
      <c r="BE54" s="400"/>
      <c r="BF54" s="400"/>
      <c r="BG54" s="400"/>
      <c r="BH54" s="400"/>
      <c r="BI54" s="400"/>
      <c r="BJ54" s="400"/>
      <c r="BK54" s="400"/>
      <c r="BL54" s="400"/>
      <c r="BM54" s="400"/>
      <c r="BN54" s="400"/>
      <c r="BO54" s="400"/>
      <c r="BP54" s="400"/>
      <c r="BQ54" s="400"/>
      <c r="BR54" s="400"/>
      <c r="BS54" s="400"/>
      <c r="BT54" s="400"/>
      <c r="BU54" s="400"/>
      <c r="BV54" s="400"/>
      <c r="BW54" s="400"/>
      <c r="BX54" s="400"/>
      <c r="BY54" s="400"/>
      <c r="BZ54" s="400"/>
      <c r="CA54" s="400"/>
      <c r="CB54" s="400"/>
      <c r="CC54" s="400"/>
      <c r="CD54" s="400"/>
      <c r="CE54" s="400"/>
    </row>
    <row r="55" spans="1:83" s="403" customFormat="1" x14ac:dyDescent="0.25">
      <c r="A55" s="420"/>
      <c r="B55" s="416"/>
      <c r="C55" s="419"/>
      <c r="D55" s="418"/>
      <c r="E55" s="417" t="str">
        <f>IFERROR(VLOOKUP($D55,[2]Insumos!$A$542:$B$585,2,FALSE),"")</f>
        <v/>
      </c>
      <c r="F55" s="416"/>
      <c r="G55" s="409" t="str">
        <f>IFERROR(VLOOKUP($F55,[2]Insumos!$C$2:$F$522,2,FALSE),"")</f>
        <v/>
      </c>
      <c r="H55" s="408"/>
      <c r="I55" s="415" t="str">
        <f>IFERROR(VLOOKUP($F55,[2]Insumos!$C$2:$F$522,3,FALSE),"")</f>
        <v/>
      </c>
      <c r="J55" s="414" t="str">
        <f t="shared" si="1"/>
        <v/>
      </c>
      <c r="K55" s="413" t="str">
        <f>IFERROR(VLOOKUP($F55,[2]Insumos!$C$2:$F$522,4,FALSE),"")</f>
        <v/>
      </c>
      <c r="L55" s="412"/>
      <c r="N55" s="402"/>
      <c r="O55" s="401"/>
      <c r="P55" s="401"/>
      <c r="Q55" s="401"/>
      <c r="R55" s="401"/>
      <c r="S55" s="401"/>
      <c r="T55" s="401"/>
      <c r="U55" s="401"/>
      <c r="V55" s="401"/>
      <c r="W55" s="400"/>
      <c r="X55" s="400"/>
      <c r="Y55" s="400"/>
      <c r="Z55" s="400"/>
      <c r="AA55" s="400"/>
      <c r="AB55" s="400"/>
      <c r="AC55" s="400"/>
      <c r="AD55" s="400"/>
      <c r="AE55" s="400"/>
      <c r="AF55" s="400"/>
      <c r="AG55" s="400"/>
      <c r="AH55" s="400"/>
      <c r="AI55" s="400"/>
      <c r="AJ55" s="400"/>
      <c r="AK55" s="400"/>
      <c r="AL55" s="400"/>
      <c r="AM55" s="400"/>
      <c r="AN55" s="400"/>
      <c r="AO55" s="400"/>
      <c r="AP55" s="400"/>
      <c r="AQ55" s="400"/>
      <c r="AR55" s="400"/>
      <c r="AS55" s="400"/>
      <c r="AT55" s="400"/>
      <c r="AU55" s="400"/>
      <c r="AV55" s="400"/>
      <c r="AW55" s="400"/>
      <c r="AX55" s="400"/>
      <c r="AY55" s="400"/>
      <c r="AZ55" s="400"/>
      <c r="BA55" s="400"/>
      <c r="BB55" s="400"/>
      <c r="BC55" s="400"/>
      <c r="BD55" s="400"/>
      <c r="BE55" s="400"/>
      <c r="BF55" s="400"/>
      <c r="BG55" s="400"/>
      <c r="BH55" s="400"/>
      <c r="BI55" s="400"/>
      <c r="BJ55" s="400"/>
      <c r="BK55" s="400"/>
      <c r="BL55" s="400"/>
      <c r="BM55" s="400"/>
      <c r="BN55" s="400"/>
      <c r="BO55" s="400"/>
      <c r="BP55" s="400"/>
      <c r="BQ55" s="400"/>
      <c r="BR55" s="400"/>
      <c r="BS55" s="400"/>
      <c r="BT55" s="400"/>
      <c r="BU55" s="400"/>
      <c r="BV55" s="400"/>
      <c r="BW55" s="400"/>
      <c r="BX55" s="400"/>
      <c r="BY55" s="400"/>
      <c r="BZ55" s="400"/>
      <c r="CA55" s="400"/>
      <c r="CB55" s="400"/>
      <c r="CC55" s="400"/>
      <c r="CD55" s="400"/>
      <c r="CE55" s="400"/>
    </row>
    <row r="56" spans="1:83" s="403" customFormat="1" x14ac:dyDescent="0.25">
      <c r="A56" s="420"/>
      <c r="B56" s="416"/>
      <c r="C56" s="419"/>
      <c r="D56" s="418"/>
      <c r="E56" s="417" t="str">
        <f>IFERROR(VLOOKUP($D56,[2]Insumos!$A$542:$B$585,2,FALSE),"")</f>
        <v/>
      </c>
      <c r="F56" s="416"/>
      <c r="G56" s="409" t="str">
        <f>IFERROR(VLOOKUP($F56,[2]Insumos!$C$2:$F$522,2,FALSE),"")</f>
        <v/>
      </c>
      <c r="H56" s="408"/>
      <c r="I56" s="415" t="str">
        <f>IFERROR(VLOOKUP($F56,[2]Insumos!$C$2:$F$522,3,FALSE),"")</f>
        <v/>
      </c>
      <c r="J56" s="414" t="str">
        <f t="shared" si="1"/>
        <v/>
      </c>
      <c r="K56" s="413" t="str">
        <f>IFERROR(VLOOKUP($F56,[2]Insumos!$C$2:$F$522,4,FALSE),"")</f>
        <v/>
      </c>
      <c r="L56" s="412"/>
      <c r="N56" s="402"/>
      <c r="O56" s="401"/>
      <c r="P56" s="401"/>
      <c r="Q56" s="401"/>
      <c r="R56" s="401"/>
      <c r="S56" s="401"/>
      <c r="T56" s="401"/>
      <c r="U56" s="401"/>
      <c r="V56" s="401"/>
      <c r="W56" s="400"/>
      <c r="X56" s="400"/>
      <c r="Y56" s="400"/>
      <c r="Z56" s="400"/>
      <c r="AA56" s="400"/>
      <c r="AB56" s="400"/>
      <c r="AC56" s="400"/>
      <c r="AD56" s="400"/>
      <c r="AE56" s="400"/>
      <c r="AF56" s="400"/>
      <c r="AG56" s="400"/>
      <c r="AH56" s="400"/>
      <c r="AI56" s="400"/>
      <c r="AJ56" s="400"/>
      <c r="AK56" s="400"/>
      <c r="AL56" s="400"/>
      <c r="AM56" s="400"/>
      <c r="AN56" s="400"/>
      <c r="AO56" s="400"/>
      <c r="AP56" s="400"/>
      <c r="AQ56" s="400"/>
      <c r="AR56" s="400"/>
      <c r="AS56" s="400"/>
      <c r="AT56" s="400"/>
      <c r="AU56" s="400"/>
      <c r="AV56" s="400"/>
      <c r="AW56" s="400"/>
      <c r="AX56" s="400"/>
      <c r="AY56" s="400"/>
      <c r="AZ56" s="400"/>
      <c r="BA56" s="400"/>
      <c r="BB56" s="400"/>
      <c r="BC56" s="400"/>
      <c r="BD56" s="400"/>
      <c r="BE56" s="400"/>
      <c r="BF56" s="400"/>
      <c r="BG56" s="400"/>
      <c r="BH56" s="400"/>
      <c r="BI56" s="400"/>
      <c r="BJ56" s="400"/>
      <c r="BK56" s="400"/>
      <c r="BL56" s="400"/>
      <c r="BM56" s="400"/>
      <c r="BN56" s="400"/>
      <c r="BO56" s="400"/>
      <c r="BP56" s="400"/>
      <c r="BQ56" s="400"/>
      <c r="BR56" s="400"/>
      <c r="BS56" s="400"/>
      <c r="BT56" s="400"/>
      <c r="BU56" s="400"/>
      <c r="BV56" s="400"/>
      <c r="BW56" s="400"/>
      <c r="BX56" s="400"/>
      <c r="BY56" s="400"/>
      <c r="BZ56" s="400"/>
      <c r="CA56" s="400"/>
      <c r="CB56" s="400"/>
      <c r="CC56" s="400"/>
      <c r="CD56" s="400"/>
      <c r="CE56" s="400"/>
    </row>
    <row r="57" spans="1:83" s="403" customFormat="1" x14ac:dyDescent="0.25">
      <c r="A57" s="420"/>
      <c r="B57" s="416"/>
      <c r="C57" s="419"/>
      <c r="D57" s="418"/>
      <c r="E57" s="417" t="str">
        <f>IFERROR(VLOOKUP($D57,[2]Insumos!$A$542:$B$585,2,FALSE),"")</f>
        <v/>
      </c>
      <c r="F57" s="416"/>
      <c r="G57" s="409" t="str">
        <f>IFERROR(VLOOKUP($F57,[2]Insumos!$C$2:$F$522,2,FALSE),"")</f>
        <v/>
      </c>
      <c r="H57" s="408"/>
      <c r="I57" s="415" t="str">
        <f>IFERROR(VLOOKUP($F57,[2]Insumos!$C$2:$F$522,3,FALSE),"")</f>
        <v/>
      </c>
      <c r="J57" s="414" t="str">
        <f t="shared" si="1"/>
        <v/>
      </c>
      <c r="K57" s="413" t="str">
        <f>IFERROR(VLOOKUP($F57,[2]Insumos!$C$2:$F$522,4,FALSE),"")</f>
        <v/>
      </c>
      <c r="L57" s="412"/>
      <c r="N57" s="402"/>
      <c r="O57" s="401"/>
      <c r="P57" s="401"/>
      <c r="Q57" s="401"/>
      <c r="R57" s="401"/>
      <c r="S57" s="401"/>
      <c r="T57" s="401"/>
      <c r="U57" s="401"/>
      <c r="V57" s="401"/>
      <c r="W57" s="400"/>
      <c r="X57" s="400"/>
      <c r="Y57" s="400"/>
      <c r="Z57" s="400"/>
      <c r="AA57" s="400"/>
      <c r="AB57" s="400"/>
      <c r="AC57" s="400"/>
      <c r="AD57" s="400"/>
      <c r="AE57" s="400"/>
      <c r="AF57" s="400"/>
      <c r="AG57" s="400"/>
      <c r="AH57" s="400"/>
      <c r="AI57" s="400"/>
      <c r="AJ57" s="400"/>
      <c r="AK57" s="400"/>
      <c r="AL57" s="400"/>
      <c r="AM57" s="400"/>
      <c r="AN57" s="400"/>
      <c r="AO57" s="400"/>
      <c r="AP57" s="400"/>
      <c r="AQ57" s="400"/>
      <c r="AR57" s="400"/>
      <c r="AS57" s="400"/>
      <c r="AT57" s="400"/>
      <c r="AU57" s="400"/>
      <c r="AV57" s="400"/>
      <c r="AW57" s="400"/>
      <c r="AX57" s="400"/>
      <c r="AY57" s="400"/>
      <c r="AZ57" s="400"/>
      <c r="BA57" s="400"/>
      <c r="BB57" s="400"/>
      <c r="BC57" s="400"/>
      <c r="BD57" s="400"/>
      <c r="BE57" s="400"/>
      <c r="BF57" s="400"/>
      <c r="BG57" s="400"/>
      <c r="BH57" s="400"/>
      <c r="BI57" s="400"/>
      <c r="BJ57" s="400"/>
      <c r="BK57" s="400"/>
      <c r="BL57" s="400"/>
      <c r="BM57" s="400"/>
      <c r="BN57" s="400"/>
      <c r="BO57" s="400"/>
      <c r="BP57" s="400"/>
      <c r="BQ57" s="400"/>
      <c r="BR57" s="400"/>
      <c r="BS57" s="400"/>
      <c r="BT57" s="400"/>
      <c r="BU57" s="400"/>
      <c r="BV57" s="400"/>
      <c r="BW57" s="400"/>
      <c r="BX57" s="400"/>
      <c r="BY57" s="400"/>
      <c r="BZ57" s="400"/>
      <c r="CA57" s="400"/>
      <c r="CB57" s="400"/>
      <c r="CC57" s="400"/>
      <c r="CD57" s="400"/>
      <c r="CE57" s="400"/>
    </row>
    <row r="58" spans="1:83" s="403" customFormat="1" x14ac:dyDescent="0.25">
      <c r="A58" s="420"/>
      <c r="B58" s="416"/>
      <c r="C58" s="419"/>
      <c r="D58" s="418"/>
      <c r="E58" s="417" t="str">
        <f>IFERROR(VLOOKUP($D58,[2]Insumos!$A$542:$B$585,2,FALSE),"")</f>
        <v/>
      </c>
      <c r="F58" s="416"/>
      <c r="G58" s="409" t="str">
        <f>IFERROR(VLOOKUP($F58,[2]Insumos!$C$2:$F$522,2,FALSE),"")</f>
        <v/>
      </c>
      <c r="H58" s="408"/>
      <c r="I58" s="415" t="str">
        <f>IFERROR(VLOOKUP($F58,[2]Insumos!$C$2:$F$522,3,FALSE),"")</f>
        <v/>
      </c>
      <c r="J58" s="414" t="str">
        <f t="shared" si="1"/>
        <v/>
      </c>
      <c r="K58" s="413" t="str">
        <f>IFERROR(VLOOKUP($F58,[2]Insumos!$C$2:$F$522,4,FALSE),"")</f>
        <v/>
      </c>
      <c r="L58" s="412"/>
      <c r="N58" s="402"/>
      <c r="O58" s="401"/>
      <c r="P58" s="401"/>
      <c r="Q58" s="401"/>
      <c r="R58" s="401"/>
      <c r="S58" s="401"/>
      <c r="T58" s="401"/>
      <c r="U58" s="401"/>
      <c r="V58" s="401"/>
      <c r="W58" s="400"/>
      <c r="X58" s="400"/>
      <c r="Y58" s="400"/>
      <c r="Z58" s="400"/>
      <c r="AA58" s="400"/>
      <c r="AB58" s="400"/>
      <c r="AC58" s="400"/>
      <c r="AD58" s="400"/>
      <c r="AE58" s="400"/>
      <c r="AF58" s="400"/>
      <c r="AG58" s="400"/>
      <c r="AH58" s="400"/>
      <c r="AI58" s="400"/>
      <c r="AJ58" s="400"/>
      <c r="AK58" s="400"/>
      <c r="AL58" s="400"/>
      <c r="AM58" s="400"/>
      <c r="AN58" s="400"/>
      <c r="AO58" s="400"/>
      <c r="AP58" s="400"/>
      <c r="AQ58" s="400"/>
      <c r="AR58" s="400"/>
      <c r="AS58" s="400"/>
      <c r="AT58" s="400"/>
      <c r="AU58" s="400"/>
      <c r="AV58" s="400"/>
      <c r="AW58" s="400"/>
      <c r="AX58" s="400"/>
      <c r="AY58" s="400"/>
      <c r="AZ58" s="400"/>
      <c r="BA58" s="400"/>
      <c r="BB58" s="400"/>
      <c r="BC58" s="400"/>
      <c r="BD58" s="400"/>
      <c r="BE58" s="400"/>
      <c r="BF58" s="400"/>
      <c r="BG58" s="400"/>
      <c r="BH58" s="400"/>
      <c r="BI58" s="400"/>
      <c r="BJ58" s="400"/>
      <c r="BK58" s="400"/>
      <c r="BL58" s="400"/>
      <c r="BM58" s="400"/>
      <c r="BN58" s="400"/>
      <c r="BO58" s="400"/>
      <c r="BP58" s="400"/>
      <c r="BQ58" s="400"/>
      <c r="BR58" s="400"/>
      <c r="BS58" s="400"/>
      <c r="BT58" s="400"/>
      <c r="BU58" s="400"/>
      <c r="BV58" s="400"/>
      <c r="BW58" s="400"/>
      <c r="BX58" s="400"/>
      <c r="BY58" s="400"/>
      <c r="BZ58" s="400"/>
      <c r="CA58" s="400"/>
      <c r="CB58" s="400"/>
      <c r="CC58" s="400"/>
      <c r="CD58" s="400"/>
      <c r="CE58" s="400"/>
    </row>
    <row r="59" spans="1:83" s="403" customFormat="1" x14ac:dyDescent="0.25">
      <c r="A59" s="411"/>
      <c r="B59" s="410"/>
      <c r="C59" s="408"/>
      <c r="D59" s="410"/>
      <c r="E59" s="409" t="str">
        <f>IFERROR(VLOOKUP($D59,[2]Insumos!$A$542:$B$585,2,FALSE),"")</f>
        <v/>
      </c>
      <c r="F59" s="410"/>
      <c r="G59" s="409" t="str">
        <f>IFERROR(VLOOKUP($F59,[2]Insumos!$C$2:$F$522,2,FALSE),"")</f>
        <v/>
      </c>
      <c r="H59" s="408"/>
      <c r="I59" s="407" t="str">
        <f>IFERROR(VLOOKUP($F59,[2]Insumos!$C$2:$F$522,3,FALSE),"")</f>
        <v/>
      </c>
      <c r="J59" s="407" t="str">
        <f t="shared" si="1"/>
        <v/>
      </c>
      <c r="K59" s="406" t="str">
        <f>IFERROR(VLOOKUP($F59,[2]Insumos!$C$2:$F$522,4,FALSE),"")</f>
        <v/>
      </c>
      <c r="L59" s="405"/>
      <c r="N59" s="402"/>
      <c r="O59" s="401"/>
      <c r="P59" s="401"/>
      <c r="Q59" s="401"/>
      <c r="R59" s="401"/>
      <c r="S59" s="401"/>
      <c r="T59" s="401"/>
      <c r="U59" s="401"/>
      <c r="V59" s="401"/>
      <c r="W59" s="400"/>
      <c r="X59" s="400"/>
      <c r="Y59" s="400"/>
      <c r="Z59" s="400"/>
      <c r="AA59" s="400"/>
      <c r="AB59" s="400"/>
      <c r="AC59" s="400"/>
      <c r="AD59" s="400"/>
      <c r="AE59" s="400"/>
      <c r="AF59" s="400"/>
      <c r="AG59" s="400"/>
      <c r="AH59" s="400"/>
      <c r="AI59" s="400"/>
      <c r="AJ59" s="400"/>
      <c r="AK59" s="400"/>
      <c r="AL59" s="400"/>
      <c r="AM59" s="400"/>
      <c r="AN59" s="400"/>
      <c r="AO59" s="400"/>
      <c r="AP59" s="400"/>
      <c r="AQ59" s="400"/>
      <c r="AR59" s="400"/>
      <c r="AS59" s="400"/>
      <c r="AT59" s="400"/>
      <c r="AU59" s="400"/>
      <c r="AV59" s="400"/>
      <c r="AW59" s="400"/>
      <c r="AX59" s="400"/>
      <c r="AY59" s="400"/>
      <c r="AZ59" s="400"/>
      <c r="BA59" s="400"/>
      <c r="BB59" s="400"/>
      <c r="BC59" s="400"/>
      <c r="BD59" s="400"/>
      <c r="BE59" s="400"/>
      <c r="BF59" s="400"/>
      <c r="BG59" s="400"/>
      <c r="BH59" s="400"/>
      <c r="BI59" s="400"/>
      <c r="BJ59" s="400"/>
      <c r="BK59" s="400"/>
      <c r="BL59" s="400"/>
      <c r="BM59" s="400"/>
      <c r="BN59" s="400"/>
      <c r="BO59" s="400"/>
      <c r="BP59" s="400"/>
      <c r="BQ59" s="400"/>
      <c r="BR59" s="400"/>
      <c r="BS59" s="400"/>
      <c r="BT59" s="400"/>
      <c r="BU59" s="400"/>
      <c r="BV59" s="400"/>
      <c r="BW59" s="400"/>
      <c r="BX59" s="400"/>
      <c r="BY59" s="400"/>
      <c r="BZ59" s="400"/>
      <c r="CA59" s="400"/>
      <c r="CB59" s="400"/>
      <c r="CC59" s="400"/>
      <c r="CD59" s="400"/>
      <c r="CE59" s="400"/>
    </row>
    <row r="60" spans="1:83" s="403" customFormat="1" x14ac:dyDescent="0.25">
      <c r="A60" s="411"/>
      <c r="B60" s="410"/>
      <c r="C60" s="408"/>
      <c r="D60" s="410"/>
      <c r="E60" s="409" t="str">
        <f>IFERROR(VLOOKUP($D60,[2]Insumos!$A$542:$B$585,2,FALSE),"")</f>
        <v/>
      </c>
      <c r="F60" s="410"/>
      <c r="G60" s="409" t="str">
        <f>IFERROR(VLOOKUP($F60,[2]Insumos!$C$2:$F$522,2,FALSE),"")</f>
        <v/>
      </c>
      <c r="H60" s="408"/>
      <c r="I60" s="407" t="str">
        <f>IFERROR(VLOOKUP($F60,[2]Insumos!$C$2:$F$522,3,FALSE),"")</f>
        <v/>
      </c>
      <c r="J60" s="407" t="str">
        <f t="shared" si="1"/>
        <v/>
      </c>
      <c r="K60" s="406" t="str">
        <f>IFERROR(VLOOKUP($F60,[2]Insumos!$C$2:$F$522,4,FALSE),"")</f>
        <v/>
      </c>
      <c r="L60" s="405"/>
      <c r="N60" s="402"/>
      <c r="O60" s="401"/>
      <c r="P60" s="401"/>
      <c r="Q60" s="401"/>
      <c r="R60" s="401"/>
      <c r="S60" s="401"/>
      <c r="T60" s="401"/>
      <c r="U60" s="401"/>
      <c r="V60" s="401"/>
      <c r="W60" s="400"/>
      <c r="X60" s="400"/>
      <c r="Y60" s="400"/>
      <c r="Z60" s="400"/>
      <c r="AA60" s="400"/>
      <c r="AB60" s="400"/>
      <c r="AC60" s="400"/>
      <c r="AD60" s="400"/>
      <c r="AE60" s="400"/>
      <c r="AF60" s="400"/>
      <c r="AG60" s="400"/>
      <c r="AH60" s="400"/>
      <c r="AI60" s="400"/>
      <c r="AJ60" s="400"/>
      <c r="AK60" s="400"/>
      <c r="AL60" s="400"/>
      <c r="AM60" s="400"/>
      <c r="AN60" s="400"/>
      <c r="AO60" s="400"/>
      <c r="AP60" s="400"/>
      <c r="AQ60" s="400"/>
      <c r="AR60" s="400"/>
      <c r="AS60" s="400"/>
      <c r="AT60" s="400"/>
      <c r="AU60" s="400"/>
      <c r="AV60" s="400"/>
      <c r="AW60" s="400"/>
      <c r="AX60" s="400"/>
      <c r="AY60" s="400"/>
      <c r="AZ60" s="400"/>
      <c r="BA60" s="400"/>
      <c r="BB60" s="400"/>
      <c r="BC60" s="400"/>
      <c r="BD60" s="400"/>
      <c r="BE60" s="400"/>
      <c r="BF60" s="400"/>
      <c r="BG60" s="400"/>
      <c r="BH60" s="400"/>
      <c r="BI60" s="400"/>
      <c r="BJ60" s="400"/>
      <c r="BK60" s="400"/>
      <c r="BL60" s="400"/>
      <c r="BM60" s="400"/>
      <c r="BN60" s="400"/>
      <c r="BO60" s="400"/>
      <c r="BP60" s="400"/>
      <c r="BQ60" s="400"/>
      <c r="BR60" s="400"/>
      <c r="BS60" s="400"/>
      <c r="BT60" s="400"/>
      <c r="BU60" s="400"/>
      <c r="BV60" s="400"/>
      <c r="BW60" s="400"/>
      <c r="BX60" s="400"/>
      <c r="BY60" s="400"/>
      <c r="BZ60" s="400"/>
      <c r="CA60" s="400"/>
      <c r="CB60" s="400"/>
      <c r="CC60" s="400"/>
      <c r="CD60" s="400"/>
      <c r="CE60" s="400"/>
    </row>
    <row r="61" spans="1:83" s="403" customFormat="1" x14ac:dyDescent="0.25">
      <c r="A61" s="411"/>
      <c r="B61" s="410"/>
      <c r="C61" s="408"/>
      <c r="D61" s="410"/>
      <c r="E61" s="409" t="str">
        <f>IFERROR(VLOOKUP($D61,[2]Insumos!$A$542:$B$585,2,FALSE),"")</f>
        <v/>
      </c>
      <c r="F61" s="410"/>
      <c r="G61" s="409" t="str">
        <f>IFERROR(VLOOKUP($F61,[2]Insumos!$C$2:$F$522,2,FALSE),"")</f>
        <v/>
      </c>
      <c r="H61" s="408"/>
      <c r="I61" s="407" t="str">
        <f>IFERROR(VLOOKUP($F61,[2]Insumos!$C$2:$F$522,3,FALSE),"")</f>
        <v/>
      </c>
      <c r="J61" s="407" t="str">
        <f t="shared" si="1"/>
        <v/>
      </c>
      <c r="K61" s="406" t="str">
        <f>IFERROR(VLOOKUP($F61,[2]Insumos!$C$2:$F$522,4,FALSE),"")</f>
        <v/>
      </c>
      <c r="L61" s="405"/>
      <c r="N61" s="402"/>
      <c r="O61" s="401"/>
      <c r="P61" s="401"/>
      <c r="Q61" s="401"/>
      <c r="R61" s="401"/>
      <c r="S61" s="401"/>
      <c r="T61" s="401"/>
      <c r="U61" s="401"/>
      <c r="V61" s="401"/>
      <c r="W61" s="400"/>
      <c r="X61" s="400"/>
      <c r="Y61" s="400"/>
      <c r="Z61" s="400"/>
      <c r="AA61" s="400"/>
      <c r="AB61" s="400"/>
      <c r="AC61" s="400"/>
      <c r="AD61" s="400"/>
      <c r="AE61" s="400"/>
      <c r="AF61" s="400"/>
      <c r="AG61" s="400"/>
      <c r="AH61" s="400"/>
      <c r="AI61" s="400"/>
      <c r="AJ61" s="400"/>
      <c r="AK61" s="400"/>
      <c r="AL61" s="400"/>
      <c r="AM61" s="400"/>
      <c r="AN61" s="400"/>
      <c r="AO61" s="400"/>
      <c r="AP61" s="400"/>
      <c r="AQ61" s="400"/>
      <c r="AR61" s="400"/>
      <c r="AS61" s="400"/>
      <c r="AT61" s="400"/>
      <c r="AU61" s="400"/>
      <c r="AV61" s="400"/>
      <c r="AW61" s="400"/>
      <c r="AX61" s="400"/>
      <c r="AY61" s="400"/>
      <c r="AZ61" s="400"/>
      <c r="BA61" s="400"/>
      <c r="BB61" s="400"/>
      <c r="BC61" s="400"/>
      <c r="BD61" s="400"/>
      <c r="BE61" s="400"/>
      <c r="BF61" s="400"/>
      <c r="BG61" s="400"/>
      <c r="BH61" s="400"/>
      <c r="BI61" s="400"/>
      <c r="BJ61" s="400"/>
      <c r="BK61" s="400"/>
      <c r="BL61" s="400"/>
      <c r="BM61" s="400"/>
      <c r="BN61" s="400"/>
      <c r="BO61" s="400"/>
      <c r="BP61" s="400"/>
      <c r="BQ61" s="400"/>
      <c r="BR61" s="400"/>
      <c r="BS61" s="400"/>
      <c r="BT61" s="400"/>
      <c r="BU61" s="400"/>
      <c r="BV61" s="400"/>
      <c r="BW61" s="400"/>
      <c r="BX61" s="400"/>
      <c r="BY61" s="400"/>
      <c r="BZ61" s="400"/>
      <c r="CA61" s="400"/>
      <c r="CB61" s="400"/>
      <c r="CC61" s="400"/>
      <c r="CD61" s="400"/>
      <c r="CE61" s="400"/>
    </row>
  </sheetData>
  <sheetProtection password="E105" sheet="1" objects="1" scenarios="1"/>
  <mergeCells count="8">
    <mergeCell ref="C8:L8"/>
    <mergeCell ref="C7:L7"/>
    <mergeCell ref="B1:L1"/>
    <mergeCell ref="B2:L2"/>
    <mergeCell ref="B3:L3"/>
    <mergeCell ref="B4:L4"/>
    <mergeCell ref="B5:L5"/>
    <mergeCell ref="C6:L6"/>
  </mergeCells>
  <dataValidations disablePrompts="1" count="4">
    <dataValidation type="list" allowBlank="1" showInputMessage="1" showErrorMessage="1" sqref="F10:F61">
      <formula1>INDIRECT($E10)</formula1>
    </dataValidation>
    <dataValidation type="list" allowBlank="1" showInputMessage="1" showErrorMessage="1" sqref="A10:A61">
      <formula1>$O$1:$O$2</formula1>
    </dataValidation>
    <dataValidation type="list" allowBlank="1" showInputMessage="1" showErrorMessage="1" sqref="L10:L61">
      <formula1>$M$3:$M$6</formula1>
    </dataValidation>
    <dataValidation type="list" allowBlank="1" showInputMessage="1" showErrorMessage="1" sqref="D10:D61">
      <formula1>Insumos</formula1>
    </dataValidation>
  </dataValidations>
  <pageMargins left="0.82677165354330717" right="0.15748031496062992" top="0.55118110236220474" bottom="0.74803149606299213" header="0.31496062992125984" footer="0.31496062992125984"/>
  <pageSetup scale="98" fitToHeight="0" orientation="landscape" r:id="rId1"/>
  <drawing r:id="rId2"/>
  <legacyDrawing r:id="rId3"/>
  <controls>
    <mc:AlternateContent xmlns:mc="http://schemas.openxmlformats.org/markup-compatibility/2006">
      <mc:Choice Requires="x14">
        <control shapeId="28674" r:id="rId4" name="CommandButton1">
          <controlPr defaultSize="0" autoLine="0" r:id="rId5">
            <anchor moveWithCells="1">
              <from>
                <xdr:col>0</xdr:col>
                <xdr:colOff>9525</xdr:colOff>
                <xdr:row>5</xdr:row>
                <xdr:rowOff>180975</xdr:rowOff>
              </from>
              <to>
                <xdr:col>0</xdr:col>
                <xdr:colOff>1123950</xdr:colOff>
                <xdr:row>7</xdr:row>
                <xdr:rowOff>104775</xdr:rowOff>
              </to>
            </anchor>
          </controlPr>
        </control>
      </mc:Choice>
      <mc:Fallback>
        <control shapeId="28674" r:id="rId4" name="CommandButton1"/>
      </mc:Fallback>
    </mc:AlternateContent>
  </controls>
  <tableParts count="1">
    <tablePart r:id="rId6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F360"/>
  <sheetViews>
    <sheetView showGridLines="0" tabSelected="1" workbookViewId="0">
      <selection activeCell="H1" sqref="H1"/>
    </sheetView>
  </sheetViews>
  <sheetFormatPr baseColWidth="10" defaultColWidth="11.42578125" defaultRowHeight="15" x14ac:dyDescent="0.25"/>
  <cols>
    <col min="1" max="4" width="7.28515625" style="307" customWidth="1"/>
    <col min="5" max="5" width="60.28515625" style="307" customWidth="1"/>
    <col min="6" max="6" width="13.28515625" style="307" customWidth="1"/>
    <col min="7" max="7" width="11.42578125" style="307"/>
    <col min="8" max="84" width="11.42578125" style="270"/>
    <col min="85" max="16384" width="11.42578125" style="1"/>
  </cols>
  <sheetData>
    <row r="1" spans="1:7" s="266" customFormat="1" ht="12.75" x14ac:dyDescent="0.2">
      <c r="A1" s="454" t="str">
        <f>+'[3]Formulario PPGA1'!A1:H1</f>
        <v xml:space="preserve">                                                                            "Año del Fomento a la Vivienda"                                                                          </v>
      </c>
      <c r="B1" s="455"/>
      <c r="C1" s="455"/>
      <c r="D1" s="455"/>
      <c r="E1" s="455"/>
      <c r="F1" s="455"/>
      <c r="G1" s="455"/>
    </row>
    <row r="2" spans="1:7" s="266" customFormat="1" ht="15.75" x14ac:dyDescent="0.25">
      <c r="A2" s="456" t="s">
        <v>458</v>
      </c>
      <c r="B2" s="457"/>
      <c r="C2" s="457"/>
      <c r="D2" s="457"/>
      <c r="E2" s="457"/>
      <c r="F2" s="457"/>
      <c r="G2" s="457"/>
    </row>
    <row r="3" spans="1:7" s="266" customFormat="1" x14ac:dyDescent="0.25">
      <c r="A3" s="458" t="s">
        <v>1130</v>
      </c>
      <c r="B3" s="459"/>
      <c r="C3" s="459"/>
      <c r="D3" s="459"/>
      <c r="E3" s="459"/>
      <c r="F3" s="459"/>
      <c r="G3" s="459"/>
    </row>
    <row r="4" spans="1:7" s="266" customFormat="1" ht="12.75" x14ac:dyDescent="0.2">
      <c r="A4" s="460" t="s">
        <v>61</v>
      </c>
      <c r="B4" s="461"/>
      <c r="C4" s="461"/>
      <c r="D4" s="461"/>
      <c r="E4" s="461"/>
      <c r="F4" s="461"/>
      <c r="G4" s="461"/>
    </row>
    <row r="5" spans="1:7" s="266" customFormat="1" ht="12.75" x14ac:dyDescent="0.2">
      <c r="A5" s="460">
        <f>+'[3]Formulario PPGA1'!D5</f>
        <v>2018</v>
      </c>
      <c r="B5" s="461"/>
      <c r="C5" s="461"/>
      <c r="D5" s="461"/>
      <c r="E5" s="461"/>
      <c r="F5" s="461"/>
      <c r="G5" s="461"/>
    </row>
    <row r="6" spans="1:7" ht="12.75" x14ac:dyDescent="0.2">
      <c r="A6" s="267" t="s">
        <v>324</v>
      </c>
      <c r="B6" s="268"/>
      <c r="C6" s="269"/>
      <c r="D6" s="269"/>
      <c r="E6" s="268">
        <f>'[3]Formulario PPGA1'!$B$6</f>
        <v>0</v>
      </c>
      <c r="F6" s="268"/>
      <c r="G6" s="268"/>
    </row>
    <row r="7" spans="1:7" ht="12.75" x14ac:dyDescent="0.2">
      <c r="A7" s="267" t="s">
        <v>1131</v>
      </c>
      <c r="B7" s="268"/>
      <c r="C7" s="269"/>
      <c r="D7" s="269"/>
      <c r="E7" s="271">
        <f>'[3]Formulario PPGA1'!$B$7</f>
        <v>0</v>
      </c>
      <c r="F7" s="268"/>
      <c r="G7" s="268"/>
    </row>
    <row r="8" spans="1:7" ht="48" customHeight="1" x14ac:dyDescent="0.2">
      <c r="A8" s="272" t="s">
        <v>1132</v>
      </c>
      <c r="B8" s="272" t="s">
        <v>1133</v>
      </c>
      <c r="C8" s="272" t="s">
        <v>4</v>
      </c>
      <c r="D8" s="272" t="s">
        <v>27</v>
      </c>
      <c r="E8" s="273" t="s">
        <v>332</v>
      </c>
      <c r="F8" s="274" t="s">
        <v>348</v>
      </c>
      <c r="G8" s="274" t="s">
        <v>26</v>
      </c>
    </row>
    <row r="9" spans="1:7" ht="12.75" x14ac:dyDescent="0.2">
      <c r="A9" s="275">
        <v>3</v>
      </c>
      <c r="B9" s="276"/>
      <c r="C9" s="276"/>
      <c r="D9" s="276"/>
      <c r="E9" s="277" t="s">
        <v>333</v>
      </c>
      <c r="F9" s="278">
        <f>+F10</f>
        <v>0</v>
      </c>
      <c r="G9" s="278">
        <f>G10</f>
        <v>0</v>
      </c>
    </row>
    <row r="10" spans="1:7" ht="12.75" x14ac:dyDescent="0.2">
      <c r="A10" s="279"/>
      <c r="B10" s="279">
        <v>31</v>
      </c>
      <c r="C10" s="280"/>
      <c r="D10" s="280"/>
      <c r="E10" s="281" t="s">
        <v>41</v>
      </c>
      <c r="F10" s="282">
        <f>SUM(F11:F12)</f>
        <v>0</v>
      </c>
      <c r="G10" s="283">
        <f>G11+G12</f>
        <v>0</v>
      </c>
    </row>
    <row r="11" spans="1:7" ht="12.75" x14ac:dyDescent="0.2">
      <c r="A11" s="284"/>
      <c r="B11" s="284"/>
      <c r="C11" s="284">
        <v>311</v>
      </c>
      <c r="D11" s="285"/>
      <c r="E11" s="286" t="s">
        <v>334</v>
      </c>
      <c r="F11" s="287"/>
      <c r="G11" s="288">
        <f>IFERROR(F11/$F$30*100,"0.00")</f>
        <v>0</v>
      </c>
    </row>
    <row r="12" spans="1:7" ht="12.75" x14ac:dyDescent="0.2">
      <c r="A12" s="284"/>
      <c r="B12" s="284"/>
      <c r="C12" s="284">
        <v>312</v>
      </c>
      <c r="D12" s="285"/>
      <c r="E12" s="286" t="s">
        <v>335</v>
      </c>
      <c r="F12" s="287"/>
      <c r="G12" s="288">
        <f>IFERROR(F12/$F$30*100,"0.00")</f>
        <v>0</v>
      </c>
    </row>
    <row r="13" spans="1:7" ht="12.75" x14ac:dyDescent="0.2">
      <c r="A13" s="289">
        <v>4</v>
      </c>
      <c r="B13" s="290"/>
      <c r="C13" s="290"/>
      <c r="D13" s="290"/>
      <c r="E13" s="291" t="s">
        <v>336</v>
      </c>
      <c r="F13" s="292">
        <f>+F14+F19</f>
        <v>258303552</v>
      </c>
      <c r="G13" s="292">
        <f>G14+G19</f>
        <v>57.155649989445358</v>
      </c>
    </row>
    <row r="14" spans="1:7" ht="12.75" x14ac:dyDescent="0.2">
      <c r="A14" s="279"/>
      <c r="B14" s="279">
        <v>41</v>
      </c>
      <c r="C14" s="279"/>
      <c r="D14" s="280"/>
      <c r="E14" s="281" t="s">
        <v>337</v>
      </c>
      <c r="F14" s="293">
        <f>SUM(F15:F18)</f>
        <v>258303552</v>
      </c>
      <c r="G14" s="294">
        <f>SUM(G15:G18)</f>
        <v>57.155649989445358</v>
      </c>
    </row>
    <row r="15" spans="1:7" ht="12.75" x14ac:dyDescent="0.2">
      <c r="A15" s="284"/>
      <c r="B15" s="284"/>
      <c r="C15" s="284">
        <v>411</v>
      </c>
      <c r="D15" s="285"/>
      <c r="E15" s="286" t="s">
        <v>474</v>
      </c>
      <c r="F15" s="287">
        <f>19869504*13</f>
        <v>258303552</v>
      </c>
      <c r="G15" s="288">
        <f>IFERROR(F15/$F$30*100,"0.00")</f>
        <v>57.155649989445358</v>
      </c>
    </row>
    <row r="16" spans="1:7" ht="12.75" x14ac:dyDescent="0.2">
      <c r="A16" s="284"/>
      <c r="B16" s="284"/>
      <c r="C16" s="284">
        <v>412</v>
      </c>
      <c r="D16" s="285"/>
      <c r="E16" s="286" t="s">
        <v>338</v>
      </c>
      <c r="F16" s="287"/>
      <c r="G16" s="288">
        <f>IFERROR(F16/$F$30*100,"0.00")</f>
        <v>0</v>
      </c>
    </row>
    <row r="17" spans="1:84" ht="12.75" x14ac:dyDescent="0.2">
      <c r="A17" s="284"/>
      <c r="B17" s="284"/>
      <c r="C17" s="284">
        <v>413</v>
      </c>
      <c r="D17" s="285"/>
      <c r="E17" s="286" t="s">
        <v>1134</v>
      </c>
      <c r="F17" s="287"/>
      <c r="G17" s="288">
        <f>IFERROR(F17/$F$30*100,"0.00")</f>
        <v>0</v>
      </c>
    </row>
    <row r="18" spans="1:84" ht="12.75" x14ac:dyDescent="0.2">
      <c r="A18" s="284"/>
      <c r="B18" s="284"/>
      <c r="C18" s="284">
        <v>414</v>
      </c>
      <c r="D18" s="285"/>
      <c r="E18" s="295" t="s">
        <v>67</v>
      </c>
      <c r="F18" s="287"/>
      <c r="G18" s="288">
        <f>IFERROR(F18/$F$30*100,"0.00")</f>
        <v>0</v>
      </c>
    </row>
    <row r="19" spans="1:84" ht="12.75" x14ac:dyDescent="0.2">
      <c r="A19" s="279"/>
      <c r="B19" s="279">
        <v>42</v>
      </c>
      <c r="C19" s="279"/>
      <c r="D19" s="280"/>
      <c r="E19" s="281" t="s">
        <v>339</v>
      </c>
      <c r="F19" s="293">
        <f>SUM(F20:F21)</f>
        <v>0</v>
      </c>
      <c r="G19" s="294">
        <f>G20+G21</f>
        <v>0</v>
      </c>
    </row>
    <row r="20" spans="1:84" ht="12.75" x14ac:dyDescent="0.2">
      <c r="A20" s="284"/>
      <c r="B20" s="284"/>
      <c r="C20" s="284">
        <v>421</v>
      </c>
      <c r="D20" s="285"/>
      <c r="E20" s="286" t="s">
        <v>475</v>
      </c>
      <c r="F20" s="287"/>
      <c r="G20" s="288">
        <f>IFERROR(F20/$F$30*100,"0.00")</f>
        <v>0</v>
      </c>
    </row>
    <row r="21" spans="1:84" ht="12.75" x14ac:dyDescent="0.2">
      <c r="A21" s="284"/>
      <c r="B21" s="284"/>
      <c r="C21" s="284">
        <v>422</v>
      </c>
      <c r="D21" s="285"/>
      <c r="E21" s="286" t="s">
        <v>476</v>
      </c>
      <c r="F21" s="287"/>
      <c r="G21" s="288">
        <f>IFERROR(F21/$F$30*100,"0.00")</f>
        <v>0</v>
      </c>
    </row>
    <row r="22" spans="1:84" ht="12.75" x14ac:dyDescent="0.2">
      <c r="A22" s="289">
        <v>5</v>
      </c>
      <c r="B22" s="290"/>
      <c r="C22" s="290"/>
      <c r="D22" s="290"/>
      <c r="E22" s="291" t="s">
        <v>340</v>
      </c>
      <c r="F22" s="292">
        <f>+F23</f>
        <v>193626488.24571431</v>
      </c>
      <c r="G22" s="292">
        <f>G23</f>
        <v>42.844350010554642</v>
      </c>
    </row>
    <row r="23" spans="1:84" ht="12.75" x14ac:dyDescent="0.2">
      <c r="A23" s="279"/>
      <c r="B23" s="279">
        <v>52</v>
      </c>
      <c r="C23" s="279"/>
      <c r="D23" s="280"/>
      <c r="E23" s="281" t="s">
        <v>42</v>
      </c>
      <c r="F23" s="293">
        <f>SUM(F24:F29)</f>
        <v>193626488.24571431</v>
      </c>
      <c r="G23" s="294">
        <f>SUM(G24:G29)</f>
        <v>42.844350010554642</v>
      </c>
    </row>
    <row r="24" spans="1:84" ht="12.75" customHeight="1" x14ac:dyDescent="0.2">
      <c r="A24" s="285"/>
      <c r="B24" s="284"/>
      <c r="C24" s="284">
        <v>521</v>
      </c>
      <c r="D24" s="285"/>
      <c r="E24" s="296" t="s">
        <v>341</v>
      </c>
      <c r="F24" s="287">
        <f>(63879628.9/7*12)+10950793.53</f>
        <v>120458728.78714287</v>
      </c>
      <c r="G24" s="288">
        <f t="shared" ref="G24:G29" si="0">IFERROR(F24/$F$30*100,"0.00")</f>
        <v>26.654286739082334</v>
      </c>
    </row>
    <row r="25" spans="1:84" ht="12" customHeight="1" x14ac:dyDescent="0.2">
      <c r="A25" s="285"/>
      <c r="B25" s="285"/>
      <c r="C25" s="284">
        <v>522</v>
      </c>
      <c r="D25" s="285"/>
      <c r="E25" s="286" t="s">
        <v>342</v>
      </c>
      <c r="F25" s="287">
        <f>(6134634.09/7*12)+1051651.56</f>
        <v>11568167.142857144</v>
      </c>
      <c r="G25" s="288">
        <f t="shared" si="0"/>
        <v>2.5597252036106148</v>
      </c>
    </row>
    <row r="26" spans="1:84" ht="13.5" customHeight="1" x14ac:dyDescent="0.2">
      <c r="A26" s="285"/>
      <c r="B26" s="285"/>
      <c r="C26" s="284">
        <v>523</v>
      </c>
      <c r="D26" s="285"/>
      <c r="E26" s="286" t="s">
        <v>343</v>
      </c>
      <c r="F26" s="287">
        <f>(20352694.75/7*12)+3489033.39</f>
        <v>38379367.247142859</v>
      </c>
      <c r="G26" s="288">
        <f t="shared" si="0"/>
        <v>8.4923248798145838</v>
      </c>
    </row>
    <row r="27" spans="1:84" ht="12.75" x14ac:dyDescent="0.2">
      <c r="A27" s="285"/>
      <c r="B27" s="285"/>
      <c r="C27" s="284">
        <v>524</v>
      </c>
      <c r="D27" s="285"/>
      <c r="E27" s="286" t="s">
        <v>344</v>
      </c>
      <c r="F27" s="287"/>
      <c r="G27" s="288">
        <f t="shared" si="0"/>
        <v>0</v>
      </c>
    </row>
    <row r="28" spans="1:84" ht="12.75" x14ac:dyDescent="0.2">
      <c r="A28" s="285"/>
      <c r="B28" s="285"/>
      <c r="C28" s="284">
        <v>525</v>
      </c>
      <c r="D28" s="285"/>
      <c r="E28" s="286" t="s">
        <v>345</v>
      </c>
      <c r="F28" s="287"/>
      <c r="G28" s="288">
        <f t="shared" si="0"/>
        <v>0</v>
      </c>
    </row>
    <row r="29" spans="1:84" ht="12.75" x14ac:dyDescent="0.2">
      <c r="A29" s="297"/>
      <c r="B29" s="297"/>
      <c r="C29" s="298">
        <v>526</v>
      </c>
      <c r="D29" s="297"/>
      <c r="E29" s="299" t="s">
        <v>346</v>
      </c>
      <c r="F29" s="287">
        <f>+(12006616.47+832550+705964.82)/7*12</f>
        <v>23220225.06857143</v>
      </c>
      <c r="G29" s="300">
        <f t="shared" si="0"/>
        <v>5.1380131880471138</v>
      </c>
    </row>
    <row r="30" spans="1:84" ht="12.75" x14ac:dyDescent="0.2">
      <c r="A30" s="301"/>
      <c r="B30" s="301"/>
      <c r="C30" s="301"/>
      <c r="D30" s="301"/>
      <c r="E30" s="302" t="s">
        <v>347</v>
      </c>
      <c r="F30" s="303">
        <f>+F22+F13+F9</f>
        <v>451930040.24571431</v>
      </c>
      <c r="G30" s="303">
        <f>+G22+G13+G9</f>
        <v>100</v>
      </c>
    </row>
    <row r="31" spans="1:84" s="62" customFormat="1" x14ac:dyDescent="0.25">
      <c r="A31" s="304"/>
      <c r="B31" s="304"/>
      <c r="C31" s="304"/>
      <c r="D31" s="304"/>
      <c r="E31" s="304"/>
      <c r="F31" s="305"/>
      <c r="G31" s="304"/>
      <c r="H31" s="270"/>
      <c r="I31" s="270"/>
      <c r="J31" s="270"/>
      <c r="K31" s="270"/>
      <c r="L31" s="270"/>
      <c r="M31" s="270"/>
      <c r="N31" s="270"/>
      <c r="O31" s="270"/>
      <c r="P31" s="270"/>
      <c r="Q31" s="270"/>
      <c r="R31" s="270"/>
      <c r="S31" s="270"/>
      <c r="T31" s="270"/>
      <c r="U31" s="270"/>
      <c r="V31" s="270"/>
      <c r="W31" s="270"/>
      <c r="X31" s="270"/>
      <c r="Y31" s="270"/>
      <c r="Z31" s="270"/>
      <c r="AA31" s="270"/>
      <c r="AB31" s="270"/>
      <c r="AC31" s="270"/>
      <c r="AD31" s="270"/>
      <c r="AE31" s="270"/>
      <c r="AF31" s="270"/>
      <c r="AG31" s="270"/>
      <c r="AH31" s="270"/>
      <c r="AI31" s="270"/>
      <c r="AJ31" s="270"/>
      <c r="AK31" s="270"/>
      <c r="AL31" s="270"/>
      <c r="AM31" s="270"/>
      <c r="AN31" s="270"/>
      <c r="AO31" s="270"/>
      <c r="AP31" s="270"/>
      <c r="AQ31" s="270"/>
      <c r="AR31" s="270"/>
      <c r="AS31" s="270"/>
      <c r="AT31" s="270"/>
      <c r="AU31" s="270"/>
      <c r="AV31" s="270"/>
      <c r="AW31" s="270"/>
      <c r="AX31" s="270"/>
      <c r="AY31" s="270"/>
      <c r="AZ31" s="270"/>
      <c r="BA31" s="270"/>
      <c r="BB31" s="270"/>
      <c r="BC31" s="270"/>
      <c r="BD31" s="270"/>
      <c r="BE31" s="270"/>
      <c r="BF31" s="270"/>
      <c r="BG31" s="270"/>
      <c r="BH31" s="270"/>
      <c r="BI31" s="270"/>
      <c r="BJ31" s="270"/>
      <c r="BK31" s="270"/>
      <c r="BL31" s="270"/>
      <c r="BM31" s="270"/>
      <c r="BN31" s="270"/>
      <c r="BO31" s="270"/>
      <c r="BP31" s="270"/>
      <c r="BQ31" s="270"/>
      <c r="BR31" s="270"/>
      <c r="BS31" s="270"/>
      <c r="BT31" s="270"/>
      <c r="BU31" s="270"/>
      <c r="BV31" s="270"/>
      <c r="BW31" s="270"/>
      <c r="BX31" s="270"/>
      <c r="BY31" s="270"/>
      <c r="BZ31" s="270"/>
      <c r="CA31" s="270"/>
      <c r="CB31" s="270"/>
      <c r="CC31" s="270"/>
      <c r="CD31" s="270"/>
      <c r="CE31" s="270"/>
      <c r="CF31" s="270"/>
    </row>
    <row r="32" spans="1:84" s="62" customFormat="1" x14ac:dyDescent="0.25">
      <c r="A32" s="304"/>
      <c r="B32" s="304"/>
      <c r="C32" s="304"/>
      <c r="D32" s="304"/>
      <c r="E32" s="304"/>
      <c r="F32" s="304"/>
      <c r="G32" s="304"/>
      <c r="H32" s="270"/>
      <c r="I32" s="270"/>
      <c r="J32" s="270"/>
      <c r="K32" s="270"/>
      <c r="L32" s="270"/>
      <c r="M32" s="270"/>
      <c r="N32" s="270"/>
      <c r="O32" s="270"/>
      <c r="P32" s="270"/>
      <c r="Q32" s="270"/>
      <c r="R32" s="270"/>
      <c r="S32" s="270"/>
      <c r="T32" s="270"/>
      <c r="U32" s="270"/>
      <c r="V32" s="270"/>
      <c r="W32" s="270"/>
      <c r="X32" s="270"/>
      <c r="Y32" s="270"/>
      <c r="Z32" s="270"/>
      <c r="AA32" s="270"/>
      <c r="AB32" s="270"/>
      <c r="AC32" s="270"/>
      <c r="AD32" s="270"/>
      <c r="AE32" s="270"/>
      <c r="AF32" s="270"/>
      <c r="AG32" s="270"/>
      <c r="AH32" s="270"/>
      <c r="AI32" s="270"/>
      <c r="AJ32" s="270"/>
      <c r="AK32" s="270"/>
      <c r="AL32" s="270"/>
      <c r="AM32" s="270"/>
      <c r="AN32" s="270"/>
      <c r="AO32" s="270"/>
      <c r="AP32" s="270"/>
      <c r="AQ32" s="270"/>
      <c r="AR32" s="270"/>
      <c r="AS32" s="270"/>
      <c r="AT32" s="270"/>
      <c r="AU32" s="270"/>
      <c r="AV32" s="270"/>
      <c r="AW32" s="270"/>
      <c r="AX32" s="270"/>
      <c r="AY32" s="270"/>
      <c r="AZ32" s="270"/>
      <c r="BA32" s="270"/>
      <c r="BB32" s="270"/>
      <c r="BC32" s="270"/>
      <c r="BD32" s="270"/>
      <c r="BE32" s="270"/>
      <c r="BF32" s="270"/>
      <c r="BG32" s="270"/>
      <c r="BH32" s="270"/>
      <c r="BI32" s="270"/>
      <c r="BJ32" s="270"/>
      <c r="BK32" s="270"/>
      <c r="BL32" s="270"/>
      <c r="BM32" s="270"/>
      <c r="BN32" s="270"/>
      <c r="BO32" s="270"/>
      <c r="BP32" s="270"/>
      <c r="BQ32" s="270"/>
      <c r="BR32" s="270"/>
      <c r="BS32" s="270"/>
      <c r="BT32" s="270"/>
      <c r="BU32" s="270"/>
      <c r="BV32" s="270"/>
      <c r="BW32" s="270"/>
      <c r="BX32" s="270"/>
      <c r="BY32" s="270"/>
      <c r="BZ32" s="270"/>
      <c r="CA32" s="270"/>
      <c r="CB32" s="270"/>
      <c r="CC32" s="270"/>
      <c r="CD32" s="270"/>
      <c r="CE32" s="270"/>
      <c r="CF32" s="270"/>
    </row>
    <row r="33" spans="1:84" s="62" customFormat="1" x14ac:dyDescent="0.25">
      <c r="A33" s="304"/>
      <c r="B33" s="304"/>
      <c r="C33" s="304"/>
      <c r="D33" s="304"/>
      <c r="E33" s="304"/>
      <c r="F33" s="304"/>
      <c r="G33" s="304"/>
      <c r="H33" s="270"/>
      <c r="I33" s="270"/>
      <c r="J33" s="270"/>
      <c r="K33" s="270"/>
      <c r="L33" s="270"/>
      <c r="M33" s="270"/>
      <c r="N33" s="270"/>
      <c r="O33" s="270"/>
      <c r="P33" s="270"/>
      <c r="Q33" s="270"/>
      <c r="R33" s="270"/>
      <c r="S33" s="270"/>
      <c r="T33" s="270"/>
      <c r="U33" s="270"/>
      <c r="V33" s="270"/>
      <c r="W33" s="270"/>
      <c r="X33" s="270"/>
      <c r="Y33" s="270"/>
      <c r="Z33" s="270"/>
      <c r="AA33" s="270"/>
      <c r="AB33" s="270"/>
      <c r="AC33" s="270"/>
      <c r="AD33" s="270"/>
      <c r="AE33" s="270"/>
      <c r="AF33" s="270"/>
      <c r="AG33" s="270"/>
      <c r="AH33" s="270"/>
      <c r="AI33" s="270"/>
      <c r="AJ33" s="270"/>
      <c r="AK33" s="270"/>
      <c r="AL33" s="270"/>
      <c r="AM33" s="270"/>
      <c r="AN33" s="270"/>
      <c r="AO33" s="270"/>
      <c r="AP33" s="270"/>
      <c r="AQ33" s="270"/>
      <c r="AR33" s="270"/>
      <c r="AS33" s="270"/>
      <c r="AT33" s="270"/>
      <c r="AU33" s="270"/>
      <c r="AV33" s="270"/>
      <c r="AW33" s="270"/>
      <c r="AX33" s="270"/>
      <c r="AY33" s="270"/>
      <c r="AZ33" s="270"/>
      <c r="BA33" s="270"/>
      <c r="BB33" s="270"/>
      <c r="BC33" s="270"/>
      <c r="BD33" s="270"/>
      <c r="BE33" s="270"/>
      <c r="BF33" s="270"/>
      <c r="BG33" s="270"/>
      <c r="BH33" s="270"/>
      <c r="BI33" s="270"/>
      <c r="BJ33" s="270"/>
      <c r="BK33" s="270"/>
      <c r="BL33" s="270"/>
      <c r="BM33" s="270"/>
      <c r="BN33" s="270"/>
      <c r="BO33" s="270"/>
      <c r="BP33" s="270"/>
      <c r="BQ33" s="270"/>
      <c r="BR33" s="270"/>
      <c r="BS33" s="270"/>
      <c r="BT33" s="270"/>
      <c r="BU33" s="270"/>
      <c r="BV33" s="270"/>
      <c r="BW33" s="270"/>
      <c r="BX33" s="270"/>
      <c r="BY33" s="270"/>
      <c r="BZ33" s="270"/>
      <c r="CA33" s="270"/>
      <c r="CB33" s="270"/>
      <c r="CC33" s="270"/>
      <c r="CD33" s="270"/>
      <c r="CE33" s="270"/>
      <c r="CF33" s="270"/>
    </row>
    <row r="34" spans="1:84" s="62" customFormat="1" x14ac:dyDescent="0.25">
      <c r="A34" s="304"/>
      <c r="B34" s="304"/>
      <c r="C34" s="304"/>
      <c r="D34" s="304"/>
      <c r="E34" s="304"/>
      <c r="F34" s="304"/>
      <c r="G34" s="304"/>
      <c r="H34" s="270"/>
      <c r="I34" s="270"/>
      <c r="J34" s="270"/>
      <c r="K34" s="270"/>
      <c r="L34" s="270"/>
      <c r="M34" s="270"/>
      <c r="N34" s="270"/>
      <c r="O34" s="270"/>
      <c r="P34" s="270"/>
      <c r="Q34" s="270"/>
      <c r="R34" s="270"/>
      <c r="S34" s="270"/>
      <c r="T34" s="270"/>
      <c r="U34" s="270"/>
      <c r="V34" s="270"/>
      <c r="W34" s="270"/>
      <c r="X34" s="270"/>
      <c r="Y34" s="270"/>
      <c r="Z34" s="270"/>
      <c r="AA34" s="270"/>
      <c r="AB34" s="270"/>
      <c r="AC34" s="270"/>
      <c r="AD34" s="270"/>
      <c r="AE34" s="270"/>
      <c r="AF34" s="270"/>
      <c r="AG34" s="270"/>
      <c r="AH34" s="270"/>
      <c r="AI34" s="270"/>
      <c r="AJ34" s="270"/>
      <c r="AK34" s="270"/>
      <c r="AL34" s="270"/>
      <c r="AM34" s="270"/>
      <c r="AN34" s="270"/>
      <c r="AO34" s="270"/>
      <c r="AP34" s="270"/>
      <c r="AQ34" s="270"/>
      <c r="AR34" s="270"/>
      <c r="AS34" s="270"/>
      <c r="AT34" s="270"/>
      <c r="AU34" s="270"/>
      <c r="AV34" s="270"/>
      <c r="AW34" s="270"/>
      <c r="AX34" s="270"/>
      <c r="AY34" s="270"/>
      <c r="AZ34" s="270"/>
      <c r="BA34" s="270"/>
      <c r="BB34" s="270"/>
      <c r="BC34" s="270"/>
      <c r="BD34" s="270"/>
      <c r="BE34" s="270"/>
      <c r="BF34" s="270"/>
      <c r="BG34" s="270"/>
      <c r="BH34" s="270"/>
      <c r="BI34" s="270"/>
      <c r="BJ34" s="270"/>
      <c r="BK34" s="270"/>
      <c r="BL34" s="270"/>
      <c r="BM34" s="270"/>
      <c r="BN34" s="270"/>
      <c r="BO34" s="270"/>
      <c r="BP34" s="270"/>
      <c r="BQ34" s="270"/>
      <c r="BR34" s="270"/>
      <c r="BS34" s="270"/>
      <c r="BT34" s="270"/>
      <c r="BU34" s="270"/>
      <c r="BV34" s="270"/>
      <c r="BW34" s="270"/>
      <c r="BX34" s="270"/>
      <c r="BY34" s="270"/>
      <c r="BZ34" s="270"/>
      <c r="CA34" s="270"/>
      <c r="CB34" s="270"/>
      <c r="CC34" s="270"/>
      <c r="CD34" s="270"/>
      <c r="CE34" s="270"/>
      <c r="CF34" s="270"/>
    </row>
    <row r="35" spans="1:84" s="62" customFormat="1" x14ac:dyDescent="0.25">
      <c r="A35" s="304"/>
      <c r="B35" s="304"/>
      <c r="C35" s="304"/>
      <c r="D35" s="304"/>
      <c r="E35" s="304"/>
      <c r="F35" s="304"/>
      <c r="G35" s="304"/>
      <c r="H35" s="270"/>
      <c r="I35" s="270"/>
      <c r="J35" s="270"/>
      <c r="K35" s="270"/>
      <c r="L35" s="270"/>
      <c r="M35" s="270"/>
      <c r="N35" s="270"/>
      <c r="O35" s="270"/>
      <c r="P35" s="270"/>
      <c r="Q35" s="270"/>
      <c r="R35" s="270"/>
      <c r="S35" s="270"/>
      <c r="T35" s="270"/>
      <c r="U35" s="270"/>
      <c r="V35" s="270"/>
      <c r="W35" s="270"/>
      <c r="X35" s="270"/>
      <c r="Y35" s="270"/>
      <c r="Z35" s="270"/>
      <c r="AA35" s="270"/>
      <c r="AB35" s="270"/>
      <c r="AC35" s="270"/>
      <c r="AD35" s="270"/>
      <c r="AE35" s="270"/>
      <c r="AF35" s="270"/>
      <c r="AG35" s="270"/>
      <c r="AH35" s="270"/>
      <c r="AI35" s="270"/>
      <c r="AJ35" s="270"/>
      <c r="AK35" s="270"/>
      <c r="AL35" s="270"/>
      <c r="AM35" s="270"/>
      <c r="AN35" s="270"/>
      <c r="AO35" s="270"/>
      <c r="AP35" s="270"/>
      <c r="AQ35" s="270"/>
      <c r="AR35" s="270"/>
      <c r="AS35" s="270"/>
      <c r="AT35" s="270"/>
      <c r="AU35" s="270"/>
      <c r="AV35" s="270"/>
      <c r="AW35" s="270"/>
      <c r="AX35" s="270"/>
      <c r="AY35" s="270"/>
      <c r="AZ35" s="270"/>
      <c r="BA35" s="270"/>
      <c r="BB35" s="270"/>
      <c r="BC35" s="270"/>
      <c r="BD35" s="270"/>
      <c r="BE35" s="270"/>
      <c r="BF35" s="270"/>
      <c r="BG35" s="270"/>
      <c r="BH35" s="270"/>
      <c r="BI35" s="270"/>
      <c r="BJ35" s="270"/>
      <c r="BK35" s="270"/>
      <c r="BL35" s="270"/>
      <c r="BM35" s="270"/>
      <c r="BN35" s="270"/>
      <c r="BO35" s="270"/>
      <c r="BP35" s="270"/>
      <c r="BQ35" s="270"/>
      <c r="BR35" s="270"/>
      <c r="BS35" s="270"/>
      <c r="BT35" s="270"/>
      <c r="BU35" s="270"/>
      <c r="BV35" s="270"/>
      <c r="BW35" s="270"/>
      <c r="BX35" s="270"/>
      <c r="BY35" s="270"/>
      <c r="BZ35" s="270"/>
      <c r="CA35" s="270"/>
      <c r="CB35" s="270"/>
      <c r="CC35" s="270"/>
      <c r="CD35" s="270"/>
      <c r="CE35" s="270"/>
      <c r="CF35" s="270"/>
    </row>
    <row r="36" spans="1:84" s="62" customFormat="1" x14ac:dyDescent="0.25">
      <c r="A36" s="304"/>
      <c r="B36" s="304"/>
      <c r="C36" s="304"/>
      <c r="D36" s="304"/>
      <c r="E36" s="304"/>
      <c r="F36" s="304"/>
      <c r="G36" s="304"/>
      <c r="H36" s="270"/>
      <c r="I36" s="270"/>
      <c r="J36" s="270"/>
      <c r="K36" s="270"/>
      <c r="L36" s="270"/>
      <c r="M36" s="270"/>
      <c r="N36" s="270"/>
      <c r="O36" s="270"/>
      <c r="P36" s="270"/>
      <c r="Q36" s="270"/>
      <c r="R36" s="270"/>
      <c r="S36" s="270"/>
      <c r="T36" s="270"/>
      <c r="U36" s="270"/>
      <c r="V36" s="270"/>
      <c r="W36" s="270"/>
      <c r="X36" s="270"/>
      <c r="Y36" s="270"/>
      <c r="Z36" s="270"/>
      <c r="AA36" s="270"/>
      <c r="AB36" s="270"/>
      <c r="AC36" s="270"/>
      <c r="AD36" s="270"/>
      <c r="AE36" s="270"/>
      <c r="AF36" s="270"/>
      <c r="AG36" s="270"/>
      <c r="AH36" s="270"/>
      <c r="AI36" s="270"/>
      <c r="AJ36" s="270"/>
      <c r="AK36" s="270"/>
      <c r="AL36" s="270"/>
      <c r="AM36" s="270"/>
      <c r="AN36" s="270"/>
      <c r="AO36" s="270"/>
      <c r="AP36" s="270"/>
      <c r="AQ36" s="270"/>
      <c r="AR36" s="270"/>
      <c r="AS36" s="270"/>
      <c r="AT36" s="270"/>
      <c r="AU36" s="270"/>
      <c r="AV36" s="270"/>
      <c r="AW36" s="270"/>
      <c r="AX36" s="270"/>
      <c r="AY36" s="270"/>
      <c r="AZ36" s="270"/>
      <c r="BA36" s="270"/>
      <c r="BB36" s="270"/>
      <c r="BC36" s="270"/>
      <c r="BD36" s="270"/>
      <c r="BE36" s="270"/>
      <c r="BF36" s="270"/>
      <c r="BG36" s="270"/>
      <c r="BH36" s="270"/>
      <c r="BI36" s="270"/>
      <c r="BJ36" s="270"/>
      <c r="BK36" s="270"/>
      <c r="BL36" s="270"/>
      <c r="BM36" s="270"/>
      <c r="BN36" s="270"/>
      <c r="BO36" s="270"/>
      <c r="BP36" s="270"/>
      <c r="BQ36" s="270"/>
      <c r="BR36" s="270"/>
      <c r="BS36" s="270"/>
      <c r="BT36" s="270"/>
      <c r="BU36" s="270"/>
      <c r="BV36" s="270"/>
      <c r="BW36" s="270"/>
      <c r="BX36" s="270"/>
      <c r="BY36" s="270"/>
      <c r="BZ36" s="270"/>
      <c r="CA36" s="270"/>
      <c r="CB36" s="270"/>
      <c r="CC36" s="270"/>
      <c r="CD36" s="270"/>
      <c r="CE36" s="270"/>
      <c r="CF36" s="270"/>
    </row>
    <row r="37" spans="1:84" s="62" customFormat="1" x14ac:dyDescent="0.25">
      <c r="A37" s="304"/>
      <c r="B37" s="304"/>
      <c r="C37" s="304"/>
      <c r="D37" s="304"/>
      <c r="E37" s="304"/>
      <c r="F37" s="304"/>
      <c r="G37" s="304"/>
      <c r="H37" s="270"/>
      <c r="I37" s="270"/>
      <c r="J37" s="270"/>
      <c r="K37" s="270"/>
      <c r="L37" s="270"/>
      <c r="M37" s="270"/>
      <c r="N37" s="270"/>
      <c r="O37" s="270"/>
      <c r="P37" s="270"/>
      <c r="Q37" s="270"/>
      <c r="R37" s="270"/>
      <c r="S37" s="270"/>
      <c r="T37" s="270"/>
      <c r="U37" s="270"/>
      <c r="V37" s="270"/>
      <c r="W37" s="270"/>
      <c r="X37" s="270"/>
      <c r="Y37" s="270"/>
      <c r="Z37" s="270"/>
      <c r="AA37" s="270"/>
      <c r="AB37" s="270"/>
      <c r="AC37" s="270"/>
      <c r="AD37" s="270"/>
      <c r="AE37" s="270"/>
      <c r="AF37" s="270"/>
      <c r="AG37" s="270"/>
      <c r="AH37" s="270"/>
      <c r="AI37" s="270"/>
      <c r="AJ37" s="270"/>
      <c r="AK37" s="270"/>
      <c r="AL37" s="270"/>
      <c r="AM37" s="270"/>
      <c r="AN37" s="270"/>
      <c r="AO37" s="270"/>
      <c r="AP37" s="270"/>
      <c r="AQ37" s="270"/>
      <c r="AR37" s="270"/>
      <c r="AS37" s="270"/>
      <c r="AT37" s="270"/>
      <c r="AU37" s="270"/>
      <c r="AV37" s="270"/>
      <c r="AW37" s="270"/>
      <c r="AX37" s="270"/>
      <c r="AY37" s="270"/>
      <c r="AZ37" s="270"/>
      <c r="BA37" s="270"/>
      <c r="BB37" s="270"/>
      <c r="BC37" s="270"/>
      <c r="BD37" s="270"/>
      <c r="BE37" s="270"/>
      <c r="BF37" s="270"/>
      <c r="BG37" s="270"/>
      <c r="BH37" s="270"/>
      <c r="BI37" s="270"/>
      <c r="BJ37" s="270"/>
      <c r="BK37" s="270"/>
      <c r="BL37" s="270"/>
      <c r="BM37" s="270"/>
      <c r="BN37" s="270"/>
      <c r="BO37" s="270"/>
      <c r="BP37" s="270"/>
      <c r="BQ37" s="270"/>
      <c r="BR37" s="270"/>
      <c r="BS37" s="270"/>
      <c r="BT37" s="270"/>
      <c r="BU37" s="270"/>
      <c r="BV37" s="270"/>
      <c r="BW37" s="270"/>
      <c r="BX37" s="270"/>
      <c r="BY37" s="270"/>
      <c r="BZ37" s="270"/>
      <c r="CA37" s="270"/>
      <c r="CB37" s="270"/>
      <c r="CC37" s="270"/>
      <c r="CD37" s="270"/>
      <c r="CE37" s="270"/>
      <c r="CF37" s="270"/>
    </row>
    <row r="38" spans="1:84" s="62" customFormat="1" x14ac:dyDescent="0.25">
      <c r="A38" s="304"/>
      <c r="B38" s="304"/>
      <c r="C38" s="304"/>
      <c r="D38" s="304"/>
      <c r="E38" s="304"/>
      <c r="F38" s="304"/>
      <c r="G38" s="304"/>
      <c r="H38" s="270"/>
      <c r="I38" s="270"/>
      <c r="J38" s="270"/>
      <c r="K38" s="270"/>
      <c r="L38" s="270"/>
      <c r="M38" s="270"/>
      <c r="N38" s="270"/>
      <c r="O38" s="270"/>
      <c r="P38" s="270"/>
      <c r="Q38" s="270"/>
      <c r="R38" s="270"/>
      <c r="S38" s="270"/>
      <c r="T38" s="270"/>
      <c r="U38" s="270"/>
      <c r="V38" s="270"/>
      <c r="W38" s="270"/>
      <c r="X38" s="270"/>
      <c r="Y38" s="270"/>
      <c r="Z38" s="270"/>
      <c r="AA38" s="270"/>
      <c r="AB38" s="270"/>
      <c r="AC38" s="270"/>
      <c r="AD38" s="270"/>
      <c r="AE38" s="270"/>
      <c r="AF38" s="270"/>
      <c r="AG38" s="270"/>
      <c r="AH38" s="270"/>
      <c r="AI38" s="270"/>
      <c r="AJ38" s="270"/>
      <c r="AK38" s="270"/>
      <c r="AL38" s="270"/>
      <c r="AM38" s="270"/>
      <c r="AN38" s="270"/>
      <c r="AO38" s="270"/>
      <c r="AP38" s="270"/>
      <c r="AQ38" s="270"/>
      <c r="AR38" s="270"/>
      <c r="AS38" s="270"/>
      <c r="AT38" s="270"/>
      <c r="AU38" s="270"/>
      <c r="AV38" s="270"/>
      <c r="AW38" s="270"/>
      <c r="AX38" s="270"/>
      <c r="AY38" s="270"/>
      <c r="AZ38" s="270"/>
      <c r="BA38" s="270"/>
      <c r="BB38" s="270"/>
      <c r="BC38" s="270"/>
      <c r="BD38" s="270"/>
      <c r="BE38" s="270"/>
      <c r="BF38" s="270"/>
      <c r="BG38" s="270"/>
      <c r="BH38" s="270"/>
      <c r="BI38" s="270"/>
      <c r="BJ38" s="270"/>
      <c r="BK38" s="270"/>
      <c r="BL38" s="270"/>
      <c r="BM38" s="270"/>
      <c r="BN38" s="270"/>
      <c r="BO38" s="270"/>
      <c r="BP38" s="270"/>
      <c r="BQ38" s="270"/>
      <c r="BR38" s="270"/>
      <c r="BS38" s="270"/>
      <c r="BT38" s="270"/>
      <c r="BU38" s="270"/>
      <c r="BV38" s="270"/>
      <c r="BW38" s="270"/>
      <c r="BX38" s="270"/>
      <c r="BY38" s="270"/>
      <c r="BZ38" s="270"/>
      <c r="CA38" s="270"/>
      <c r="CB38" s="270"/>
      <c r="CC38" s="270"/>
      <c r="CD38" s="270"/>
      <c r="CE38" s="270"/>
      <c r="CF38" s="270"/>
    </row>
    <row r="39" spans="1:84" s="62" customFormat="1" x14ac:dyDescent="0.25">
      <c r="A39" s="306"/>
      <c r="B39" s="306"/>
      <c r="C39" s="306"/>
      <c r="D39" s="306"/>
      <c r="E39" s="306"/>
      <c r="F39" s="306"/>
      <c r="G39" s="306"/>
      <c r="H39" s="270"/>
      <c r="I39" s="270"/>
      <c r="J39" s="270"/>
      <c r="K39" s="270"/>
      <c r="L39" s="270"/>
      <c r="M39" s="270"/>
      <c r="N39" s="270"/>
      <c r="O39" s="270"/>
      <c r="P39" s="270"/>
      <c r="Q39" s="270"/>
      <c r="R39" s="270"/>
      <c r="S39" s="270"/>
      <c r="T39" s="270"/>
      <c r="U39" s="270"/>
      <c r="V39" s="270"/>
      <c r="W39" s="270"/>
      <c r="X39" s="270"/>
      <c r="Y39" s="270"/>
      <c r="Z39" s="270"/>
      <c r="AA39" s="270"/>
      <c r="AB39" s="270"/>
      <c r="AC39" s="270"/>
      <c r="AD39" s="270"/>
      <c r="AE39" s="270"/>
      <c r="AF39" s="270"/>
      <c r="AG39" s="270"/>
      <c r="AH39" s="270"/>
      <c r="AI39" s="270"/>
      <c r="AJ39" s="270"/>
      <c r="AK39" s="270"/>
      <c r="AL39" s="270"/>
      <c r="AM39" s="270"/>
      <c r="AN39" s="270"/>
      <c r="AO39" s="270"/>
      <c r="AP39" s="270"/>
      <c r="AQ39" s="270"/>
      <c r="AR39" s="270"/>
      <c r="AS39" s="270"/>
      <c r="AT39" s="270"/>
      <c r="AU39" s="270"/>
      <c r="AV39" s="270"/>
      <c r="AW39" s="270"/>
      <c r="AX39" s="270"/>
      <c r="AY39" s="270"/>
      <c r="AZ39" s="270"/>
      <c r="BA39" s="270"/>
      <c r="BB39" s="270"/>
      <c r="BC39" s="270"/>
      <c r="BD39" s="270"/>
      <c r="BE39" s="270"/>
      <c r="BF39" s="270"/>
      <c r="BG39" s="270"/>
      <c r="BH39" s="270"/>
      <c r="BI39" s="270"/>
      <c r="BJ39" s="270"/>
      <c r="BK39" s="270"/>
      <c r="BL39" s="270"/>
      <c r="BM39" s="270"/>
      <c r="BN39" s="270"/>
      <c r="BO39" s="270"/>
      <c r="BP39" s="270"/>
      <c r="BQ39" s="270"/>
      <c r="BR39" s="270"/>
      <c r="BS39" s="270"/>
      <c r="BT39" s="270"/>
      <c r="BU39" s="270"/>
      <c r="BV39" s="270"/>
      <c r="BW39" s="270"/>
      <c r="BX39" s="270"/>
      <c r="BY39" s="270"/>
      <c r="BZ39" s="270"/>
      <c r="CA39" s="270"/>
      <c r="CB39" s="270"/>
      <c r="CC39" s="270"/>
      <c r="CD39" s="270"/>
      <c r="CE39" s="270"/>
      <c r="CF39" s="270"/>
    </row>
    <row r="40" spans="1:84" s="62" customFormat="1" x14ac:dyDescent="0.25">
      <c r="A40" s="306"/>
      <c r="B40" s="306"/>
      <c r="C40" s="306"/>
      <c r="D40" s="306"/>
      <c r="E40" s="306"/>
      <c r="F40" s="306"/>
      <c r="G40" s="306"/>
      <c r="H40" s="270"/>
      <c r="I40" s="270"/>
      <c r="J40" s="270"/>
      <c r="K40" s="270"/>
      <c r="L40" s="270"/>
      <c r="M40" s="270"/>
      <c r="N40" s="270"/>
      <c r="O40" s="270"/>
      <c r="P40" s="270"/>
      <c r="Q40" s="270"/>
      <c r="R40" s="270"/>
      <c r="S40" s="270"/>
      <c r="T40" s="270"/>
      <c r="U40" s="270"/>
      <c r="V40" s="270"/>
      <c r="W40" s="270"/>
      <c r="X40" s="270"/>
      <c r="Y40" s="270"/>
      <c r="Z40" s="270"/>
      <c r="AA40" s="270"/>
      <c r="AB40" s="270"/>
      <c r="AC40" s="270"/>
      <c r="AD40" s="270"/>
      <c r="AE40" s="270"/>
      <c r="AF40" s="270"/>
      <c r="AG40" s="270"/>
      <c r="AH40" s="270"/>
      <c r="AI40" s="270"/>
      <c r="AJ40" s="270"/>
      <c r="AK40" s="270"/>
      <c r="AL40" s="270"/>
      <c r="AM40" s="270"/>
      <c r="AN40" s="270"/>
      <c r="AO40" s="270"/>
      <c r="AP40" s="270"/>
      <c r="AQ40" s="270"/>
      <c r="AR40" s="270"/>
      <c r="AS40" s="270"/>
      <c r="AT40" s="270"/>
      <c r="AU40" s="270"/>
      <c r="AV40" s="270"/>
      <c r="AW40" s="270"/>
      <c r="AX40" s="270"/>
      <c r="AY40" s="270"/>
      <c r="AZ40" s="270"/>
      <c r="BA40" s="270"/>
      <c r="BB40" s="270"/>
      <c r="BC40" s="270"/>
      <c r="BD40" s="270"/>
      <c r="BE40" s="270"/>
      <c r="BF40" s="270"/>
      <c r="BG40" s="270"/>
      <c r="BH40" s="270"/>
      <c r="BI40" s="270"/>
      <c r="BJ40" s="270"/>
      <c r="BK40" s="270"/>
      <c r="BL40" s="270"/>
      <c r="BM40" s="270"/>
      <c r="BN40" s="270"/>
      <c r="BO40" s="270"/>
      <c r="BP40" s="270"/>
      <c r="BQ40" s="270"/>
      <c r="BR40" s="270"/>
      <c r="BS40" s="270"/>
      <c r="BT40" s="270"/>
      <c r="BU40" s="270"/>
      <c r="BV40" s="270"/>
      <c r="BW40" s="270"/>
      <c r="BX40" s="270"/>
      <c r="BY40" s="270"/>
      <c r="BZ40" s="270"/>
      <c r="CA40" s="270"/>
      <c r="CB40" s="270"/>
      <c r="CC40" s="270"/>
      <c r="CD40" s="270"/>
      <c r="CE40" s="270"/>
      <c r="CF40" s="270"/>
    </row>
    <row r="41" spans="1:84" s="62" customFormat="1" x14ac:dyDescent="0.25">
      <c r="A41" s="306"/>
      <c r="B41" s="306"/>
      <c r="C41" s="306"/>
      <c r="D41" s="306"/>
      <c r="E41" s="306"/>
      <c r="F41" s="306"/>
      <c r="G41" s="306"/>
      <c r="H41" s="270"/>
      <c r="I41" s="270"/>
      <c r="J41" s="270"/>
      <c r="K41" s="270"/>
      <c r="L41" s="270"/>
      <c r="M41" s="270"/>
      <c r="N41" s="270"/>
      <c r="O41" s="270"/>
      <c r="P41" s="270"/>
      <c r="Q41" s="270"/>
      <c r="R41" s="270"/>
      <c r="S41" s="270"/>
      <c r="T41" s="270"/>
      <c r="U41" s="270"/>
      <c r="V41" s="270"/>
      <c r="W41" s="270"/>
      <c r="X41" s="270"/>
      <c r="Y41" s="270"/>
      <c r="Z41" s="270"/>
      <c r="AA41" s="270"/>
      <c r="AB41" s="270"/>
      <c r="AC41" s="270"/>
      <c r="AD41" s="270"/>
      <c r="AE41" s="270"/>
      <c r="AF41" s="270"/>
      <c r="AG41" s="270"/>
      <c r="AH41" s="270"/>
      <c r="AI41" s="270"/>
      <c r="AJ41" s="270"/>
      <c r="AK41" s="270"/>
      <c r="AL41" s="270"/>
      <c r="AM41" s="270"/>
      <c r="AN41" s="270"/>
      <c r="AO41" s="270"/>
      <c r="AP41" s="270"/>
      <c r="AQ41" s="270"/>
      <c r="AR41" s="270"/>
      <c r="AS41" s="270"/>
      <c r="AT41" s="270"/>
      <c r="AU41" s="270"/>
      <c r="AV41" s="270"/>
      <c r="AW41" s="270"/>
      <c r="AX41" s="270"/>
      <c r="AY41" s="270"/>
      <c r="AZ41" s="270"/>
      <c r="BA41" s="270"/>
      <c r="BB41" s="270"/>
      <c r="BC41" s="270"/>
      <c r="BD41" s="270"/>
      <c r="BE41" s="270"/>
      <c r="BF41" s="270"/>
      <c r="BG41" s="270"/>
      <c r="BH41" s="270"/>
      <c r="BI41" s="270"/>
      <c r="BJ41" s="270"/>
      <c r="BK41" s="270"/>
      <c r="BL41" s="270"/>
      <c r="BM41" s="270"/>
      <c r="BN41" s="270"/>
      <c r="BO41" s="270"/>
      <c r="BP41" s="270"/>
      <c r="BQ41" s="270"/>
      <c r="BR41" s="270"/>
      <c r="BS41" s="270"/>
      <c r="BT41" s="270"/>
      <c r="BU41" s="270"/>
      <c r="BV41" s="270"/>
      <c r="BW41" s="270"/>
      <c r="BX41" s="270"/>
      <c r="BY41" s="270"/>
      <c r="BZ41" s="270"/>
      <c r="CA41" s="270"/>
      <c r="CB41" s="270"/>
      <c r="CC41" s="270"/>
      <c r="CD41" s="270"/>
      <c r="CE41" s="270"/>
      <c r="CF41" s="270"/>
    </row>
    <row r="42" spans="1:84" s="62" customFormat="1" x14ac:dyDescent="0.25">
      <c r="A42" s="306"/>
      <c r="B42" s="306"/>
      <c r="C42" s="306"/>
      <c r="D42" s="306"/>
      <c r="E42" s="306"/>
      <c r="F42" s="306"/>
      <c r="G42" s="306"/>
      <c r="H42" s="270"/>
      <c r="I42" s="270"/>
      <c r="J42" s="270"/>
      <c r="K42" s="270"/>
      <c r="L42" s="270"/>
      <c r="M42" s="270"/>
      <c r="N42" s="270"/>
      <c r="O42" s="270"/>
      <c r="P42" s="270"/>
      <c r="Q42" s="270"/>
      <c r="R42" s="270"/>
      <c r="S42" s="270"/>
      <c r="T42" s="270"/>
      <c r="U42" s="270"/>
      <c r="V42" s="270"/>
      <c r="W42" s="270"/>
      <c r="X42" s="270"/>
      <c r="Y42" s="270"/>
      <c r="Z42" s="270"/>
      <c r="AA42" s="270"/>
      <c r="AB42" s="270"/>
      <c r="AC42" s="270"/>
      <c r="AD42" s="270"/>
      <c r="AE42" s="270"/>
      <c r="AF42" s="270"/>
      <c r="AG42" s="270"/>
      <c r="AH42" s="270"/>
      <c r="AI42" s="270"/>
      <c r="AJ42" s="270"/>
      <c r="AK42" s="270"/>
      <c r="AL42" s="270"/>
      <c r="AM42" s="270"/>
      <c r="AN42" s="270"/>
      <c r="AO42" s="270"/>
      <c r="AP42" s="270"/>
      <c r="AQ42" s="270"/>
      <c r="AR42" s="270"/>
      <c r="AS42" s="270"/>
      <c r="AT42" s="270"/>
      <c r="AU42" s="270"/>
      <c r="AV42" s="270"/>
      <c r="AW42" s="270"/>
      <c r="AX42" s="270"/>
      <c r="AY42" s="270"/>
      <c r="AZ42" s="270"/>
      <c r="BA42" s="270"/>
      <c r="BB42" s="270"/>
      <c r="BC42" s="270"/>
      <c r="BD42" s="270"/>
      <c r="BE42" s="270"/>
      <c r="BF42" s="270"/>
      <c r="BG42" s="270"/>
      <c r="BH42" s="270"/>
      <c r="BI42" s="270"/>
      <c r="BJ42" s="270"/>
      <c r="BK42" s="270"/>
      <c r="BL42" s="270"/>
      <c r="BM42" s="270"/>
      <c r="BN42" s="270"/>
      <c r="BO42" s="270"/>
      <c r="BP42" s="270"/>
      <c r="BQ42" s="270"/>
      <c r="BR42" s="270"/>
      <c r="BS42" s="270"/>
      <c r="BT42" s="270"/>
      <c r="BU42" s="270"/>
      <c r="BV42" s="270"/>
      <c r="BW42" s="270"/>
      <c r="BX42" s="270"/>
      <c r="BY42" s="270"/>
      <c r="BZ42" s="270"/>
      <c r="CA42" s="270"/>
      <c r="CB42" s="270"/>
      <c r="CC42" s="270"/>
      <c r="CD42" s="270"/>
      <c r="CE42" s="270"/>
      <c r="CF42" s="270"/>
    </row>
    <row r="43" spans="1:84" s="62" customFormat="1" x14ac:dyDescent="0.25">
      <c r="A43" s="306"/>
      <c r="B43" s="306"/>
      <c r="C43" s="306"/>
      <c r="D43" s="306"/>
      <c r="E43" s="306"/>
      <c r="F43" s="306"/>
      <c r="G43" s="306"/>
      <c r="H43" s="270"/>
      <c r="I43" s="270"/>
      <c r="J43" s="270"/>
      <c r="K43" s="270"/>
      <c r="L43" s="270"/>
      <c r="M43" s="270"/>
      <c r="N43" s="270"/>
      <c r="O43" s="270"/>
      <c r="P43" s="270"/>
      <c r="Q43" s="270"/>
      <c r="R43" s="270"/>
      <c r="S43" s="270"/>
      <c r="T43" s="270"/>
      <c r="U43" s="270"/>
      <c r="V43" s="270"/>
      <c r="W43" s="270"/>
      <c r="X43" s="270"/>
      <c r="Y43" s="270"/>
      <c r="Z43" s="270"/>
      <c r="AA43" s="270"/>
      <c r="AB43" s="270"/>
      <c r="AC43" s="270"/>
      <c r="AD43" s="270"/>
      <c r="AE43" s="270"/>
      <c r="AF43" s="270"/>
      <c r="AG43" s="270"/>
      <c r="AH43" s="270"/>
      <c r="AI43" s="270"/>
      <c r="AJ43" s="270"/>
      <c r="AK43" s="270"/>
      <c r="AL43" s="270"/>
      <c r="AM43" s="270"/>
      <c r="AN43" s="270"/>
      <c r="AO43" s="270"/>
      <c r="AP43" s="270"/>
      <c r="AQ43" s="270"/>
      <c r="AR43" s="270"/>
      <c r="AS43" s="270"/>
      <c r="AT43" s="270"/>
      <c r="AU43" s="270"/>
      <c r="AV43" s="270"/>
      <c r="AW43" s="270"/>
      <c r="AX43" s="270"/>
      <c r="AY43" s="270"/>
      <c r="AZ43" s="270"/>
      <c r="BA43" s="270"/>
      <c r="BB43" s="270"/>
      <c r="BC43" s="270"/>
      <c r="BD43" s="270"/>
      <c r="BE43" s="270"/>
      <c r="BF43" s="270"/>
      <c r="BG43" s="270"/>
      <c r="BH43" s="270"/>
      <c r="BI43" s="270"/>
      <c r="BJ43" s="270"/>
      <c r="BK43" s="270"/>
      <c r="BL43" s="270"/>
      <c r="BM43" s="270"/>
      <c r="BN43" s="270"/>
      <c r="BO43" s="270"/>
      <c r="BP43" s="270"/>
      <c r="BQ43" s="270"/>
      <c r="BR43" s="270"/>
      <c r="BS43" s="270"/>
      <c r="BT43" s="270"/>
      <c r="BU43" s="270"/>
      <c r="BV43" s="270"/>
      <c r="BW43" s="270"/>
      <c r="BX43" s="270"/>
      <c r="BY43" s="270"/>
      <c r="BZ43" s="270"/>
      <c r="CA43" s="270"/>
      <c r="CB43" s="270"/>
      <c r="CC43" s="270"/>
      <c r="CD43" s="270"/>
      <c r="CE43" s="270"/>
      <c r="CF43" s="270"/>
    </row>
    <row r="44" spans="1:84" s="62" customFormat="1" x14ac:dyDescent="0.25">
      <c r="A44" s="306"/>
      <c r="B44" s="306"/>
      <c r="C44" s="306"/>
      <c r="D44" s="306"/>
      <c r="E44" s="306"/>
      <c r="F44" s="306"/>
      <c r="G44" s="306"/>
      <c r="H44" s="270"/>
      <c r="I44" s="270"/>
      <c r="J44" s="270"/>
      <c r="K44" s="270"/>
      <c r="L44" s="270"/>
      <c r="M44" s="270"/>
      <c r="N44" s="270"/>
      <c r="O44" s="270"/>
      <c r="P44" s="270"/>
      <c r="Q44" s="270"/>
      <c r="R44" s="270"/>
      <c r="S44" s="270"/>
      <c r="T44" s="270"/>
      <c r="U44" s="270"/>
      <c r="V44" s="270"/>
      <c r="W44" s="270"/>
      <c r="X44" s="270"/>
      <c r="Y44" s="270"/>
      <c r="Z44" s="270"/>
      <c r="AA44" s="270"/>
      <c r="AB44" s="270"/>
      <c r="AC44" s="270"/>
      <c r="AD44" s="270"/>
      <c r="AE44" s="270"/>
      <c r="AF44" s="270"/>
      <c r="AG44" s="270"/>
      <c r="AH44" s="270"/>
      <c r="AI44" s="270"/>
      <c r="AJ44" s="270"/>
      <c r="AK44" s="270"/>
      <c r="AL44" s="270"/>
      <c r="AM44" s="270"/>
      <c r="AN44" s="270"/>
      <c r="AO44" s="270"/>
      <c r="AP44" s="270"/>
      <c r="AQ44" s="270"/>
      <c r="AR44" s="270"/>
      <c r="AS44" s="270"/>
      <c r="AT44" s="270"/>
      <c r="AU44" s="270"/>
      <c r="AV44" s="270"/>
      <c r="AW44" s="270"/>
      <c r="AX44" s="270"/>
      <c r="AY44" s="270"/>
      <c r="AZ44" s="270"/>
      <c r="BA44" s="270"/>
      <c r="BB44" s="270"/>
      <c r="BC44" s="270"/>
      <c r="BD44" s="270"/>
      <c r="BE44" s="270"/>
      <c r="BF44" s="270"/>
      <c r="BG44" s="270"/>
      <c r="BH44" s="270"/>
      <c r="BI44" s="270"/>
      <c r="BJ44" s="270"/>
      <c r="BK44" s="270"/>
      <c r="BL44" s="270"/>
      <c r="BM44" s="270"/>
      <c r="BN44" s="270"/>
      <c r="BO44" s="270"/>
      <c r="BP44" s="270"/>
      <c r="BQ44" s="270"/>
      <c r="BR44" s="270"/>
      <c r="BS44" s="270"/>
      <c r="BT44" s="270"/>
      <c r="BU44" s="270"/>
      <c r="BV44" s="270"/>
      <c r="BW44" s="270"/>
      <c r="BX44" s="270"/>
      <c r="BY44" s="270"/>
      <c r="BZ44" s="270"/>
      <c r="CA44" s="270"/>
      <c r="CB44" s="270"/>
      <c r="CC44" s="270"/>
      <c r="CD44" s="270"/>
      <c r="CE44" s="270"/>
      <c r="CF44" s="270"/>
    </row>
    <row r="45" spans="1:84" s="62" customFormat="1" x14ac:dyDescent="0.25">
      <c r="A45" s="306"/>
      <c r="B45" s="306"/>
      <c r="C45" s="306"/>
      <c r="D45" s="306"/>
      <c r="E45" s="306"/>
      <c r="F45" s="306"/>
      <c r="G45" s="306"/>
      <c r="H45" s="270"/>
      <c r="I45" s="270"/>
      <c r="J45" s="270"/>
      <c r="K45" s="270"/>
      <c r="L45" s="270"/>
      <c r="M45" s="270"/>
      <c r="N45" s="270"/>
      <c r="O45" s="270"/>
      <c r="P45" s="270"/>
      <c r="Q45" s="270"/>
      <c r="R45" s="270"/>
      <c r="S45" s="270"/>
      <c r="T45" s="270"/>
      <c r="U45" s="270"/>
      <c r="V45" s="270"/>
      <c r="W45" s="270"/>
      <c r="X45" s="270"/>
      <c r="Y45" s="270"/>
      <c r="Z45" s="270"/>
      <c r="AA45" s="270"/>
      <c r="AB45" s="270"/>
      <c r="AC45" s="270"/>
      <c r="AD45" s="270"/>
      <c r="AE45" s="270"/>
      <c r="AF45" s="270"/>
      <c r="AG45" s="270"/>
      <c r="AH45" s="270"/>
      <c r="AI45" s="270"/>
      <c r="AJ45" s="270"/>
      <c r="AK45" s="270"/>
      <c r="AL45" s="270"/>
      <c r="AM45" s="270"/>
      <c r="AN45" s="270"/>
      <c r="AO45" s="270"/>
      <c r="AP45" s="270"/>
      <c r="AQ45" s="270"/>
      <c r="AR45" s="270"/>
      <c r="AS45" s="270"/>
      <c r="AT45" s="270"/>
      <c r="AU45" s="270"/>
      <c r="AV45" s="270"/>
      <c r="AW45" s="270"/>
      <c r="AX45" s="270"/>
      <c r="AY45" s="270"/>
      <c r="AZ45" s="270"/>
      <c r="BA45" s="270"/>
      <c r="BB45" s="270"/>
      <c r="BC45" s="270"/>
      <c r="BD45" s="270"/>
      <c r="BE45" s="270"/>
      <c r="BF45" s="270"/>
      <c r="BG45" s="270"/>
      <c r="BH45" s="270"/>
      <c r="BI45" s="270"/>
      <c r="BJ45" s="270"/>
      <c r="BK45" s="270"/>
      <c r="BL45" s="270"/>
      <c r="BM45" s="270"/>
      <c r="BN45" s="270"/>
      <c r="BO45" s="270"/>
      <c r="BP45" s="270"/>
      <c r="BQ45" s="270"/>
      <c r="BR45" s="270"/>
      <c r="BS45" s="270"/>
      <c r="BT45" s="270"/>
      <c r="BU45" s="270"/>
      <c r="BV45" s="270"/>
      <c r="BW45" s="270"/>
      <c r="BX45" s="270"/>
      <c r="BY45" s="270"/>
      <c r="BZ45" s="270"/>
      <c r="CA45" s="270"/>
      <c r="CB45" s="270"/>
      <c r="CC45" s="270"/>
      <c r="CD45" s="270"/>
      <c r="CE45" s="270"/>
      <c r="CF45" s="270"/>
    </row>
    <row r="46" spans="1:84" s="62" customFormat="1" x14ac:dyDescent="0.25">
      <c r="A46" s="306"/>
      <c r="B46" s="306"/>
      <c r="C46" s="306"/>
      <c r="D46" s="306"/>
      <c r="E46" s="306"/>
      <c r="F46" s="306"/>
      <c r="G46" s="306"/>
      <c r="H46" s="270"/>
      <c r="I46" s="270"/>
      <c r="J46" s="270"/>
      <c r="K46" s="270"/>
      <c r="L46" s="270"/>
      <c r="M46" s="270"/>
      <c r="N46" s="270"/>
      <c r="O46" s="270"/>
      <c r="P46" s="270"/>
      <c r="Q46" s="270"/>
      <c r="R46" s="270"/>
      <c r="S46" s="270"/>
      <c r="T46" s="270"/>
      <c r="U46" s="270"/>
      <c r="V46" s="270"/>
      <c r="W46" s="270"/>
      <c r="X46" s="270"/>
      <c r="Y46" s="270"/>
      <c r="Z46" s="270"/>
      <c r="AA46" s="270"/>
      <c r="AB46" s="270"/>
      <c r="AC46" s="270"/>
      <c r="AD46" s="270"/>
      <c r="AE46" s="270"/>
      <c r="AF46" s="270"/>
      <c r="AG46" s="270"/>
      <c r="AH46" s="270"/>
      <c r="AI46" s="270"/>
      <c r="AJ46" s="270"/>
      <c r="AK46" s="270"/>
      <c r="AL46" s="270"/>
      <c r="AM46" s="270"/>
      <c r="AN46" s="270"/>
      <c r="AO46" s="270"/>
      <c r="AP46" s="270"/>
      <c r="AQ46" s="270"/>
      <c r="AR46" s="270"/>
      <c r="AS46" s="270"/>
      <c r="AT46" s="270"/>
      <c r="AU46" s="270"/>
      <c r="AV46" s="270"/>
      <c r="AW46" s="270"/>
      <c r="AX46" s="270"/>
      <c r="AY46" s="270"/>
      <c r="AZ46" s="270"/>
      <c r="BA46" s="270"/>
      <c r="BB46" s="270"/>
      <c r="BC46" s="270"/>
      <c r="BD46" s="270"/>
      <c r="BE46" s="270"/>
      <c r="BF46" s="270"/>
      <c r="BG46" s="270"/>
      <c r="BH46" s="270"/>
      <c r="BI46" s="270"/>
      <c r="BJ46" s="270"/>
      <c r="BK46" s="270"/>
      <c r="BL46" s="270"/>
      <c r="BM46" s="270"/>
      <c r="BN46" s="270"/>
      <c r="BO46" s="270"/>
      <c r="BP46" s="270"/>
      <c r="BQ46" s="270"/>
      <c r="BR46" s="270"/>
      <c r="BS46" s="270"/>
      <c r="BT46" s="270"/>
      <c r="BU46" s="270"/>
      <c r="BV46" s="270"/>
      <c r="BW46" s="270"/>
      <c r="BX46" s="270"/>
      <c r="BY46" s="270"/>
      <c r="BZ46" s="270"/>
      <c r="CA46" s="270"/>
      <c r="CB46" s="270"/>
      <c r="CC46" s="270"/>
      <c r="CD46" s="270"/>
      <c r="CE46" s="270"/>
      <c r="CF46" s="270"/>
    </row>
    <row r="47" spans="1:84" s="62" customFormat="1" x14ac:dyDescent="0.25">
      <c r="A47" s="306"/>
      <c r="B47" s="306"/>
      <c r="C47" s="306"/>
      <c r="D47" s="306"/>
      <c r="E47" s="306"/>
      <c r="F47" s="306"/>
      <c r="G47" s="306"/>
      <c r="H47" s="270"/>
      <c r="I47" s="270"/>
      <c r="J47" s="270"/>
      <c r="K47" s="270"/>
      <c r="L47" s="270"/>
      <c r="M47" s="270"/>
      <c r="N47" s="270"/>
      <c r="O47" s="270"/>
      <c r="P47" s="270"/>
      <c r="Q47" s="270"/>
      <c r="R47" s="270"/>
      <c r="S47" s="270"/>
      <c r="T47" s="270"/>
      <c r="U47" s="270"/>
      <c r="V47" s="270"/>
      <c r="W47" s="270"/>
      <c r="X47" s="270"/>
      <c r="Y47" s="270"/>
      <c r="Z47" s="270"/>
      <c r="AA47" s="270"/>
      <c r="AB47" s="270"/>
      <c r="AC47" s="270"/>
      <c r="AD47" s="270"/>
      <c r="AE47" s="270"/>
      <c r="AF47" s="270"/>
      <c r="AG47" s="270"/>
      <c r="AH47" s="270"/>
      <c r="AI47" s="270"/>
      <c r="AJ47" s="270"/>
      <c r="AK47" s="270"/>
      <c r="AL47" s="270"/>
      <c r="AM47" s="270"/>
      <c r="AN47" s="270"/>
      <c r="AO47" s="270"/>
      <c r="AP47" s="270"/>
      <c r="AQ47" s="270"/>
      <c r="AR47" s="270"/>
      <c r="AS47" s="270"/>
      <c r="AT47" s="270"/>
      <c r="AU47" s="270"/>
      <c r="AV47" s="270"/>
      <c r="AW47" s="270"/>
      <c r="AX47" s="270"/>
      <c r="AY47" s="270"/>
      <c r="AZ47" s="270"/>
      <c r="BA47" s="270"/>
      <c r="BB47" s="270"/>
      <c r="BC47" s="270"/>
      <c r="BD47" s="270"/>
      <c r="BE47" s="270"/>
      <c r="BF47" s="270"/>
      <c r="BG47" s="270"/>
      <c r="BH47" s="270"/>
      <c r="BI47" s="270"/>
      <c r="BJ47" s="270"/>
      <c r="BK47" s="270"/>
      <c r="BL47" s="270"/>
      <c r="BM47" s="270"/>
      <c r="BN47" s="270"/>
      <c r="BO47" s="270"/>
      <c r="BP47" s="270"/>
      <c r="BQ47" s="270"/>
      <c r="BR47" s="270"/>
      <c r="BS47" s="270"/>
      <c r="BT47" s="270"/>
      <c r="BU47" s="270"/>
      <c r="BV47" s="270"/>
      <c r="BW47" s="270"/>
      <c r="BX47" s="270"/>
      <c r="BY47" s="270"/>
      <c r="BZ47" s="270"/>
      <c r="CA47" s="270"/>
      <c r="CB47" s="270"/>
      <c r="CC47" s="270"/>
      <c r="CD47" s="270"/>
      <c r="CE47" s="270"/>
      <c r="CF47" s="270"/>
    </row>
    <row r="48" spans="1:84" s="62" customFormat="1" x14ac:dyDescent="0.25">
      <c r="A48" s="306"/>
      <c r="B48" s="306"/>
      <c r="C48" s="306"/>
      <c r="D48" s="306"/>
      <c r="E48" s="306"/>
      <c r="F48" s="306"/>
      <c r="G48" s="306"/>
      <c r="H48" s="270"/>
      <c r="I48" s="270"/>
      <c r="J48" s="270"/>
      <c r="K48" s="270"/>
      <c r="L48" s="270"/>
      <c r="M48" s="270"/>
      <c r="N48" s="270"/>
      <c r="O48" s="270"/>
      <c r="P48" s="270"/>
      <c r="Q48" s="270"/>
      <c r="R48" s="270"/>
      <c r="S48" s="270"/>
      <c r="T48" s="270"/>
      <c r="U48" s="270"/>
      <c r="V48" s="270"/>
      <c r="W48" s="270"/>
      <c r="X48" s="270"/>
      <c r="Y48" s="270"/>
      <c r="Z48" s="270"/>
      <c r="AA48" s="270"/>
      <c r="AB48" s="270"/>
      <c r="AC48" s="270"/>
      <c r="AD48" s="270"/>
      <c r="AE48" s="270"/>
      <c r="AF48" s="270"/>
      <c r="AG48" s="270"/>
      <c r="AH48" s="270"/>
      <c r="AI48" s="270"/>
      <c r="AJ48" s="270"/>
      <c r="AK48" s="270"/>
      <c r="AL48" s="270"/>
      <c r="AM48" s="270"/>
      <c r="AN48" s="270"/>
      <c r="AO48" s="270"/>
      <c r="AP48" s="270"/>
      <c r="AQ48" s="270"/>
      <c r="AR48" s="270"/>
      <c r="AS48" s="270"/>
      <c r="AT48" s="270"/>
      <c r="AU48" s="270"/>
      <c r="AV48" s="270"/>
      <c r="AW48" s="270"/>
      <c r="AX48" s="270"/>
      <c r="AY48" s="270"/>
      <c r="AZ48" s="270"/>
      <c r="BA48" s="270"/>
      <c r="BB48" s="270"/>
      <c r="BC48" s="270"/>
      <c r="BD48" s="270"/>
      <c r="BE48" s="270"/>
      <c r="BF48" s="270"/>
      <c r="BG48" s="270"/>
      <c r="BH48" s="270"/>
      <c r="BI48" s="270"/>
      <c r="BJ48" s="270"/>
      <c r="BK48" s="270"/>
      <c r="BL48" s="270"/>
      <c r="BM48" s="270"/>
      <c r="BN48" s="270"/>
      <c r="BO48" s="270"/>
      <c r="BP48" s="270"/>
      <c r="BQ48" s="270"/>
      <c r="BR48" s="270"/>
      <c r="BS48" s="270"/>
      <c r="BT48" s="270"/>
      <c r="BU48" s="270"/>
      <c r="BV48" s="270"/>
      <c r="BW48" s="270"/>
      <c r="BX48" s="270"/>
      <c r="BY48" s="270"/>
      <c r="BZ48" s="270"/>
      <c r="CA48" s="270"/>
      <c r="CB48" s="270"/>
      <c r="CC48" s="270"/>
      <c r="CD48" s="270"/>
      <c r="CE48" s="270"/>
      <c r="CF48" s="270"/>
    </row>
    <row r="49" spans="1:84" s="62" customFormat="1" x14ac:dyDescent="0.25">
      <c r="A49" s="306"/>
      <c r="B49" s="306"/>
      <c r="C49" s="306"/>
      <c r="D49" s="306"/>
      <c r="E49" s="306"/>
      <c r="F49" s="306"/>
      <c r="G49" s="306"/>
      <c r="H49" s="270"/>
      <c r="I49" s="270"/>
      <c r="J49" s="270"/>
      <c r="K49" s="270"/>
      <c r="L49" s="270"/>
      <c r="M49" s="270"/>
      <c r="N49" s="270"/>
      <c r="O49" s="270"/>
      <c r="P49" s="270"/>
      <c r="Q49" s="270"/>
      <c r="R49" s="270"/>
      <c r="S49" s="270"/>
      <c r="T49" s="270"/>
      <c r="U49" s="270"/>
      <c r="V49" s="270"/>
      <c r="W49" s="270"/>
      <c r="X49" s="270"/>
      <c r="Y49" s="270"/>
      <c r="Z49" s="270"/>
      <c r="AA49" s="270"/>
      <c r="AB49" s="270"/>
      <c r="AC49" s="270"/>
      <c r="AD49" s="270"/>
      <c r="AE49" s="270"/>
      <c r="AF49" s="270"/>
      <c r="AG49" s="270"/>
      <c r="AH49" s="270"/>
      <c r="AI49" s="270"/>
      <c r="AJ49" s="270"/>
      <c r="AK49" s="270"/>
      <c r="AL49" s="270"/>
      <c r="AM49" s="270"/>
      <c r="AN49" s="270"/>
      <c r="AO49" s="270"/>
      <c r="AP49" s="270"/>
      <c r="AQ49" s="270"/>
      <c r="AR49" s="270"/>
      <c r="AS49" s="270"/>
      <c r="AT49" s="270"/>
      <c r="AU49" s="270"/>
      <c r="AV49" s="270"/>
      <c r="AW49" s="270"/>
      <c r="AX49" s="270"/>
      <c r="AY49" s="270"/>
      <c r="AZ49" s="270"/>
      <c r="BA49" s="270"/>
      <c r="BB49" s="270"/>
      <c r="BC49" s="270"/>
      <c r="BD49" s="270"/>
      <c r="BE49" s="270"/>
      <c r="BF49" s="270"/>
      <c r="BG49" s="270"/>
      <c r="BH49" s="270"/>
      <c r="BI49" s="270"/>
      <c r="BJ49" s="270"/>
      <c r="BK49" s="270"/>
      <c r="BL49" s="270"/>
      <c r="BM49" s="270"/>
      <c r="BN49" s="270"/>
      <c r="BO49" s="270"/>
      <c r="BP49" s="270"/>
      <c r="BQ49" s="270"/>
      <c r="BR49" s="270"/>
      <c r="BS49" s="270"/>
      <c r="BT49" s="270"/>
      <c r="BU49" s="270"/>
      <c r="BV49" s="270"/>
      <c r="BW49" s="270"/>
      <c r="BX49" s="270"/>
      <c r="BY49" s="270"/>
      <c r="BZ49" s="270"/>
      <c r="CA49" s="270"/>
      <c r="CB49" s="270"/>
      <c r="CC49" s="270"/>
      <c r="CD49" s="270"/>
      <c r="CE49" s="270"/>
      <c r="CF49" s="270"/>
    </row>
    <row r="50" spans="1:84" s="62" customFormat="1" x14ac:dyDescent="0.25">
      <c r="A50" s="306"/>
      <c r="B50" s="306"/>
      <c r="C50" s="306"/>
      <c r="D50" s="306"/>
      <c r="E50" s="306"/>
      <c r="F50" s="306"/>
      <c r="G50" s="306"/>
      <c r="H50" s="270"/>
      <c r="I50" s="270"/>
      <c r="J50" s="270"/>
      <c r="K50" s="270"/>
      <c r="L50" s="270"/>
      <c r="M50" s="270"/>
      <c r="N50" s="270"/>
      <c r="O50" s="270"/>
      <c r="P50" s="270"/>
      <c r="Q50" s="270"/>
      <c r="R50" s="270"/>
      <c r="S50" s="270"/>
      <c r="T50" s="270"/>
      <c r="U50" s="270"/>
      <c r="V50" s="270"/>
      <c r="W50" s="270"/>
      <c r="X50" s="270"/>
      <c r="Y50" s="270"/>
      <c r="Z50" s="270"/>
      <c r="AA50" s="270"/>
      <c r="AB50" s="270"/>
      <c r="AC50" s="270"/>
      <c r="AD50" s="270"/>
      <c r="AE50" s="270"/>
      <c r="AF50" s="270"/>
      <c r="AG50" s="270"/>
      <c r="AH50" s="270"/>
      <c r="AI50" s="270"/>
      <c r="AJ50" s="270"/>
      <c r="AK50" s="270"/>
      <c r="AL50" s="270"/>
      <c r="AM50" s="270"/>
      <c r="AN50" s="270"/>
      <c r="AO50" s="270"/>
      <c r="AP50" s="270"/>
      <c r="AQ50" s="270"/>
      <c r="AR50" s="270"/>
      <c r="AS50" s="270"/>
      <c r="AT50" s="270"/>
      <c r="AU50" s="270"/>
      <c r="AV50" s="270"/>
      <c r="AW50" s="270"/>
      <c r="AX50" s="270"/>
      <c r="AY50" s="270"/>
      <c r="AZ50" s="270"/>
      <c r="BA50" s="270"/>
      <c r="BB50" s="270"/>
      <c r="BC50" s="270"/>
      <c r="BD50" s="270"/>
      <c r="BE50" s="270"/>
      <c r="BF50" s="270"/>
      <c r="BG50" s="270"/>
      <c r="BH50" s="270"/>
      <c r="BI50" s="270"/>
      <c r="BJ50" s="270"/>
      <c r="BK50" s="270"/>
      <c r="BL50" s="270"/>
      <c r="BM50" s="270"/>
      <c r="BN50" s="270"/>
      <c r="BO50" s="270"/>
      <c r="BP50" s="270"/>
      <c r="BQ50" s="270"/>
      <c r="BR50" s="270"/>
      <c r="BS50" s="270"/>
      <c r="BT50" s="270"/>
      <c r="BU50" s="270"/>
      <c r="BV50" s="270"/>
      <c r="BW50" s="270"/>
      <c r="BX50" s="270"/>
      <c r="BY50" s="270"/>
      <c r="BZ50" s="270"/>
      <c r="CA50" s="270"/>
      <c r="CB50" s="270"/>
      <c r="CC50" s="270"/>
      <c r="CD50" s="270"/>
      <c r="CE50" s="270"/>
      <c r="CF50" s="270"/>
    </row>
    <row r="51" spans="1:84" s="62" customFormat="1" x14ac:dyDescent="0.25">
      <c r="A51" s="306"/>
      <c r="B51" s="306"/>
      <c r="C51" s="306"/>
      <c r="D51" s="306"/>
      <c r="E51" s="306"/>
      <c r="F51" s="306"/>
      <c r="G51" s="306"/>
      <c r="H51" s="270"/>
      <c r="I51" s="270"/>
      <c r="J51" s="270"/>
      <c r="K51" s="270"/>
      <c r="L51" s="270"/>
      <c r="M51" s="270"/>
      <c r="N51" s="270"/>
      <c r="O51" s="270"/>
      <c r="P51" s="270"/>
      <c r="Q51" s="270"/>
      <c r="R51" s="270"/>
      <c r="S51" s="270"/>
      <c r="T51" s="270"/>
      <c r="U51" s="270"/>
      <c r="V51" s="270"/>
      <c r="W51" s="270"/>
      <c r="X51" s="270"/>
      <c r="Y51" s="270"/>
      <c r="Z51" s="270"/>
      <c r="AA51" s="270"/>
      <c r="AB51" s="270"/>
      <c r="AC51" s="270"/>
      <c r="AD51" s="270"/>
      <c r="AE51" s="270"/>
      <c r="AF51" s="270"/>
      <c r="AG51" s="270"/>
      <c r="AH51" s="270"/>
      <c r="AI51" s="270"/>
      <c r="AJ51" s="270"/>
      <c r="AK51" s="270"/>
      <c r="AL51" s="270"/>
      <c r="AM51" s="270"/>
      <c r="AN51" s="270"/>
      <c r="AO51" s="270"/>
      <c r="AP51" s="270"/>
      <c r="AQ51" s="270"/>
      <c r="AR51" s="270"/>
      <c r="AS51" s="270"/>
      <c r="AT51" s="270"/>
      <c r="AU51" s="270"/>
      <c r="AV51" s="270"/>
      <c r="AW51" s="270"/>
      <c r="AX51" s="270"/>
      <c r="AY51" s="270"/>
      <c r="AZ51" s="270"/>
      <c r="BA51" s="270"/>
      <c r="BB51" s="270"/>
      <c r="BC51" s="270"/>
      <c r="BD51" s="270"/>
      <c r="BE51" s="270"/>
      <c r="BF51" s="270"/>
      <c r="BG51" s="270"/>
      <c r="BH51" s="270"/>
      <c r="BI51" s="270"/>
      <c r="BJ51" s="270"/>
      <c r="BK51" s="270"/>
      <c r="BL51" s="270"/>
      <c r="BM51" s="270"/>
      <c r="BN51" s="270"/>
      <c r="BO51" s="270"/>
      <c r="BP51" s="270"/>
      <c r="BQ51" s="270"/>
      <c r="BR51" s="270"/>
      <c r="BS51" s="270"/>
      <c r="BT51" s="270"/>
      <c r="BU51" s="270"/>
      <c r="BV51" s="270"/>
      <c r="BW51" s="270"/>
      <c r="BX51" s="270"/>
      <c r="BY51" s="270"/>
      <c r="BZ51" s="270"/>
      <c r="CA51" s="270"/>
      <c r="CB51" s="270"/>
      <c r="CC51" s="270"/>
      <c r="CD51" s="270"/>
      <c r="CE51" s="270"/>
      <c r="CF51" s="270"/>
    </row>
    <row r="52" spans="1:84" s="62" customFormat="1" x14ac:dyDescent="0.25">
      <c r="A52" s="306"/>
      <c r="B52" s="306"/>
      <c r="C52" s="306"/>
      <c r="D52" s="306"/>
      <c r="E52" s="306"/>
      <c r="F52" s="306"/>
      <c r="G52" s="306"/>
      <c r="H52" s="270"/>
      <c r="I52" s="270"/>
      <c r="J52" s="270"/>
      <c r="K52" s="270"/>
      <c r="L52" s="270"/>
      <c r="M52" s="270"/>
      <c r="N52" s="270"/>
      <c r="O52" s="270"/>
      <c r="P52" s="270"/>
      <c r="Q52" s="270"/>
      <c r="R52" s="270"/>
      <c r="S52" s="270"/>
      <c r="T52" s="270"/>
      <c r="U52" s="270"/>
      <c r="V52" s="270"/>
      <c r="W52" s="270"/>
      <c r="X52" s="270"/>
      <c r="Y52" s="270"/>
      <c r="Z52" s="270"/>
      <c r="AA52" s="270"/>
      <c r="AB52" s="270"/>
      <c r="AC52" s="270"/>
      <c r="AD52" s="270"/>
      <c r="AE52" s="270"/>
      <c r="AF52" s="270"/>
      <c r="AG52" s="270"/>
      <c r="AH52" s="270"/>
      <c r="AI52" s="270"/>
      <c r="AJ52" s="270"/>
      <c r="AK52" s="270"/>
      <c r="AL52" s="270"/>
      <c r="AM52" s="270"/>
      <c r="AN52" s="270"/>
      <c r="AO52" s="270"/>
      <c r="AP52" s="270"/>
      <c r="AQ52" s="270"/>
      <c r="AR52" s="270"/>
      <c r="AS52" s="270"/>
      <c r="AT52" s="270"/>
      <c r="AU52" s="270"/>
      <c r="AV52" s="270"/>
      <c r="AW52" s="270"/>
      <c r="AX52" s="270"/>
      <c r="AY52" s="270"/>
      <c r="AZ52" s="270"/>
      <c r="BA52" s="270"/>
      <c r="BB52" s="270"/>
      <c r="BC52" s="270"/>
      <c r="BD52" s="270"/>
      <c r="BE52" s="270"/>
      <c r="BF52" s="270"/>
      <c r="BG52" s="270"/>
      <c r="BH52" s="270"/>
      <c r="BI52" s="270"/>
      <c r="BJ52" s="270"/>
      <c r="BK52" s="270"/>
      <c r="BL52" s="270"/>
      <c r="BM52" s="270"/>
      <c r="BN52" s="270"/>
      <c r="BO52" s="270"/>
      <c r="BP52" s="270"/>
      <c r="BQ52" s="270"/>
      <c r="BR52" s="270"/>
      <c r="BS52" s="270"/>
      <c r="BT52" s="270"/>
      <c r="BU52" s="270"/>
      <c r="BV52" s="270"/>
      <c r="BW52" s="270"/>
      <c r="BX52" s="270"/>
      <c r="BY52" s="270"/>
      <c r="BZ52" s="270"/>
      <c r="CA52" s="270"/>
      <c r="CB52" s="270"/>
      <c r="CC52" s="270"/>
      <c r="CD52" s="270"/>
      <c r="CE52" s="270"/>
      <c r="CF52" s="270"/>
    </row>
    <row r="53" spans="1:84" s="62" customFormat="1" x14ac:dyDescent="0.25">
      <c r="A53" s="306"/>
      <c r="B53" s="306"/>
      <c r="C53" s="306"/>
      <c r="D53" s="306"/>
      <c r="E53" s="306"/>
      <c r="F53" s="306"/>
      <c r="G53" s="306"/>
      <c r="H53" s="270"/>
      <c r="I53" s="270"/>
      <c r="J53" s="270"/>
      <c r="K53" s="270"/>
      <c r="L53" s="270"/>
      <c r="M53" s="270"/>
      <c r="N53" s="270"/>
      <c r="O53" s="270"/>
      <c r="P53" s="270"/>
      <c r="Q53" s="270"/>
      <c r="R53" s="270"/>
      <c r="S53" s="270"/>
      <c r="T53" s="270"/>
      <c r="U53" s="270"/>
      <c r="V53" s="270"/>
      <c r="W53" s="270"/>
      <c r="X53" s="270"/>
      <c r="Y53" s="270"/>
      <c r="Z53" s="270"/>
      <c r="AA53" s="270"/>
      <c r="AB53" s="270"/>
      <c r="AC53" s="270"/>
      <c r="AD53" s="270"/>
      <c r="AE53" s="270"/>
      <c r="AF53" s="270"/>
      <c r="AG53" s="270"/>
      <c r="AH53" s="270"/>
      <c r="AI53" s="270"/>
      <c r="AJ53" s="270"/>
      <c r="AK53" s="270"/>
      <c r="AL53" s="270"/>
      <c r="AM53" s="270"/>
      <c r="AN53" s="270"/>
      <c r="AO53" s="270"/>
      <c r="AP53" s="270"/>
      <c r="AQ53" s="270"/>
      <c r="AR53" s="270"/>
      <c r="AS53" s="270"/>
      <c r="AT53" s="270"/>
      <c r="AU53" s="270"/>
      <c r="AV53" s="270"/>
      <c r="AW53" s="270"/>
      <c r="AX53" s="270"/>
      <c r="AY53" s="270"/>
      <c r="AZ53" s="270"/>
      <c r="BA53" s="270"/>
      <c r="BB53" s="270"/>
      <c r="BC53" s="270"/>
      <c r="BD53" s="270"/>
      <c r="BE53" s="270"/>
      <c r="BF53" s="270"/>
      <c r="BG53" s="270"/>
      <c r="BH53" s="270"/>
      <c r="BI53" s="270"/>
      <c r="BJ53" s="270"/>
      <c r="BK53" s="270"/>
      <c r="BL53" s="270"/>
      <c r="BM53" s="270"/>
      <c r="BN53" s="270"/>
      <c r="BO53" s="270"/>
      <c r="BP53" s="270"/>
      <c r="BQ53" s="270"/>
      <c r="BR53" s="270"/>
      <c r="BS53" s="270"/>
      <c r="BT53" s="270"/>
      <c r="BU53" s="270"/>
      <c r="BV53" s="270"/>
      <c r="BW53" s="270"/>
      <c r="BX53" s="270"/>
      <c r="BY53" s="270"/>
      <c r="BZ53" s="270"/>
      <c r="CA53" s="270"/>
      <c r="CB53" s="270"/>
      <c r="CC53" s="270"/>
      <c r="CD53" s="270"/>
      <c r="CE53" s="270"/>
      <c r="CF53" s="270"/>
    </row>
    <row r="54" spans="1:84" s="62" customFormat="1" x14ac:dyDescent="0.25">
      <c r="A54" s="306"/>
      <c r="B54" s="306"/>
      <c r="C54" s="306"/>
      <c r="D54" s="306"/>
      <c r="E54" s="306"/>
      <c r="F54" s="306"/>
      <c r="G54" s="306"/>
      <c r="H54" s="270"/>
      <c r="I54" s="270"/>
      <c r="J54" s="270"/>
      <c r="K54" s="270"/>
      <c r="L54" s="270"/>
      <c r="M54" s="270"/>
      <c r="N54" s="270"/>
      <c r="O54" s="270"/>
      <c r="P54" s="270"/>
      <c r="Q54" s="270"/>
      <c r="R54" s="270"/>
      <c r="S54" s="270"/>
      <c r="T54" s="270"/>
      <c r="U54" s="270"/>
      <c r="V54" s="270"/>
      <c r="W54" s="270"/>
      <c r="X54" s="270"/>
      <c r="Y54" s="270"/>
      <c r="Z54" s="270"/>
      <c r="AA54" s="270"/>
      <c r="AB54" s="270"/>
      <c r="AC54" s="270"/>
      <c r="AD54" s="270"/>
      <c r="AE54" s="270"/>
      <c r="AF54" s="270"/>
      <c r="AG54" s="270"/>
      <c r="AH54" s="270"/>
      <c r="AI54" s="270"/>
      <c r="AJ54" s="270"/>
      <c r="AK54" s="270"/>
      <c r="AL54" s="270"/>
      <c r="AM54" s="270"/>
      <c r="AN54" s="270"/>
      <c r="AO54" s="270"/>
      <c r="AP54" s="270"/>
      <c r="AQ54" s="270"/>
      <c r="AR54" s="270"/>
      <c r="AS54" s="270"/>
      <c r="AT54" s="270"/>
      <c r="AU54" s="270"/>
      <c r="AV54" s="270"/>
      <c r="AW54" s="270"/>
      <c r="AX54" s="270"/>
      <c r="AY54" s="270"/>
      <c r="AZ54" s="270"/>
      <c r="BA54" s="270"/>
      <c r="BB54" s="270"/>
      <c r="BC54" s="270"/>
      <c r="BD54" s="270"/>
      <c r="BE54" s="270"/>
      <c r="BF54" s="270"/>
      <c r="BG54" s="270"/>
      <c r="BH54" s="270"/>
      <c r="BI54" s="270"/>
      <c r="BJ54" s="270"/>
      <c r="BK54" s="270"/>
      <c r="BL54" s="270"/>
      <c r="BM54" s="270"/>
      <c r="BN54" s="270"/>
      <c r="BO54" s="270"/>
      <c r="BP54" s="270"/>
      <c r="BQ54" s="270"/>
      <c r="BR54" s="270"/>
      <c r="BS54" s="270"/>
      <c r="BT54" s="270"/>
      <c r="BU54" s="270"/>
      <c r="BV54" s="270"/>
      <c r="BW54" s="270"/>
      <c r="BX54" s="270"/>
      <c r="BY54" s="270"/>
      <c r="BZ54" s="270"/>
      <c r="CA54" s="270"/>
      <c r="CB54" s="270"/>
      <c r="CC54" s="270"/>
      <c r="CD54" s="270"/>
      <c r="CE54" s="270"/>
      <c r="CF54" s="270"/>
    </row>
    <row r="55" spans="1:84" s="62" customFormat="1" x14ac:dyDescent="0.25">
      <c r="A55" s="306"/>
      <c r="B55" s="306"/>
      <c r="C55" s="306"/>
      <c r="D55" s="306"/>
      <c r="E55" s="306"/>
      <c r="F55" s="306"/>
      <c r="G55" s="306"/>
      <c r="H55" s="270"/>
      <c r="I55" s="270"/>
      <c r="J55" s="270"/>
      <c r="K55" s="270"/>
      <c r="L55" s="270"/>
      <c r="M55" s="270"/>
      <c r="N55" s="270"/>
      <c r="O55" s="270"/>
      <c r="P55" s="270"/>
      <c r="Q55" s="270"/>
      <c r="R55" s="270"/>
      <c r="S55" s="270"/>
      <c r="T55" s="270"/>
      <c r="U55" s="270"/>
      <c r="V55" s="270"/>
      <c r="W55" s="270"/>
      <c r="X55" s="270"/>
      <c r="Y55" s="270"/>
      <c r="Z55" s="270"/>
      <c r="AA55" s="270"/>
      <c r="AB55" s="270"/>
      <c r="AC55" s="270"/>
      <c r="AD55" s="270"/>
      <c r="AE55" s="270"/>
      <c r="AF55" s="270"/>
      <c r="AG55" s="270"/>
      <c r="AH55" s="270"/>
      <c r="AI55" s="270"/>
      <c r="AJ55" s="270"/>
      <c r="AK55" s="270"/>
      <c r="AL55" s="270"/>
      <c r="AM55" s="270"/>
      <c r="AN55" s="270"/>
      <c r="AO55" s="270"/>
      <c r="AP55" s="270"/>
      <c r="AQ55" s="270"/>
      <c r="AR55" s="270"/>
      <c r="AS55" s="270"/>
      <c r="AT55" s="270"/>
      <c r="AU55" s="270"/>
      <c r="AV55" s="270"/>
      <c r="AW55" s="270"/>
      <c r="AX55" s="270"/>
      <c r="AY55" s="270"/>
      <c r="AZ55" s="270"/>
      <c r="BA55" s="270"/>
      <c r="BB55" s="270"/>
      <c r="BC55" s="270"/>
      <c r="BD55" s="270"/>
      <c r="BE55" s="270"/>
      <c r="BF55" s="270"/>
      <c r="BG55" s="270"/>
      <c r="BH55" s="270"/>
      <c r="BI55" s="270"/>
      <c r="BJ55" s="270"/>
      <c r="BK55" s="270"/>
      <c r="BL55" s="270"/>
      <c r="BM55" s="270"/>
      <c r="BN55" s="270"/>
      <c r="BO55" s="270"/>
      <c r="BP55" s="270"/>
      <c r="BQ55" s="270"/>
      <c r="BR55" s="270"/>
      <c r="BS55" s="270"/>
      <c r="BT55" s="270"/>
      <c r="BU55" s="270"/>
      <c r="BV55" s="270"/>
      <c r="BW55" s="270"/>
      <c r="BX55" s="270"/>
      <c r="BY55" s="270"/>
      <c r="BZ55" s="270"/>
      <c r="CA55" s="270"/>
      <c r="CB55" s="270"/>
      <c r="CC55" s="270"/>
      <c r="CD55" s="270"/>
      <c r="CE55" s="270"/>
      <c r="CF55" s="270"/>
    </row>
    <row r="56" spans="1:84" s="62" customFormat="1" x14ac:dyDescent="0.25">
      <c r="A56" s="306"/>
      <c r="B56" s="306"/>
      <c r="C56" s="306"/>
      <c r="D56" s="306"/>
      <c r="E56" s="306"/>
      <c r="F56" s="306"/>
      <c r="G56" s="306"/>
      <c r="H56" s="270"/>
      <c r="I56" s="270"/>
      <c r="J56" s="270"/>
      <c r="K56" s="270"/>
      <c r="L56" s="270"/>
      <c r="M56" s="270"/>
      <c r="N56" s="270"/>
      <c r="O56" s="270"/>
      <c r="P56" s="270"/>
      <c r="Q56" s="270"/>
      <c r="R56" s="270"/>
      <c r="S56" s="270"/>
      <c r="T56" s="270"/>
      <c r="U56" s="270"/>
      <c r="V56" s="270"/>
      <c r="W56" s="270"/>
      <c r="X56" s="270"/>
      <c r="Y56" s="270"/>
      <c r="Z56" s="270"/>
      <c r="AA56" s="270"/>
      <c r="AB56" s="270"/>
      <c r="AC56" s="270"/>
      <c r="AD56" s="270"/>
      <c r="AE56" s="270"/>
      <c r="AF56" s="270"/>
      <c r="AG56" s="270"/>
      <c r="AH56" s="270"/>
      <c r="AI56" s="270"/>
      <c r="AJ56" s="270"/>
      <c r="AK56" s="270"/>
      <c r="AL56" s="270"/>
      <c r="AM56" s="270"/>
      <c r="AN56" s="270"/>
      <c r="AO56" s="270"/>
      <c r="AP56" s="270"/>
      <c r="AQ56" s="270"/>
      <c r="AR56" s="270"/>
      <c r="AS56" s="270"/>
      <c r="AT56" s="270"/>
      <c r="AU56" s="270"/>
      <c r="AV56" s="270"/>
      <c r="AW56" s="270"/>
      <c r="AX56" s="270"/>
      <c r="AY56" s="270"/>
      <c r="AZ56" s="270"/>
      <c r="BA56" s="270"/>
      <c r="BB56" s="270"/>
      <c r="BC56" s="270"/>
      <c r="BD56" s="270"/>
      <c r="BE56" s="270"/>
      <c r="BF56" s="270"/>
      <c r="BG56" s="270"/>
      <c r="BH56" s="270"/>
      <c r="BI56" s="270"/>
      <c r="BJ56" s="270"/>
      <c r="BK56" s="270"/>
      <c r="BL56" s="270"/>
      <c r="BM56" s="270"/>
      <c r="BN56" s="270"/>
      <c r="BO56" s="270"/>
      <c r="BP56" s="270"/>
      <c r="BQ56" s="270"/>
      <c r="BR56" s="270"/>
      <c r="BS56" s="270"/>
      <c r="BT56" s="270"/>
      <c r="BU56" s="270"/>
      <c r="BV56" s="270"/>
      <c r="BW56" s="270"/>
      <c r="BX56" s="270"/>
      <c r="BY56" s="270"/>
      <c r="BZ56" s="270"/>
      <c r="CA56" s="270"/>
      <c r="CB56" s="270"/>
      <c r="CC56" s="270"/>
      <c r="CD56" s="270"/>
      <c r="CE56" s="270"/>
      <c r="CF56" s="270"/>
    </row>
    <row r="57" spans="1:84" s="62" customFormat="1" x14ac:dyDescent="0.25">
      <c r="A57" s="306"/>
      <c r="B57" s="306"/>
      <c r="C57" s="306"/>
      <c r="D57" s="306"/>
      <c r="E57" s="306"/>
      <c r="F57" s="306"/>
      <c r="G57" s="306"/>
      <c r="H57" s="270"/>
      <c r="I57" s="270"/>
      <c r="J57" s="270"/>
      <c r="K57" s="270"/>
      <c r="L57" s="270"/>
      <c r="M57" s="270"/>
      <c r="N57" s="270"/>
      <c r="O57" s="270"/>
      <c r="P57" s="270"/>
      <c r="Q57" s="270"/>
      <c r="R57" s="270"/>
      <c r="S57" s="270"/>
      <c r="T57" s="270"/>
      <c r="U57" s="270"/>
      <c r="V57" s="270"/>
      <c r="W57" s="270"/>
      <c r="X57" s="270"/>
      <c r="Y57" s="270"/>
      <c r="Z57" s="270"/>
      <c r="AA57" s="270"/>
      <c r="AB57" s="270"/>
      <c r="AC57" s="270"/>
      <c r="AD57" s="270"/>
      <c r="AE57" s="270"/>
      <c r="AF57" s="270"/>
      <c r="AG57" s="270"/>
      <c r="AH57" s="270"/>
      <c r="AI57" s="270"/>
      <c r="AJ57" s="270"/>
      <c r="AK57" s="270"/>
      <c r="AL57" s="270"/>
      <c r="AM57" s="270"/>
      <c r="AN57" s="270"/>
      <c r="AO57" s="270"/>
      <c r="AP57" s="270"/>
      <c r="AQ57" s="270"/>
      <c r="AR57" s="270"/>
      <c r="AS57" s="270"/>
      <c r="AT57" s="270"/>
      <c r="AU57" s="270"/>
      <c r="AV57" s="270"/>
      <c r="AW57" s="270"/>
      <c r="AX57" s="270"/>
      <c r="AY57" s="270"/>
      <c r="AZ57" s="270"/>
      <c r="BA57" s="270"/>
      <c r="BB57" s="270"/>
      <c r="BC57" s="270"/>
      <c r="BD57" s="270"/>
      <c r="BE57" s="270"/>
      <c r="BF57" s="270"/>
      <c r="BG57" s="270"/>
      <c r="BH57" s="270"/>
      <c r="BI57" s="270"/>
      <c r="BJ57" s="270"/>
      <c r="BK57" s="270"/>
      <c r="BL57" s="270"/>
      <c r="BM57" s="270"/>
      <c r="BN57" s="270"/>
      <c r="BO57" s="270"/>
      <c r="BP57" s="270"/>
      <c r="BQ57" s="270"/>
      <c r="BR57" s="270"/>
      <c r="BS57" s="270"/>
      <c r="BT57" s="270"/>
      <c r="BU57" s="270"/>
      <c r="BV57" s="270"/>
      <c r="BW57" s="270"/>
      <c r="BX57" s="270"/>
      <c r="BY57" s="270"/>
      <c r="BZ57" s="270"/>
      <c r="CA57" s="270"/>
      <c r="CB57" s="270"/>
      <c r="CC57" s="270"/>
      <c r="CD57" s="270"/>
      <c r="CE57" s="270"/>
      <c r="CF57" s="270"/>
    </row>
    <row r="58" spans="1:84" s="62" customFormat="1" x14ac:dyDescent="0.25">
      <c r="A58" s="306"/>
      <c r="B58" s="306"/>
      <c r="C58" s="306"/>
      <c r="D58" s="306"/>
      <c r="E58" s="306"/>
      <c r="F58" s="306"/>
      <c r="G58" s="306"/>
      <c r="H58" s="270"/>
      <c r="I58" s="270"/>
      <c r="J58" s="270"/>
      <c r="K58" s="270"/>
      <c r="L58" s="270"/>
      <c r="M58" s="270"/>
      <c r="N58" s="270"/>
      <c r="O58" s="270"/>
      <c r="P58" s="270"/>
      <c r="Q58" s="270"/>
      <c r="R58" s="270"/>
      <c r="S58" s="270"/>
      <c r="T58" s="270"/>
      <c r="U58" s="270"/>
      <c r="V58" s="270"/>
      <c r="W58" s="270"/>
      <c r="X58" s="270"/>
      <c r="Y58" s="270"/>
      <c r="Z58" s="270"/>
      <c r="AA58" s="270"/>
      <c r="AB58" s="270"/>
      <c r="AC58" s="270"/>
      <c r="AD58" s="270"/>
      <c r="AE58" s="270"/>
      <c r="AF58" s="270"/>
      <c r="AG58" s="270"/>
      <c r="AH58" s="270"/>
      <c r="AI58" s="270"/>
      <c r="AJ58" s="270"/>
      <c r="AK58" s="270"/>
      <c r="AL58" s="270"/>
      <c r="AM58" s="270"/>
      <c r="AN58" s="270"/>
      <c r="AO58" s="270"/>
      <c r="AP58" s="270"/>
      <c r="AQ58" s="270"/>
      <c r="AR58" s="270"/>
      <c r="AS58" s="270"/>
      <c r="AT58" s="270"/>
      <c r="AU58" s="270"/>
      <c r="AV58" s="270"/>
      <c r="AW58" s="270"/>
      <c r="AX58" s="270"/>
      <c r="AY58" s="270"/>
      <c r="AZ58" s="270"/>
      <c r="BA58" s="270"/>
      <c r="BB58" s="270"/>
      <c r="BC58" s="270"/>
      <c r="BD58" s="270"/>
      <c r="BE58" s="270"/>
      <c r="BF58" s="270"/>
      <c r="BG58" s="270"/>
      <c r="BH58" s="270"/>
      <c r="BI58" s="270"/>
      <c r="BJ58" s="270"/>
      <c r="BK58" s="270"/>
      <c r="BL58" s="270"/>
      <c r="BM58" s="270"/>
      <c r="BN58" s="270"/>
      <c r="BO58" s="270"/>
      <c r="BP58" s="270"/>
      <c r="BQ58" s="270"/>
      <c r="BR58" s="270"/>
      <c r="BS58" s="270"/>
      <c r="BT58" s="270"/>
      <c r="BU58" s="270"/>
      <c r="BV58" s="270"/>
      <c r="BW58" s="270"/>
      <c r="BX58" s="270"/>
      <c r="BY58" s="270"/>
      <c r="BZ58" s="270"/>
      <c r="CA58" s="270"/>
      <c r="CB58" s="270"/>
      <c r="CC58" s="270"/>
      <c r="CD58" s="270"/>
      <c r="CE58" s="270"/>
      <c r="CF58" s="270"/>
    </row>
    <row r="59" spans="1:84" s="62" customFormat="1" x14ac:dyDescent="0.25">
      <c r="A59" s="306"/>
      <c r="B59" s="306"/>
      <c r="C59" s="306"/>
      <c r="D59" s="306"/>
      <c r="E59" s="306"/>
      <c r="F59" s="306"/>
      <c r="G59" s="306"/>
      <c r="H59" s="270"/>
      <c r="I59" s="270"/>
      <c r="J59" s="270"/>
      <c r="K59" s="270"/>
      <c r="L59" s="270"/>
      <c r="M59" s="270"/>
      <c r="N59" s="270"/>
      <c r="O59" s="270"/>
      <c r="P59" s="270"/>
      <c r="Q59" s="270"/>
      <c r="R59" s="270"/>
      <c r="S59" s="270"/>
      <c r="T59" s="270"/>
      <c r="U59" s="270"/>
      <c r="V59" s="270"/>
      <c r="W59" s="270"/>
      <c r="X59" s="270"/>
      <c r="Y59" s="270"/>
      <c r="Z59" s="270"/>
      <c r="AA59" s="270"/>
      <c r="AB59" s="270"/>
      <c r="AC59" s="270"/>
      <c r="AD59" s="270"/>
      <c r="AE59" s="270"/>
      <c r="AF59" s="270"/>
      <c r="AG59" s="270"/>
      <c r="AH59" s="270"/>
      <c r="AI59" s="270"/>
      <c r="AJ59" s="270"/>
      <c r="AK59" s="270"/>
      <c r="AL59" s="270"/>
      <c r="AM59" s="270"/>
      <c r="AN59" s="270"/>
      <c r="AO59" s="270"/>
      <c r="AP59" s="270"/>
      <c r="AQ59" s="270"/>
      <c r="AR59" s="270"/>
      <c r="AS59" s="270"/>
      <c r="AT59" s="270"/>
      <c r="AU59" s="270"/>
      <c r="AV59" s="270"/>
      <c r="AW59" s="270"/>
      <c r="AX59" s="270"/>
      <c r="AY59" s="270"/>
      <c r="AZ59" s="270"/>
      <c r="BA59" s="270"/>
      <c r="BB59" s="270"/>
      <c r="BC59" s="270"/>
      <c r="BD59" s="270"/>
      <c r="BE59" s="270"/>
      <c r="BF59" s="270"/>
      <c r="BG59" s="270"/>
      <c r="BH59" s="270"/>
      <c r="BI59" s="270"/>
      <c r="BJ59" s="270"/>
      <c r="BK59" s="270"/>
      <c r="BL59" s="270"/>
      <c r="BM59" s="270"/>
      <c r="BN59" s="270"/>
      <c r="BO59" s="270"/>
      <c r="BP59" s="270"/>
      <c r="BQ59" s="270"/>
      <c r="BR59" s="270"/>
      <c r="BS59" s="270"/>
      <c r="BT59" s="270"/>
      <c r="BU59" s="270"/>
      <c r="BV59" s="270"/>
      <c r="BW59" s="270"/>
      <c r="BX59" s="270"/>
      <c r="BY59" s="270"/>
      <c r="BZ59" s="270"/>
      <c r="CA59" s="270"/>
      <c r="CB59" s="270"/>
      <c r="CC59" s="270"/>
      <c r="CD59" s="270"/>
      <c r="CE59" s="270"/>
      <c r="CF59" s="270"/>
    </row>
    <row r="60" spans="1:84" s="62" customFormat="1" x14ac:dyDescent="0.25">
      <c r="A60" s="306"/>
      <c r="B60" s="306"/>
      <c r="C60" s="306"/>
      <c r="D60" s="306"/>
      <c r="E60" s="306"/>
      <c r="F60" s="306"/>
      <c r="G60" s="306"/>
      <c r="H60" s="270"/>
      <c r="I60" s="270"/>
      <c r="J60" s="270"/>
      <c r="K60" s="270"/>
      <c r="L60" s="270"/>
      <c r="M60" s="270"/>
      <c r="N60" s="270"/>
      <c r="O60" s="270"/>
      <c r="P60" s="270"/>
      <c r="Q60" s="270"/>
      <c r="R60" s="270"/>
      <c r="S60" s="270"/>
      <c r="T60" s="270"/>
      <c r="U60" s="270"/>
      <c r="V60" s="270"/>
      <c r="W60" s="270"/>
      <c r="X60" s="270"/>
      <c r="Y60" s="270"/>
      <c r="Z60" s="270"/>
      <c r="AA60" s="270"/>
      <c r="AB60" s="270"/>
      <c r="AC60" s="270"/>
      <c r="AD60" s="270"/>
      <c r="AE60" s="270"/>
      <c r="AF60" s="270"/>
      <c r="AG60" s="270"/>
      <c r="AH60" s="270"/>
      <c r="AI60" s="270"/>
      <c r="AJ60" s="270"/>
      <c r="AK60" s="270"/>
      <c r="AL60" s="270"/>
      <c r="AM60" s="270"/>
      <c r="AN60" s="270"/>
      <c r="AO60" s="270"/>
      <c r="AP60" s="270"/>
      <c r="AQ60" s="270"/>
      <c r="AR60" s="270"/>
      <c r="AS60" s="270"/>
      <c r="AT60" s="270"/>
      <c r="AU60" s="270"/>
      <c r="AV60" s="270"/>
      <c r="AW60" s="270"/>
      <c r="AX60" s="270"/>
      <c r="AY60" s="270"/>
      <c r="AZ60" s="270"/>
      <c r="BA60" s="270"/>
      <c r="BB60" s="270"/>
      <c r="BC60" s="270"/>
      <c r="BD60" s="270"/>
      <c r="BE60" s="270"/>
      <c r="BF60" s="270"/>
      <c r="BG60" s="270"/>
      <c r="BH60" s="270"/>
      <c r="BI60" s="270"/>
      <c r="BJ60" s="270"/>
      <c r="BK60" s="270"/>
      <c r="BL60" s="270"/>
      <c r="BM60" s="270"/>
      <c r="BN60" s="270"/>
      <c r="BO60" s="270"/>
      <c r="BP60" s="270"/>
      <c r="BQ60" s="270"/>
      <c r="BR60" s="270"/>
      <c r="BS60" s="270"/>
      <c r="BT60" s="270"/>
      <c r="BU60" s="270"/>
      <c r="BV60" s="270"/>
      <c r="BW60" s="270"/>
      <c r="BX60" s="270"/>
      <c r="BY60" s="270"/>
      <c r="BZ60" s="270"/>
      <c r="CA60" s="270"/>
      <c r="CB60" s="270"/>
      <c r="CC60" s="270"/>
      <c r="CD60" s="270"/>
      <c r="CE60" s="270"/>
      <c r="CF60" s="270"/>
    </row>
    <row r="61" spans="1:84" s="62" customFormat="1" x14ac:dyDescent="0.25">
      <c r="A61" s="306"/>
      <c r="B61" s="306"/>
      <c r="C61" s="306"/>
      <c r="D61" s="306"/>
      <c r="E61" s="306"/>
      <c r="F61" s="306"/>
      <c r="G61" s="306"/>
      <c r="H61" s="270"/>
      <c r="I61" s="270"/>
      <c r="J61" s="270"/>
      <c r="K61" s="270"/>
      <c r="L61" s="270"/>
      <c r="M61" s="270"/>
      <c r="N61" s="270"/>
      <c r="O61" s="270"/>
      <c r="P61" s="270"/>
      <c r="Q61" s="270"/>
      <c r="R61" s="270"/>
      <c r="S61" s="270"/>
      <c r="T61" s="270"/>
      <c r="U61" s="270"/>
      <c r="V61" s="270"/>
      <c r="W61" s="270"/>
      <c r="X61" s="270"/>
      <c r="Y61" s="270"/>
      <c r="Z61" s="270"/>
      <c r="AA61" s="270"/>
      <c r="AB61" s="270"/>
      <c r="AC61" s="270"/>
      <c r="AD61" s="270"/>
      <c r="AE61" s="270"/>
      <c r="AF61" s="270"/>
      <c r="AG61" s="270"/>
      <c r="AH61" s="270"/>
      <c r="AI61" s="270"/>
      <c r="AJ61" s="270"/>
      <c r="AK61" s="270"/>
      <c r="AL61" s="270"/>
      <c r="AM61" s="270"/>
      <c r="AN61" s="270"/>
      <c r="AO61" s="270"/>
      <c r="AP61" s="270"/>
      <c r="AQ61" s="270"/>
      <c r="AR61" s="270"/>
      <c r="AS61" s="270"/>
      <c r="AT61" s="270"/>
      <c r="AU61" s="270"/>
      <c r="AV61" s="270"/>
      <c r="AW61" s="270"/>
      <c r="AX61" s="270"/>
      <c r="AY61" s="270"/>
      <c r="AZ61" s="270"/>
      <c r="BA61" s="270"/>
      <c r="BB61" s="270"/>
      <c r="BC61" s="270"/>
      <c r="BD61" s="270"/>
      <c r="BE61" s="270"/>
      <c r="BF61" s="270"/>
      <c r="BG61" s="270"/>
      <c r="BH61" s="270"/>
      <c r="BI61" s="270"/>
      <c r="BJ61" s="270"/>
      <c r="BK61" s="270"/>
      <c r="BL61" s="270"/>
      <c r="BM61" s="270"/>
      <c r="BN61" s="270"/>
      <c r="BO61" s="270"/>
      <c r="BP61" s="270"/>
      <c r="BQ61" s="270"/>
      <c r="BR61" s="270"/>
      <c r="BS61" s="270"/>
      <c r="BT61" s="270"/>
      <c r="BU61" s="270"/>
      <c r="BV61" s="270"/>
      <c r="BW61" s="270"/>
      <c r="BX61" s="270"/>
      <c r="BY61" s="270"/>
      <c r="BZ61" s="270"/>
      <c r="CA61" s="270"/>
      <c r="CB61" s="270"/>
      <c r="CC61" s="270"/>
      <c r="CD61" s="270"/>
      <c r="CE61" s="270"/>
      <c r="CF61" s="270"/>
    </row>
    <row r="62" spans="1:84" s="62" customFormat="1" x14ac:dyDescent="0.25">
      <c r="A62" s="306"/>
      <c r="B62" s="306"/>
      <c r="C62" s="306"/>
      <c r="D62" s="306"/>
      <c r="E62" s="306"/>
      <c r="F62" s="306"/>
      <c r="G62" s="306"/>
      <c r="H62" s="270"/>
      <c r="I62" s="270"/>
      <c r="J62" s="270"/>
      <c r="K62" s="270"/>
      <c r="L62" s="270"/>
      <c r="M62" s="270"/>
      <c r="N62" s="270"/>
      <c r="O62" s="270"/>
      <c r="P62" s="270"/>
      <c r="Q62" s="270"/>
      <c r="R62" s="270"/>
      <c r="S62" s="270"/>
      <c r="T62" s="270"/>
      <c r="U62" s="270"/>
      <c r="V62" s="270"/>
      <c r="W62" s="270"/>
      <c r="X62" s="270"/>
      <c r="Y62" s="270"/>
      <c r="Z62" s="270"/>
      <c r="AA62" s="270"/>
      <c r="AB62" s="270"/>
      <c r="AC62" s="270"/>
      <c r="AD62" s="270"/>
      <c r="AE62" s="270"/>
      <c r="AF62" s="270"/>
      <c r="AG62" s="270"/>
      <c r="AH62" s="270"/>
      <c r="AI62" s="270"/>
      <c r="AJ62" s="270"/>
      <c r="AK62" s="270"/>
      <c r="AL62" s="270"/>
      <c r="AM62" s="270"/>
      <c r="AN62" s="270"/>
      <c r="AO62" s="270"/>
      <c r="AP62" s="270"/>
      <c r="AQ62" s="270"/>
      <c r="AR62" s="270"/>
      <c r="AS62" s="270"/>
      <c r="AT62" s="270"/>
      <c r="AU62" s="270"/>
      <c r="AV62" s="270"/>
      <c r="AW62" s="270"/>
      <c r="AX62" s="270"/>
      <c r="AY62" s="270"/>
      <c r="AZ62" s="270"/>
      <c r="BA62" s="270"/>
      <c r="BB62" s="270"/>
      <c r="BC62" s="270"/>
      <c r="BD62" s="270"/>
      <c r="BE62" s="270"/>
      <c r="BF62" s="270"/>
      <c r="BG62" s="270"/>
      <c r="BH62" s="270"/>
      <c r="BI62" s="270"/>
      <c r="BJ62" s="270"/>
      <c r="BK62" s="270"/>
      <c r="BL62" s="270"/>
      <c r="BM62" s="270"/>
      <c r="BN62" s="270"/>
      <c r="BO62" s="270"/>
      <c r="BP62" s="270"/>
      <c r="BQ62" s="270"/>
      <c r="BR62" s="270"/>
      <c r="BS62" s="270"/>
      <c r="BT62" s="270"/>
      <c r="BU62" s="270"/>
      <c r="BV62" s="270"/>
      <c r="BW62" s="270"/>
      <c r="BX62" s="270"/>
      <c r="BY62" s="270"/>
      <c r="BZ62" s="270"/>
      <c r="CA62" s="270"/>
      <c r="CB62" s="270"/>
      <c r="CC62" s="270"/>
      <c r="CD62" s="270"/>
      <c r="CE62" s="270"/>
      <c r="CF62" s="270"/>
    </row>
    <row r="63" spans="1:84" s="62" customFormat="1" x14ac:dyDescent="0.25">
      <c r="A63" s="306"/>
      <c r="B63" s="306"/>
      <c r="C63" s="306"/>
      <c r="D63" s="306"/>
      <c r="E63" s="306"/>
      <c r="F63" s="306"/>
      <c r="G63" s="306"/>
      <c r="H63" s="270"/>
      <c r="I63" s="270"/>
      <c r="J63" s="270"/>
      <c r="K63" s="270"/>
      <c r="L63" s="270"/>
      <c r="M63" s="270"/>
      <c r="N63" s="270"/>
      <c r="O63" s="270"/>
      <c r="P63" s="270"/>
      <c r="Q63" s="270"/>
      <c r="R63" s="270"/>
      <c r="S63" s="270"/>
      <c r="T63" s="270"/>
      <c r="U63" s="270"/>
      <c r="V63" s="270"/>
      <c r="W63" s="270"/>
      <c r="X63" s="270"/>
      <c r="Y63" s="270"/>
      <c r="Z63" s="270"/>
      <c r="AA63" s="270"/>
      <c r="AB63" s="270"/>
      <c r="AC63" s="270"/>
      <c r="AD63" s="270"/>
      <c r="AE63" s="270"/>
      <c r="AF63" s="270"/>
      <c r="AG63" s="270"/>
      <c r="AH63" s="270"/>
      <c r="AI63" s="270"/>
      <c r="AJ63" s="270"/>
      <c r="AK63" s="270"/>
      <c r="AL63" s="270"/>
      <c r="AM63" s="270"/>
      <c r="AN63" s="270"/>
      <c r="AO63" s="270"/>
      <c r="AP63" s="270"/>
      <c r="AQ63" s="270"/>
      <c r="AR63" s="270"/>
      <c r="AS63" s="270"/>
      <c r="AT63" s="270"/>
      <c r="AU63" s="270"/>
      <c r="AV63" s="270"/>
      <c r="AW63" s="270"/>
      <c r="AX63" s="270"/>
      <c r="AY63" s="270"/>
      <c r="AZ63" s="270"/>
      <c r="BA63" s="270"/>
      <c r="BB63" s="270"/>
      <c r="BC63" s="270"/>
      <c r="BD63" s="270"/>
      <c r="BE63" s="270"/>
      <c r="BF63" s="270"/>
      <c r="BG63" s="270"/>
      <c r="BH63" s="270"/>
      <c r="BI63" s="270"/>
      <c r="BJ63" s="270"/>
      <c r="BK63" s="270"/>
      <c r="BL63" s="270"/>
      <c r="BM63" s="270"/>
      <c r="BN63" s="270"/>
      <c r="BO63" s="270"/>
      <c r="BP63" s="270"/>
      <c r="BQ63" s="270"/>
      <c r="BR63" s="270"/>
      <c r="BS63" s="270"/>
      <c r="BT63" s="270"/>
      <c r="BU63" s="270"/>
      <c r="BV63" s="270"/>
      <c r="BW63" s="270"/>
      <c r="BX63" s="270"/>
      <c r="BY63" s="270"/>
      <c r="BZ63" s="270"/>
      <c r="CA63" s="270"/>
      <c r="CB63" s="270"/>
      <c r="CC63" s="270"/>
      <c r="CD63" s="270"/>
      <c r="CE63" s="270"/>
      <c r="CF63" s="270"/>
    </row>
    <row r="64" spans="1:84" s="62" customFormat="1" x14ac:dyDescent="0.25">
      <c r="A64" s="306"/>
      <c r="B64" s="306"/>
      <c r="C64" s="306"/>
      <c r="D64" s="306"/>
      <c r="E64" s="306"/>
      <c r="F64" s="306"/>
      <c r="G64" s="306"/>
      <c r="H64" s="270"/>
      <c r="I64" s="270"/>
      <c r="J64" s="270"/>
      <c r="K64" s="270"/>
      <c r="L64" s="270"/>
      <c r="M64" s="270"/>
      <c r="N64" s="270"/>
      <c r="O64" s="270"/>
      <c r="P64" s="270"/>
      <c r="Q64" s="270"/>
      <c r="R64" s="270"/>
      <c r="S64" s="270"/>
      <c r="T64" s="270"/>
      <c r="U64" s="270"/>
      <c r="V64" s="270"/>
      <c r="W64" s="270"/>
      <c r="X64" s="270"/>
      <c r="Y64" s="270"/>
      <c r="Z64" s="270"/>
      <c r="AA64" s="270"/>
      <c r="AB64" s="270"/>
      <c r="AC64" s="270"/>
      <c r="AD64" s="270"/>
      <c r="AE64" s="270"/>
      <c r="AF64" s="270"/>
      <c r="AG64" s="270"/>
      <c r="AH64" s="270"/>
      <c r="AI64" s="270"/>
      <c r="AJ64" s="270"/>
      <c r="AK64" s="270"/>
      <c r="AL64" s="270"/>
      <c r="AM64" s="270"/>
      <c r="AN64" s="270"/>
      <c r="AO64" s="270"/>
      <c r="AP64" s="270"/>
      <c r="AQ64" s="270"/>
      <c r="AR64" s="270"/>
      <c r="AS64" s="270"/>
      <c r="AT64" s="270"/>
      <c r="AU64" s="270"/>
      <c r="AV64" s="270"/>
      <c r="AW64" s="270"/>
      <c r="AX64" s="270"/>
      <c r="AY64" s="270"/>
      <c r="AZ64" s="270"/>
      <c r="BA64" s="270"/>
      <c r="BB64" s="270"/>
      <c r="BC64" s="270"/>
      <c r="BD64" s="270"/>
      <c r="BE64" s="270"/>
      <c r="BF64" s="270"/>
      <c r="BG64" s="270"/>
      <c r="BH64" s="270"/>
      <c r="BI64" s="270"/>
      <c r="BJ64" s="270"/>
      <c r="BK64" s="270"/>
      <c r="BL64" s="270"/>
      <c r="BM64" s="270"/>
      <c r="BN64" s="270"/>
      <c r="BO64" s="270"/>
      <c r="BP64" s="270"/>
      <c r="BQ64" s="270"/>
      <c r="BR64" s="270"/>
      <c r="BS64" s="270"/>
      <c r="BT64" s="270"/>
      <c r="BU64" s="270"/>
      <c r="BV64" s="270"/>
      <c r="BW64" s="270"/>
      <c r="BX64" s="270"/>
      <c r="BY64" s="270"/>
      <c r="BZ64" s="270"/>
      <c r="CA64" s="270"/>
      <c r="CB64" s="270"/>
      <c r="CC64" s="270"/>
      <c r="CD64" s="270"/>
      <c r="CE64" s="270"/>
      <c r="CF64" s="270"/>
    </row>
    <row r="65" spans="1:84" s="62" customFormat="1" x14ac:dyDescent="0.25">
      <c r="A65" s="306"/>
      <c r="B65" s="306"/>
      <c r="C65" s="306"/>
      <c r="D65" s="306"/>
      <c r="E65" s="306"/>
      <c r="F65" s="306"/>
      <c r="G65" s="306"/>
      <c r="H65" s="270"/>
      <c r="I65" s="270"/>
      <c r="J65" s="270"/>
      <c r="K65" s="270"/>
      <c r="L65" s="270"/>
      <c r="M65" s="270"/>
      <c r="N65" s="270"/>
      <c r="O65" s="270"/>
      <c r="P65" s="270"/>
      <c r="Q65" s="270"/>
      <c r="R65" s="270"/>
      <c r="S65" s="270"/>
      <c r="T65" s="270"/>
      <c r="U65" s="270"/>
      <c r="V65" s="270"/>
      <c r="W65" s="270"/>
      <c r="X65" s="270"/>
      <c r="Y65" s="270"/>
      <c r="Z65" s="270"/>
      <c r="AA65" s="270"/>
      <c r="AB65" s="270"/>
      <c r="AC65" s="270"/>
      <c r="AD65" s="270"/>
      <c r="AE65" s="270"/>
      <c r="AF65" s="270"/>
      <c r="AG65" s="270"/>
      <c r="AH65" s="270"/>
      <c r="AI65" s="270"/>
      <c r="AJ65" s="270"/>
      <c r="AK65" s="270"/>
      <c r="AL65" s="270"/>
      <c r="AM65" s="270"/>
      <c r="AN65" s="270"/>
      <c r="AO65" s="270"/>
      <c r="AP65" s="270"/>
      <c r="AQ65" s="270"/>
      <c r="AR65" s="270"/>
      <c r="AS65" s="270"/>
      <c r="AT65" s="270"/>
      <c r="AU65" s="270"/>
      <c r="AV65" s="270"/>
      <c r="AW65" s="270"/>
      <c r="AX65" s="270"/>
      <c r="AY65" s="270"/>
      <c r="AZ65" s="270"/>
      <c r="BA65" s="270"/>
      <c r="BB65" s="270"/>
      <c r="BC65" s="270"/>
      <c r="BD65" s="270"/>
      <c r="BE65" s="270"/>
      <c r="BF65" s="270"/>
      <c r="BG65" s="270"/>
      <c r="BH65" s="270"/>
      <c r="BI65" s="270"/>
      <c r="BJ65" s="270"/>
      <c r="BK65" s="270"/>
      <c r="BL65" s="270"/>
      <c r="BM65" s="270"/>
      <c r="BN65" s="270"/>
      <c r="BO65" s="270"/>
      <c r="BP65" s="270"/>
      <c r="BQ65" s="270"/>
      <c r="BR65" s="270"/>
      <c r="BS65" s="270"/>
      <c r="BT65" s="270"/>
      <c r="BU65" s="270"/>
      <c r="BV65" s="270"/>
      <c r="BW65" s="270"/>
      <c r="BX65" s="270"/>
      <c r="BY65" s="270"/>
      <c r="BZ65" s="270"/>
      <c r="CA65" s="270"/>
      <c r="CB65" s="270"/>
      <c r="CC65" s="270"/>
      <c r="CD65" s="270"/>
      <c r="CE65" s="270"/>
      <c r="CF65" s="270"/>
    </row>
    <row r="66" spans="1:84" s="62" customFormat="1" x14ac:dyDescent="0.25">
      <c r="A66" s="306"/>
      <c r="B66" s="306"/>
      <c r="C66" s="306"/>
      <c r="D66" s="306"/>
      <c r="E66" s="306"/>
      <c r="F66" s="306"/>
      <c r="G66" s="306"/>
      <c r="H66" s="270"/>
      <c r="I66" s="270"/>
      <c r="J66" s="270"/>
      <c r="K66" s="270"/>
      <c r="L66" s="270"/>
      <c r="M66" s="270"/>
      <c r="N66" s="270"/>
      <c r="O66" s="270"/>
      <c r="P66" s="270"/>
      <c r="Q66" s="270"/>
      <c r="R66" s="270"/>
      <c r="S66" s="270"/>
      <c r="T66" s="270"/>
      <c r="U66" s="270"/>
      <c r="V66" s="270"/>
      <c r="W66" s="270"/>
      <c r="X66" s="270"/>
      <c r="Y66" s="270"/>
      <c r="Z66" s="270"/>
      <c r="AA66" s="270"/>
      <c r="AB66" s="270"/>
      <c r="AC66" s="270"/>
      <c r="AD66" s="270"/>
      <c r="AE66" s="270"/>
      <c r="AF66" s="270"/>
      <c r="AG66" s="270"/>
      <c r="AH66" s="270"/>
      <c r="AI66" s="270"/>
      <c r="AJ66" s="270"/>
      <c r="AK66" s="270"/>
      <c r="AL66" s="270"/>
      <c r="AM66" s="270"/>
      <c r="AN66" s="270"/>
      <c r="AO66" s="270"/>
      <c r="AP66" s="270"/>
      <c r="AQ66" s="270"/>
      <c r="AR66" s="270"/>
      <c r="AS66" s="270"/>
      <c r="AT66" s="270"/>
      <c r="AU66" s="270"/>
      <c r="AV66" s="270"/>
      <c r="AW66" s="270"/>
      <c r="AX66" s="270"/>
      <c r="AY66" s="270"/>
      <c r="AZ66" s="270"/>
      <c r="BA66" s="270"/>
      <c r="BB66" s="270"/>
      <c r="BC66" s="270"/>
      <c r="BD66" s="270"/>
      <c r="BE66" s="270"/>
      <c r="BF66" s="270"/>
      <c r="BG66" s="270"/>
      <c r="BH66" s="270"/>
      <c r="BI66" s="270"/>
      <c r="BJ66" s="270"/>
      <c r="BK66" s="270"/>
      <c r="BL66" s="270"/>
      <c r="BM66" s="270"/>
      <c r="BN66" s="270"/>
      <c r="BO66" s="270"/>
      <c r="BP66" s="270"/>
      <c r="BQ66" s="270"/>
      <c r="BR66" s="270"/>
      <c r="BS66" s="270"/>
      <c r="BT66" s="270"/>
      <c r="BU66" s="270"/>
      <c r="BV66" s="270"/>
      <c r="BW66" s="270"/>
      <c r="BX66" s="270"/>
      <c r="BY66" s="270"/>
      <c r="BZ66" s="270"/>
      <c r="CA66" s="270"/>
      <c r="CB66" s="270"/>
      <c r="CC66" s="270"/>
      <c r="CD66" s="270"/>
      <c r="CE66" s="270"/>
      <c r="CF66" s="270"/>
    </row>
    <row r="67" spans="1:84" s="62" customFormat="1" x14ac:dyDescent="0.25">
      <c r="A67" s="306"/>
      <c r="B67" s="306"/>
      <c r="C67" s="306"/>
      <c r="D67" s="306"/>
      <c r="E67" s="306"/>
      <c r="F67" s="306"/>
      <c r="G67" s="306"/>
      <c r="H67" s="270"/>
      <c r="I67" s="270"/>
      <c r="J67" s="270"/>
      <c r="K67" s="270"/>
      <c r="L67" s="270"/>
      <c r="M67" s="270"/>
      <c r="N67" s="270"/>
      <c r="O67" s="270"/>
      <c r="P67" s="270"/>
      <c r="Q67" s="270"/>
      <c r="R67" s="270"/>
      <c r="S67" s="270"/>
      <c r="T67" s="270"/>
      <c r="U67" s="270"/>
      <c r="V67" s="270"/>
      <c r="W67" s="270"/>
      <c r="X67" s="270"/>
      <c r="Y67" s="270"/>
      <c r="Z67" s="270"/>
      <c r="AA67" s="270"/>
      <c r="AB67" s="270"/>
      <c r="AC67" s="270"/>
      <c r="AD67" s="270"/>
      <c r="AE67" s="270"/>
      <c r="AF67" s="270"/>
      <c r="AG67" s="270"/>
      <c r="AH67" s="270"/>
      <c r="AI67" s="270"/>
      <c r="AJ67" s="270"/>
      <c r="AK67" s="270"/>
      <c r="AL67" s="270"/>
      <c r="AM67" s="270"/>
      <c r="AN67" s="270"/>
      <c r="AO67" s="270"/>
      <c r="AP67" s="270"/>
      <c r="AQ67" s="270"/>
      <c r="AR67" s="270"/>
      <c r="AS67" s="270"/>
      <c r="AT67" s="270"/>
      <c r="AU67" s="270"/>
      <c r="AV67" s="270"/>
      <c r="AW67" s="270"/>
      <c r="AX67" s="270"/>
      <c r="AY67" s="270"/>
      <c r="AZ67" s="270"/>
      <c r="BA67" s="270"/>
      <c r="BB67" s="270"/>
      <c r="BC67" s="270"/>
      <c r="BD67" s="270"/>
      <c r="BE67" s="270"/>
      <c r="BF67" s="270"/>
      <c r="BG67" s="270"/>
      <c r="BH67" s="270"/>
      <c r="BI67" s="270"/>
      <c r="BJ67" s="270"/>
      <c r="BK67" s="270"/>
      <c r="BL67" s="270"/>
      <c r="BM67" s="270"/>
      <c r="BN67" s="270"/>
      <c r="BO67" s="270"/>
      <c r="BP67" s="270"/>
      <c r="BQ67" s="270"/>
      <c r="BR67" s="270"/>
      <c r="BS67" s="270"/>
      <c r="BT67" s="270"/>
      <c r="BU67" s="270"/>
      <c r="BV67" s="270"/>
      <c r="BW67" s="270"/>
      <c r="BX67" s="270"/>
      <c r="BY67" s="270"/>
      <c r="BZ67" s="270"/>
      <c r="CA67" s="270"/>
      <c r="CB67" s="270"/>
      <c r="CC67" s="270"/>
      <c r="CD67" s="270"/>
      <c r="CE67" s="270"/>
      <c r="CF67" s="270"/>
    </row>
    <row r="68" spans="1:84" s="62" customFormat="1" x14ac:dyDescent="0.25">
      <c r="A68" s="306"/>
      <c r="B68" s="306"/>
      <c r="C68" s="306"/>
      <c r="D68" s="306"/>
      <c r="E68" s="306"/>
      <c r="F68" s="306"/>
      <c r="G68" s="306"/>
      <c r="H68" s="270"/>
      <c r="I68" s="270"/>
      <c r="J68" s="270"/>
      <c r="K68" s="270"/>
      <c r="L68" s="270"/>
      <c r="M68" s="270"/>
      <c r="N68" s="270"/>
      <c r="O68" s="270"/>
      <c r="P68" s="270"/>
      <c r="Q68" s="270"/>
      <c r="R68" s="270"/>
      <c r="S68" s="270"/>
      <c r="T68" s="270"/>
      <c r="U68" s="270"/>
      <c r="V68" s="270"/>
      <c r="W68" s="270"/>
      <c r="X68" s="270"/>
      <c r="Y68" s="270"/>
      <c r="Z68" s="270"/>
      <c r="AA68" s="270"/>
      <c r="AB68" s="270"/>
      <c r="AC68" s="270"/>
      <c r="AD68" s="270"/>
      <c r="AE68" s="270"/>
      <c r="AF68" s="270"/>
      <c r="AG68" s="270"/>
      <c r="AH68" s="270"/>
      <c r="AI68" s="270"/>
      <c r="AJ68" s="270"/>
      <c r="AK68" s="270"/>
      <c r="AL68" s="270"/>
      <c r="AM68" s="270"/>
      <c r="AN68" s="270"/>
      <c r="AO68" s="270"/>
      <c r="AP68" s="270"/>
      <c r="AQ68" s="270"/>
      <c r="AR68" s="270"/>
      <c r="AS68" s="270"/>
      <c r="AT68" s="270"/>
      <c r="AU68" s="270"/>
      <c r="AV68" s="270"/>
      <c r="AW68" s="270"/>
      <c r="AX68" s="270"/>
      <c r="AY68" s="270"/>
      <c r="AZ68" s="270"/>
      <c r="BA68" s="270"/>
      <c r="BB68" s="270"/>
      <c r="BC68" s="270"/>
      <c r="BD68" s="270"/>
      <c r="BE68" s="270"/>
      <c r="BF68" s="270"/>
      <c r="BG68" s="270"/>
      <c r="BH68" s="270"/>
      <c r="BI68" s="270"/>
      <c r="BJ68" s="270"/>
      <c r="BK68" s="270"/>
      <c r="BL68" s="270"/>
      <c r="BM68" s="270"/>
      <c r="BN68" s="270"/>
      <c r="BO68" s="270"/>
      <c r="BP68" s="270"/>
      <c r="BQ68" s="270"/>
      <c r="BR68" s="270"/>
      <c r="BS68" s="270"/>
      <c r="BT68" s="270"/>
      <c r="BU68" s="270"/>
      <c r="BV68" s="270"/>
      <c r="BW68" s="270"/>
      <c r="BX68" s="270"/>
      <c r="BY68" s="270"/>
      <c r="BZ68" s="270"/>
      <c r="CA68" s="270"/>
      <c r="CB68" s="270"/>
      <c r="CC68" s="270"/>
      <c r="CD68" s="270"/>
      <c r="CE68" s="270"/>
      <c r="CF68" s="270"/>
    </row>
    <row r="69" spans="1:84" s="62" customFormat="1" x14ac:dyDescent="0.25">
      <c r="A69" s="306"/>
      <c r="B69" s="306"/>
      <c r="C69" s="306"/>
      <c r="D69" s="306"/>
      <c r="E69" s="306"/>
      <c r="F69" s="306"/>
      <c r="G69" s="306"/>
      <c r="H69" s="270"/>
      <c r="I69" s="270"/>
      <c r="J69" s="270"/>
      <c r="K69" s="270"/>
      <c r="L69" s="270"/>
      <c r="M69" s="270"/>
      <c r="N69" s="270"/>
      <c r="O69" s="270"/>
      <c r="P69" s="270"/>
      <c r="Q69" s="270"/>
      <c r="R69" s="270"/>
      <c r="S69" s="270"/>
      <c r="T69" s="270"/>
      <c r="U69" s="270"/>
      <c r="V69" s="270"/>
      <c r="W69" s="270"/>
      <c r="X69" s="270"/>
      <c r="Y69" s="270"/>
      <c r="Z69" s="270"/>
      <c r="AA69" s="270"/>
      <c r="AB69" s="270"/>
      <c r="AC69" s="270"/>
      <c r="AD69" s="270"/>
      <c r="AE69" s="270"/>
      <c r="AF69" s="270"/>
      <c r="AG69" s="270"/>
      <c r="AH69" s="270"/>
      <c r="AI69" s="270"/>
      <c r="AJ69" s="270"/>
      <c r="AK69" s="270"/>
      <c r="AL69" s="270"/>
      <c r="AM69" s="270"/>
      <c r="AN69" s="270"/>
      <c r="AO69" s="270"/>
      <c r="AP69" s="270"/>
      <c r="AQ69" s="270"/>
      <c r="AR69" s="270"/>
      <c r="AS69" s="270"/>
      <c r="AT69" s="270"/>
      <c r="AU69" s="270"/>
      <c r="AV69" s="270"/>
      <c r="AW69" s="270"/>
      <c r="AX69" s="270"/>
      <c r="AY69" s="270"/>
      <c r="AZ69" s="270"/>
      <c r="BA69" s="270"/>
      <c r="BB69" s="270"/>
      <c r="BC69" s="270"/>
      <c r="BD69" s="270"/>
      <c r="BE69" s="270"/>
      <c r="BF69" s="270"/>
      <c r="BG69" s="270"/>
      <c r="BH69" s="270"/>
      <c r="BI69" s="270"/>
      <c r="BJ69" s="270"/>
      <c r="BK69" s="270"/>
      <c r="BL69" s="270"/>
      <c r="BM69" s="270"/>
      <c r="BN69" s="270"/>
      <c r="BO69" s="270"/>
      <c r="BP69" s="270"/>
      <c r="BQ69" s="270"/>
      <c r="BR69" s="270"/>
      <c r="BS69" s="270"/>
      <c r="BT69" s="270"/>
      <c r="BU69" s="270"/>
      <c r="BV69" s="270"/>
      <c r="BW69" s="270"/>
      <c r="BX69" s="270"/>
      <c r="BY69" s="270"/>
      <c r="BZ69" s="270"/>
      <c r="CA69" s="270"/>
      <c r="CB69" s="270"/>
      <c r="CC69" s="270"/>
      <c r="CD69" s="270"/>
      <c r="CE69" s="270"/>
      <c r="CF69" s="270"/>
    </row>
    <row r="70" spans="1:84" s="62" customFormat="1" x14ac:dyDescent="0.25">
      <c r="A70" s="306"/>
      <c r="B70" s="306"/>
      <c r="C70" s="306"/>
      <c r="D70" s="306"/>
      <c r="E70" s="306"/>
      <c r="F70" s="306"/>
      <c r="G70" s="306"/>
      <c r="H70" s="270"/>
      <c r="I70" s="270"/>
      <c r="J70" s="270"/>
      <c r="K70" s="270"/>
      <c r="L70" s="270"/>
      <c r="M70" s="270"/>
      <c r="N70" s="270"/>
      <c r="O70" s="270"/>
      <c r="P70" s="270"/>
      <c r="Q70" s="270"/>
      <c r="R70" s="270"/>
      <c r="S70" s="270"/>
      <c r="T70" s="270"/>
      <c r="U70" s="270"/>
      <c r="V70" s="270"/>
      <c r="W70" s="270"/>
      <c r="X70" s="270"/>
      <c r="Y70" s="270"/>
      <c r="Z70" s="270"/>
      <c r="AA70" s="270"/>
      <c r="AB70" s="270"/>
      <c r="AC70" s="270"/>
      <c r="AD70" s="270"/>
      <c r="AE70" s="270"/>
      <c r="AF70" s="270"/>
      <c r="AG70" s="270"/>
      <c r="AH70" s="270"/>
      <c r="AI70" s="270"/>
      <c r="AJ70" s="270"/>
      <c r="AK70" s="270"/>
      <c r="AL70" s="270"/>
      <c r="AM70" s="270"/>
      <c r="AN70" s="270"/>
      <c r="AO70" s="270"/>
      <c r="AP70" s="270"/>
      <c r="AQ70" s="270"/>
      <c r="AR70" s="270"/>
      <c r="AS70" s="270"/>
      <c r="AT70" s="270"/>
      <c r="AU70" s="270"/>
      <c r="AV70" s="270"/>
      <c r="AW70" s="270"/>
      <c r="AX70" s="270"/>
      <c r="AY70" s="270"/>
      <c r="AZ70" s="270"/>
      <c r="BA70" s="270"/>
      <c r="BB70" s="270"/>
      <c r="BC70" s="270"/>
      <c r="BD70" s="270"/>
      <c r="BE70" s="270"/>
      <c r="BF70" s="270"/>
      <c r="BG70" s="270"/>
      <c r="BH70" s="270"/>
      <c r="BI70" s="270"/>
      <c r="BJ70" s="270"/>
      <c r="BK70" s="270"/>
      <c r="BL70" s="270"/>
      <c r="BM70" s="270"/>
      <c r="BN70" s="270"/>
      <c r="BO70" s="270"/>
      <c r="BP70" s="270"/>
      <c r="BQ70" s="270"/>
      <c r="BR70" s="270"/>
      <c r="BS70" s="270"/>
      <c r="BT70" s="270"/>
      <c r="BU70" s="270"/>
      <c r="BV70" s="270"/>
      <c r="BW70" s="270"/>
      <c r="BX70" s="270"/>
      <c r="BY70" s="270"/>
      <c r="BZ70" s="270"/>
      <c r="CA70" s="270"/>
      <c r="CB70" s="270"/>
      <c r="CC70" s="270"/>
      <c r="CD70" s="270"/>
      <c r="CE70" s="270"/>
      <c r="CF70" s="270"/>
    </row>
    <row r="71" spans="1:84" s="62" customFormat="1" x14ac:dyDescent="0.25">
      <c r="A71" s="306"/>
      <c r="B71" s="306"/>
      <c r="C71" s="306"/>
      <c r="D71" s="306"/>
      <c r="E71" s="306"/>
      <c r="F71" s="306"/>
      <c r="G71" s="306"/>
      <c r="H71" s="270"/>
      <c r="I71" s="270"/>
      <c r="J71" s="270"/>
      <c r="K71" s="270"/>
      <c r="L71" s="270"/>
      <c r="M71" s="270"/>
      <c r="N71" s="270"/>
      <c r="O71" s="270"/>
      <c r="P71" s="270"/>
      <c r="Q71" s="270"/>
      <c r="R71" s="270"/>
      <c r="S71" s="270"/>
      <c r="T71" s="270"/>
      <c r="U71" s="270"/>
      <c r="V71" s="270"/>
      <c r="W71" s="270"/>
      <c r="X71" s="270"/>
      <c r="Y71" s="270"/>
      <c r="Z71" s="270"/>
      <c r="AA71" s="270"/>
      <c r="AB71" s="270"/>
      <c r="AC71" s="270"/>
      <c r="AD71" s="270"/>
      <c r="AE71" s="270"/>
      <c r="AF71" s="270"/>
      <c r="AG71" s="270"/>
      <c r="AH71" s="270"/>
      <c r="AI71" s="270"/>
      <c r="AJ71" s="270"/>
      <c r="AK71" s="270"/>
      <c r="AL71" s="270"/>
      <c r="AM71" s="270"/>
      <c r="AN71" s="270"/>
      <c r="AO71" s="270"/>
      <c r="AP71" s="270"/>
      <c r="AQ71" s="270"/>
      <c r="AR71" s="270"/>
      <c r="AS71" s="270"/>
      <c r="AT71" s="270"/>
      <c r="AU71" s="270"/>
      <c r="AV71" s="270"/>
      <c r="AW71" s="270"/>
      <c r="AX71" s="270"/>
      <c r="AY71" s="270"/>
      <c r="AZ71" s="270"/>
      <c r="BA71" s="270"/>
      <c r="BB71" s="270"/>
      <c r="BC71" s="270"/>
      <c r="BD71" s="270"/>
      <c r="BE71" s="270"/>
      <c r="BF71" s="270"/>
      <c r="BG71" s="270"/>
      <c r="BH71" s="270"/>
      <c r="BI71" s="270"/>
      <c r="BJ71" s="270"/>
      <c r="BK71" s="270"/>
      <c r="BL71" s="270"/>
      <c r="BM71" s="270"/>
      <c r="BN71" s="270"/>
      <c r="BO71" s="270"/>
      <c r="BP71" s="270"/>
      <c r="BQ71" s="270"/>
      <c r="BR71" s="270"/>
      <c r="BS71" s="270"/>
      <c r="BT71" s="270"/>
      <c r="BU71" s="270"/>
      <c r="BV71" s="270"/>
      <c r="BW71" s="270"/>
      <c r="BX71" s="270"/>
      <c r="BY71" s="270"/>
      <c r="BZ71" s="270"/>
      <c r="CA71" s="270"/>
      <c r="CB71" s="270"/>
      <c r="CC71" s="270"/>
      <c r="CD71" s="270"/>
      <c r="CE71" s="270"/>
      <c r="CF71" s="270"/>
    </row>
    <row r="72" spans="1:84" s="62" customFormat="1" x14ac:dyDescent="0.25">
      <c r="A72" s="306"/>
      <c r="B72" s="306"/>
      <c r="C72" s="306"/>
      <c r="D72" s="306"/>
      <c r="E72" s="306"/>
      <c r="F72" s="306"/>
      <c r="G72" s="306"/>
      <c r="H72" s="270"/>
      <c r="I72" s="270"/>
      <c r="J72" s="270"/>
      <c r="K72" s="270"/>
      <c r="L72" s="270"/>
      <c r="M72" s="270"/>
      <c r="N72" s="270"/>
      <c r="O72" s="270"/>
      <c r="P72" s="270"/>
      <c r="Q72" s="270"/>
      <c r="R72" s="270"/>
      <c r="S72" s="270"/>
      <c r="T72" s="270"/>
      <c r="U72" s="270"/>
      <c r="V72" s="270"/>
      <c r="W72" s="270"/>
      <c r="X72" s="270"/>
      <c r="Y72" s="270"/>
      <c r="Z72" s="270"/>
      <c r="AA72" s="270"/>
      <c r="AB72" s="270"/>
      <c r="AC72" s="270"/>
      <c r="AD72" s="270"/>
      <c r="AE72" s="270"/>
      <c r="AF72" s="270"/>
      <c r="AG72" s="270"/>
      <c r="AH72" s="270"/>
      <c r="AI72" s="270"/>
      <c r="AJ72" s="270"/>
      <c r="AK72" s="270"/>
      <c r="AL72" s="270"/>
      <c r="AM72" s="270"/>
      <c r="AN72" s="270"/>
      <c r="AO72" s="270"/>
      <c r="AP72" s="270"/>
      <c r="AQ72" s="270"/>
      <c r="AR72" s="270"/>
      <c r="AS72" s="270"/>
      <c r="AT72" s="270"/>
      <c r="AU72" s="270"/>
      <c r="AV72" s="270"/>
      <c r="AW72" s="270"/>
      <c r="AX72" s="270"/>
      <c r="AY72" s="270"/>
      <c r="AZ72" s="270"/>
      <c r="BA72" s="270"/>
      <c r="BB72" s="270"/>
      <c r="BC72" s="270"/>
      <c r="BD72" s="270"/>
      <c r="BE72" s="270"/>
      <c r="BF72" s="270"/>
      <c r="BG72" s="270"/>
      <c r="BH72" s="270"/>
      <c r="BI72" s="270"/>
      <c r="BJ72" s="270"/>
      <c r="BK72" s="270"/>
      <c r="BL72" s="270"/>
      <c r="BM72" s="270"/>
      <c r="BN72" s="270"/>
      <c r="BO72" s="270"/>
      <c r="BP72" s="270"/>
      <c r="BQ72" s="270"/>
      <c r="BR72" s="270"/>
      <c r="BS72" s="270"/>
      <c r="BT72" s="270"/>
      <c r="BU72" s="270"/>
      <c r="BV72" s="270"/>
      <c r="BW72" s="270"/>
      <c r="BX72" s="270"/>
      <c r="BY72" s="270"/>
      <c r="BZ72" s="270"/>
      <c r="CA72" s="270"/>
      <c r="CB72" s="270"/>
      <c r="CC72" s="270"/>
      <c r="CD72" s="270"/>
      <c r="CE72" s="270"/>
      <c r="CF72" s="270"/>
    </row>
    <row r="73" spans="1:84" s="62" customFormat="1" x14ac:dyDescent="0.25">
      <c r="A73" s="306"/>
      <c r="B73" s="306"/>
      <c r="C73" s="306"/>
      <c r="D73" s="306"/>
      <c r="E73" s="306"/>
      <c r="F73" s="306"/>
      <c r="G73" s="306"/>
      <c r="H73" s="270"/>
      <c r="I73" s="270"/>
      <c r="J73" s="270"/>
      <c r="K73" s="270"/>
      <c r="L73" s="270"/>
      <c r="M73" s="270"/>
      <c r="N73" s="270"/>
      <c r="O73" s="270"/>
      <c r="P73" s="270"/>
      <c r="Q73" s="270"/>
      <c r="R73" s="270"/>
      <c r="S73" s="270"/>
      <c r="T73" s="270"/>
      <c r="U73" s="270"/>
      <c r="V73" s="270"/>
      <c r="W73" s="270"/>
      <c r="X73" s="270"/>
      <c r="Y73" s="270"/>
      <c r="Z73" s="270"/>
      <c r="AA73" s="270"/>
      <c r="AB73" s="270"/>
      <c r="AC73" s="270"/>
      <c r="AD73" s="270"/>
      <c r="AE73" s="270"/>
      <c r="AF73" s="270"/>
      <c r="AG73" s="270"/>
      <c r="AH73" s="270"/>
      <c r="AI73" s="270"/>
      <c r="AJ73" s="270"/>
      <c r="AK73" s="270"/>
      <c r="AL73" s="270"/>
      <c r="AM73" s="270"/>
      <c r="AN73" s="270"/>
      <c r="AO73" s="270"/>
      <c r="AP73" s="270"/>
      <c r="AQ73" s="270"/>
      <c r="AR73" s="270"/>
      <c r="AS73" s="270"/>
      <c r="AT73" s="270"/>
      <c r="AU73" s="270"/>
      <c r="AV73" s="270"/>
      <c r="AW73" s="270"/>
      <c r="AX73" s="270"/>
      <c r="AY73" s="270"/>
      <c r="AZ73" s="270"/>
      <c r="BA73" s="270"/>
      <c r="BB73" s="270"/>
      <c r="BC73" s="270"/>
      <c r="BD73" s="270"/>
      <c r="BE73" s="270"/>
      <c r="BF73" s="270"/>
      <c r="BG73" s="270"/>
      <c r="BH73" s="270"/>
      <c r="BI73" s="270"/>
      <c r="BJ73" s="270"/>
      <c r="BK73" s="270"/>
      <c r="BL73" s="270"/>
      <c r="BM73" s="270"/>
      <c r="BN73" s="270"/>
      <c r="BO73" s="270"/>
      <c r="BP73" s="270"/>
      <c r="BQ73" s="270"/>
      <c r="BR73" s="270"/>
      <c r="BS73" s="270"/>
      <c r="BT73" s="270"/>
      <c r="BU73" s="270"/>
      <c r="BV73" s="270"/>
      <c r="BW73" s="270"/>
      <c r="BX73" s="270"/>
      <c r="BY73" s="270"/>
      <c r="BZ73" s="270"/>
      <c r="CA73" s="270"/>
      <c r="CB73" s="270"/>
      <c r="CC73" s="270"/>
      <c r="CD73" s="270"/>
      <c r="CE73" s="270"/>
      <c r="CF73" s="270"/>
    </row>
    <row r="74" spans="1:84" s="62" customFormat="1" x14ac:dyDescent="0.25">
      <c r="A74" s="306"/>
      <c r="B74" s="306"/>
      <c r="C74" s="306"/>
      <c r="D74" s="306"/>
      <c r="E74" s="306"/>
      <c r="F74" s="306"/>
      <c r="G74" s="306"/>
      <c r="H74" s="270"/>
      <c r="I74" s="270"/>
      <c r="J74" s="270"/>
      <c r="K74" s="270"/>
      <c r="L74" s="270"/>
      <c r="M74" s="270"/>
      <c r="N74" s="270"/>
      <c r="O74" s="270"/>
      <c r="P74" s="270"/>
      <c r="Q74" s="270"/>
      <c r="R74" s="270"/>
      <c r="S74" s="270"/>
      <c r="T74" s="270"/>
      <c r="U74" s="270"/>
      <c r="V74" s="270"/>
      <c r="W74" s="270"/>
      <c r="X74" s="270"/>
      <c r="Y74" s="270"/>
      <c r="Z74" s="270"/>
      <c r="AA74" s="270"/>
      <c r="AB74" s="270"/>
      <c r="AC74" s="270"/>
      <c r="AD74" s="270"/>
      <c r="AE74" s="270"/>
      <c r="AF74" s="270"/>
      <c r="AG74" s="270"/>
      <c r="AH74" s="270"/>
      <c r="AI74" s="270"/>
      <c r="AJ74" s="270"/>
      <c r="AK74" s="270"/>
      <c r="AL74" s="270"/>
      <c r="AM74" s="270"/>
      <c r="AN74" s="270"/>
      <c r="AO74" s="270"/>
      <c r="AP74" s="270"/>
      <c r="AQ74" s="270"/>
      <c r="AR74" s="270"/>
      <c r="AS74" s="270"/>
      <c r="AT74" s="270"/>
      <c r="AU74" s="270"/>
      <c r="AV74" s="270"/>
      <c r="AW74" s="270"/>
      <c r="AX74" s="270"/>
      <c r="AY74" s="270"/>
      <c r="AZ74" s="270"/>
      <c r="BA74" s="270"/>
      <c r="BB74" s="270"/>
      <c r="BC74" s="270"/>
      <c r="BD74" s="270"/>
      <c r="BE74" s="270"/>
      <c r="BF74" s="270"/>
      <c r="BG74" s="270"/>
      <c r="BH74" s="270"/>
      <c r="BI74" s="270"/>
      <c r="BJ74" s="270"/>
      <c r="BK74" s="270"/>
      <c r="BL74" s="270"/>
      <c r="BM74" s="270"/>
      <c r="BN74" s="270"/>
      <c r="BO74" s="270"/>
      <c r="BP74" s="270"/>
      <c r="BQ74" s="270"/>
      <c r="BR74" s="270"/>
      <c r="BS74" s="270"/>
      <c r="BT74" s="270"/>
      <c r="BU74" s="270"/>
      <c r="BV74" s="270"/>
      <c r="BW74" s="270"/>
      <c r="BX74" s="270"/>
      <c r="BY74" s="270"/>
      <c r="BZ74" s="270"/>
      <c r="CA74" s="270"/>
      <c r="CB74" s="270"/>
      <c r="CC74" s="270"/>
      <c r="CD74" s="270"/>
      <c r="CE74" s="270"/>
      <c r="CF74" s="270"/>
    </row>
    <row r="75" spans="1:84" s="62" customFormat="1" x14ac:dyDescent="0.25">
      <c r="A75" s="306"/>
      <c r="B75" s="306"/>
      <c r="C75" s="306"/>
      <c r="D75" s="306"/>
      <c r="E75" s="306"/>
      <c r="F75" s="306"/>
      <c r="G75" s="306"/>
      <c r="H75" s="270"/>
      <c r="I75" s="270"/>
      <c r="J75" s="270"/>
      <c r="K75" s="270"/>
      <c r="L75" s="270"/>
      <c r="M75" s="270"/>
      <c r="N75" s="270"/>
      <c r="O75" s="270"/>
      <c r="P75" s="270"/>
      <c r="Q75" s="270"/>
      <c r="R75" s="270"/>
      <c r="S75" s="270"/>
      <c r="T75" s="270"/>
      <c r="U75" s="270"/>
      <c r="V75" s="270"/>
      <c r="W75" s="270"/>
      <c r="X75" s="270"/>
      <c r="Y75" s="270"/>
      <c r="Z75" s="270"/>
      <c r="AA75" s="270"/>
      <c r="AB75" s="270"/>
      <c r="AC75" s="270"/>
      <c r="AD75" s="270"/>
      <c r="AE75" s="270"/>
      <c r="AF75" s="270"/>
      <c r="AG75" s="270"/>
      <c r="AH75" s="270"/>
      <c r="AI75" s="270"/>
      <c r="AJ75" s="270"/>
      <c r="AK75" s="270"/>
      <c r="AL75" s="270"/>
      <c r="AM75" s="270"/>
      <c r="AN75" s="270"/>
      <c r="AO75" s="270"/>
      <c r="AP75" s="270"/>
      <c r="AQ75" s="270"/>
      <c r="AR75" s="270"/>
      <c r="AS75" s="270"/>
      <c r="AT75" s="270"/>
      <c r="AU75" s="270"/>
      <c r="AV75" s="270"/>
      <c r="AW75" s="270"/>
      <c r="AX75" s="270"/>
      <c r="AY75" s="270"/>
      <c r="AZ75" s="270"/>
      <c r="BA75" s="270"/>
      <c r="BB75" s="270"/>
      <c r="BC75" s="270"/>
      <c r="BD75" s="270"/>
      <c r="BE75" s="270"/>
      <c r="BF75" s="270"/>
      <c r="BG75" s="270"/>
      <c r="BH75" s="270"/>
      <c r="BI75" s="270"/>
      <c r="BJ75" s="270"/>
      <c r="BK75" s="270"/>
      <c r="BL75" s="270"/>
      <c r="BM75" s="270"/>
      <c r="BN75" s="270"/>
      <c r="BO75" s="270"/>
      <c r="BP75" s="270"/>
      <c r="BQ75" s="270"/>
      <c r="BR75" s="270"/>
      <c r="BS75" s="270"/>
      <c r="BT75" s="270"/>
      <c r="BU75" s="270"/>
      <c r="BV75" s="270"/>
      <c r="BW75" s="270"/>
      <c r="BX75" s="270"/>
      <c r="BY75" s="270"/>
      <c r="BZ75" s="270"/>
      <c r="CA75" s="270"/>
      <c r="CB75" s="270"/>
      <c r="CC75" s="270"/>
      <c r="CD75" s="270"/>
      <c r="CE75" s="270"/>
      <c r="CF75" s="270"/>
    </row>
    <row r="76" spans="1:84" s="62" customFormat="1" x14ac:dyDescent="0.25">
      <c r="A76" s="306"/>
      <c r="B76" s="306"/>
      <c r="C76" s="306"/>
      <c r="D76" s="306"/>
      <c r="E76" s="306"/>
      <c r="F76" s="306"/>
      <c r="G76" s="306"/>
      <c r="H76" s="270"/>
      <c r="I76" s="270"/>
      <c r="J76" s="270"/>
      <c r="K76" s="270"/>
      <c r="L76" s="270"/>
      <c r="M76" s="270"/>
      <c r="N76" s="270"/>
      <c r="O76" s="270"/>
      <c r="P76" s="270"/>
      <c r="Q76" s="270"/>
      <c r="R76" s="270"/>
      <c r="S76" s="270"/>
      <c r="T76" s="270"/>
      <c r="U76" s="270"/>
      <c r="V76" s="270"/>
      <c r="W76" s="270"/>
      <c r="X76" s="270"/>
      <c r="Y76" s="270"/>
      <c r="Z76" s="270"/>
      <c r="AA76" s="270"/>
      <c r="AB76" s="270"/>
      <c r="AC76" s="270"/>
      <c r="AD76" s="270"/>
      <c r="AE76" s="270"/>
      <c r="AF76" s="270"/>
      <c r="AG76" s="270"/>
      <c r="AH76" s="270"/>
      <c r="AI76" s="270"/>
      <c r="AJ76" s="270"/>
      <c r="AK76" s="270"/>
      <c r="AL76" s="270"/>
      <c r="AM76" s="270"/>
      <c r="AN76" s="270"/>
      <c r="AO76" s="270"/>
      <c r="AP76" s="270"/>
      <c r="AQ76" s="270"/>
      <c r="AR76" s="270"/>
      <c r="AS76" s="270"/>
      <c r="AT76" s="270"/>
      <c r="AU76" s="270"/>
      <c r="AV76" s="270"/>
      <c r="AW76" s="270"/>
      <c r="AX76" s="270"/>
      <c r="AY76" s="270"/>
      <c r="AZ76" s="270"/>
      <c r="BA76" s="270"/>
      <c r="BB76" s="270"/>
      <c r="BC76" s="270"/>
      <c r="BD76" s="270"/>
      <c r="BE76" s="270"/>
      <c r="BF76" s="270"/>
      <c r="BG76" s="270"/>
      <c r="BH76" s="270"/>
      <c r="BI76" s="270"/>
      <c r="BJ76" s="270"/>
      <c r="BK76" s="270"/>
      <c r="BL76" s="270"/>
      <c r="BM76" s="270"/>
      <c r="BN76" s="270"/>
      <c r="BO76" s="270"/>
      <c r="BP76" s="270"/>
      <c r="BQ76" s="270"/>
      <c r="BR76" s="270"/>
      <c r="BS76" s="270"/>
      <c r="BT76" s="270"/>
      <c r="BU76" s="270"/>
      <c r="BV76" s="270"/>
      <c r="BW76" s="270"/>
      <c r="BX76" s="270"/>
      <c r="BY76" s="270"/>
      <c r="BZ76" s="270"/>
      <c r="CA76" s="270"/>
      <c r="CB76" s="270"/>
      <c r="CC76" s="270"/>
      <c r="CD76" s="270"/>
      <c r="CE76" s="270"/>
      <c r="CF76" s="270"/>
    </row>
    <row r="77" spans="1:84" s="62" customFormat="1" x14ac:dyDescent="0.25">
      <c r="A77" s="306"/>
      <c r="B77" s="306"/>
      <c r="C77" s="306"/>
      <c r="D77" s="306"/>
      <c r="E77" s="306"/>
      <c r="F77" s="306"/>
      <c r="G77" s="306"/>
      <c r="H77" s="270"/>
      <c r="I77" s="270"/>
      <c r="J77" s="270"/>
      <c r="K77" s="270"/>
      <c r="L77" s="270"/>
      <c r="M77" s="270"/>
      <c r="N77" s="270"/>
      <c r="O77" s="270"/>
      <c r="P77" s="270"/>
      <c r="Q77" s="270"/>
      <c r="R77" s="270"/>
      <c r="S77" s="270"/>
      <c r="T77" s="270"/>
      <c r="U77" s="270"/>
      <c r="V77" s="270"/>
      <c r="W77" s="270"/>
      <c r="X77" s="270"/>
      <c r="Y77" s="270"/>
      <c r="Z77" s="270"/>
      <c r="AA77" s="270"/>
      <c r="AB77" s="270"/>
      <c r="AC77" s="270"/>
      <c r="AD77" s="270"/>
      <c r="AE77" s="270"/>
      <c r="AF77" s="270"/>
      <c r="AG77" s="270"/>
      <c r="AH77" s="270"/>
      <c r="AI77" s="270"/>
      <c r="AJ77" s="270"/>
      <c r="AK77" s="270"/>
      <c r="AL77" s="270"/>
      <c r="AM77" s="270"/>
      <c r="AN77" s="270"/>
      <c r="AO77" s="270"/>
      <c r="AP77" s="270"/>
      <c r="AQ77" s="270"/>
      <c r="AR77" s="270"/>
      <c r="AS77" s="270"/>
      <c r="AT77" s="270"/>
      <c r="AU77" s="270"/>
      <c r="AV77" s="270"/>
      <c r="AW77" s="270"/>
      <c r="AX77" s="270"/>
      <c r="AY77" s="270"/>
      <c r="AZ77" s="270"/>
      <c r="BA77" s="270"/>
      <c r="BB77" s="270"/>
      <c r="BC77" s="270"/>
      <c r="BD77" s="270"/>
      <c r="BE77" s="270"/>
      <c r="BF77" s="270"/>
      <c r="BG77" s="270"/>
      <c r="BH77" s="270"/>
      <c r="BI77" s="270"/>
      <c r="BJ77" s="270"/>
      <c r="BK77" s="270"/>
      <c r="BL77" s="270"/>
      <c r="BM77" s="270"/>
      <c r="BN77" s="270"/>
      <c r="BO77" s="270"/>
      <c r="BP77" s="270"/>
      <c r="BQ77" s="270"/>
      <c r="BR77" s="270"/>
      <c r="BS77" s="270"/>
      <c r="BT77" s="270"/>
      <c r="BU77" s="270"/>
      <c r="BV77" s="270"/>
      <c r="BW77" s="270"/>
      <c r="BX77" s="270"/>
      <c r="BY77" s="270"/>
      <c r="BZ77" s="270"/>
      <c r="CA77" s="270"/>
      <c r="CB77" s="270"/>
      <c r="CC77" s="270"/>
      <c r="CD77" s="270"/>
      <c r="CE77" s="270"/>
      <c r="CF77" s="270"/>
    </row>
    <row r="78" spans="1:84" s="62" customFormat="1" x14ac:dyDescent="0.25">
      <c r="A78" s="306"/>
      <c r="B78" s="306"/>
      <c r="C78" s="306"/>
      <c r="D78" s="306"/>
      <c r="E78" s="306"/>
      <c r="F78" s="306"/>
      <c r="G78" s="306"/>
      <c r="H78" s="270"/>
      <c r="I78" s="270"/>
      <c r="J78" s="270"/>
      <c r="K78" s="270"/>
      <c r="L78" s="270"/>
      <c r="M78" s="270"/>
      <c r="N78" s="270"/>
      <c r="O78" s="270"/>
      <c r="P78" s="270"/>
      <c r="Q78" s="270"/>
      <c r="R78" s="270"/>
      <c r="S78" s="270"/>
      <c r="T78" s="270"/>
      <c r="U78" s="270"/>
      <c r="V78" s="270"/>
      <c r="W78" s="270"/>
      <c r="X78" s="270"/>
      <c r="Y78" s="270"/>
      <c r="Z78" s="270"/>
      <c r="AA78" s="270"/>
      <c r="AB78" s="270"/>
      <c r="AC78" s="270"/>
      <c r="AD78" s="270"/>
      <c r="AE78" s="270"/>
      <c r="AF78" s="270"/>
      <c r="AG78" s="270"/>
      <c r="AH78" s="270"/>
      <c r="AI78" s="270"/>
      <c r="AJ78" s="270"/>
      <c r="AK78" s="270"/>
      <c r="AL78" s="270"/>
      <c r="AM78" s="270"/>
      <c r="AN78" s="270"/>
      <c r="AO78" s="270"/>
      <c r="AP78" s="270"/>
      <c r="AQ78" s="270"/>
      <c r="AR78" s="270"/>
      <c r="AS78" s="270"/>
      <c r="AT78" s="270"/>
      <c r="AU78" s="270"/>
      <c r="AV78" s="270"/>
      <c r="AW78" s="270"/>
      <c r="AX78" s="270"/>
      <c r="AY78" s="270"/>
      <c r="AZ78" s="270"/>
      <c r="BA78" s="270"/>
      <c r="BB78" s="270"/>
      <c r="BC78" s="270"/>
      <c r="BD78" s="270"/>
      <c r="BE78" s="270"/>
      <c r="BF78" s="270"/>
      <c r="BG78" s="270"/>
      <c r="BH78" s="270"/>
      <c r="BI78" s="270"/>
      <c r="BJ78" s="270"/>
      <c r="BK78" s="270"/>
      <c r="BL78" s="270"/>
      <c r="BM78" s="270"/>
      <c r="BN78" s="270"/>
      <c r="BO78" s="270"/>
      <c r="BP78" s="270"/>
      <c r="BQ78" s="270"/>
      <c r="BR78" s="270"/>
      <c r="BS78" s="270"/>
      <c r="BT78" s="270"/>
      <c r="BU78" s="270"/>
      <c r="BV78" s="270"/>
      <c r="BW78" s="270"/>
      <c r="BX78" s="270"/>
      <c r="BY78" s="270"/>
      <c r="BZ78" s="270"/>
      <c r="CA78" s="270"/>
      <c r="CB78" s="270"/>
      <c r="CC78" s="270"/>
      <c r="CD78" s="270"/>
      <c r="CE78" s="270"/>
      <c r="CF78" s="270"/>
    </row>
    <row r="79" spans="1:84" s="62" customFormat="1" x14ac:dyDescent="0.25">
      <c r="A79" s="306"/>
      <c r="B79" s="306"/>
      <c r="C79" s="306"/>
      <c r="D79" s="306"/>
      <c r="E79" s="306"/>
      <c r="F79" s="306"/>
      <c r="G79" s="306"/>
      <c r="H79" s="270"/>
      <c r="I79" s="270"/>
      <c r="J79" s="270"/>
      <c r="K79" s="270"/>
      <c r="L79" s="270"/>
      <c r="M79" s="270"/>
      <c r="N79" s="270"/>
      <c r="O79" s="270"/>
      <c r="P79" s="270"/>
      <c r="Q79" s="270"/>
      <c r="R79" s="270"/>
      <c r="S79" s="270"/>
      <c r="T79" s="270"/>
      <c r="U79" s="270"/>
      <c r="V79" s="270"/>
      <c r="W79" s="270"/>
      <c r="X79" s="270"/>
      <c r="Y79" s="270"/>
      <c r="Z79" s="270"/>
      <c r="AA79" s="270"/>
      <c r="AB79" s="270"/>
      <c r="AC79" s="270"/>
      <c r="AD79" s="270"/>
      <c r="AE79" s="270"/>
      <c r="AF79" s="270"/>
      <c r="AG79" s="270"/>
      <c r="AH79" s="270"/>
      <c r="AI79" s="270"/>
      <c r="AJ79" s="270"/>
      <c r="AK79" s="270"/>
      <c r="AL79" s="270"/>
      <c r="AM79" s="270"/>
      <c r="AN79" s="270"/>
      <c r="AO79" s="270"/>
      <c r="AP79" s="270"/>
      <c r="AQ79" s="270"/>
      <c r="AR79" s="270"/>
      <c r="AS79" s="270"/>
      <c r="AT79" s="270"/>
      <c r="AU79" s="270"/>
      <c r="AV79" s="270"/>
      <c r="AW79" s="270"/>
      <c r="AX79" s="270"/>
      <c r="AY79" s="270"/>
      <c r="AZ79" s="270"/>
      <c r="BA79" s="270"/>
      <c r="BB79" s="270"/>
      <c r="BC79" s="270"/>
      <c r="BD79" s="270"/>
      <c r="BE79" s="270"/>
      <c r="BF79" s="270"/>
      <c r="BG79" s="270"/>
      <c r="BH79" s="270"/>
      <c r="BI79" s="270"/>
      <c r="BJ79" s="270"/>
      <c r="BK79" s="270"/>
      <c r="BL79" s="270"/>
      <c r="BM79" s="270"/>
      <c r="BN79" s="270"/>
      <c r="BO79" s="270"/>
      <c r="BP79" s="270"/>
      <c r="BQ79" s="270"/>
      <c r="BR79" s="270"/>
      <c r="BS79" s="270"/>
      <c r="BT79" s="270"/>
      <c r="BU79" s="270"/>
      <c r="BV79" s="270"/>
      <c r="BW79" s="270"/>
      <c r="BX79" s="270"/>
      <c r="BY79" s="270"/>
      <c r="BZ79" s="270"/>
      <c r="CA79" s="270"/>
      <c r="CB79" s="270"/>
      <c r="CC79" s="270"/>
      <c r="CD79" s="270"/>
      <c r="CE79" s="270"/>
      <c r="CF79" s="270"/>
    </row>
    <row r="80" spans="1:84" s="62" customFormat="1" x14ac:dyDescent="0.25">
      <c r="A80" s="306"/>
      <c r="B80" s="306"/>
      <c r="C80" s="306"/>
      <c r="D80" s="306"/>
      <c r="E80" s="306"/>
      <c r="F80" s="306"/>
      <c r="G80" s="306"/>
      <c r="H80" s="270"/>
      <c r="I80" s="270"/>
      <c r="J80" s="270"/>
      <c r="K80" s="270"/>
      <c r="L80" s="270"/>
      <c r="M80" s="270"/>
      <c r="N80" s="270"/>
      <c r="O80" s="270"/>
      <c r="P80" s="270"/>
      <c r="Q80" s="270"/>
      <c r="R80" s="270"/>
      <c r="S80" s="270"/>
      <c r="T80" s="270"/>
      <c r="U80" s="270"/>
      <c r="V80" s="270"/>
      <c r="W80" s="270"/>
      <c r="X80" s="270"/>
      <c r="Y80" s="270"/>
      <c r="Z80" s="270"/>
      <c r="AA80" s="270"/>
      <c r="AB80" s="270"/>
      <c r="AC80" s="270"/>
      <c r="AD80" s="270"/>
      <c r="AE80" s="270"/>
      <c r="AF80" s="270"/>
      <c r="AG80" s="270"/>
      <c r="AH80" s="270"/>
      <c r="AI80" s="270"/>
      <c r="AJ80" s="270"/>
      <c r="AK80" s="270"/>
      <c r="AL80" s="270"/>
      <c r="AM80" s="270"/>
      <c r="AN80" s="270"/>
      <c r="AO80" s="270"/>
      <c r="AP80" s="270"/>
      <c r="AQ80" s="270"/>
      <c r="AR80" s="270"/>
      <c r="AS80" s="270"/>
      <c r="AT80" s="270"/>
      <c r="AU80" s="270"/>
      <c r="AV80" s="270"/>
      <c r="AW80" s="270"/>
      <c r="AX80" s="270"/>
      <c r="AY80" s="270"/>
      <c r="AZ80" s="270"/>
      <c r="BA80" s="270"/>
      <c r="BB80" s="270"/>
      <c r="BC80" s="270"/>
      <c r="BD80" s="270"/>
      <c r="BE80" s="270"/>
      <c r="BF80" s="270"/>
      <c r="BG80" s="270"/>
      <c r="BH80" s="270"/>
      <c r="BI80" s="270"/>
      <c r="BJ80" s="270"/>
      <c r="BK80" s="270"/>
      <c r="BL80" s="270"/>
      <c r="BM80" s="270"/>
      <c r="BN80" s="270"/>
      <c r="BO80" s="270"/>
      <c r="BP80" s="270"/>
      <c r="BQ80" s="270"/>
      <c r="BR80" s="270"/>
      <c r="BS80" s="270"/>
      <c r="BT80" s="270"/>
      <c r="BU80" s="270"/>
      <c r="BV80" s="270"/>
      <c r="BW80" s="270"/>
      <c r="BX80" s="270"/>
      <c r="BY80" s="270"/>
      <c r="BZ80" s="270"/>
      <c r="CA80" s="270"/>
      <c r="CB80" s="270"/>
      <c r="CC80" s="270"/>
      <c r="CD80" s="270"/>
      <c r="CE80" s="270"/>
      <c r="CF80" s="270"/>
    </row>
    <row r="81" spans="1:84" s="62" customFormat="1" x14ac:dyDescent="0.25">
      <c r="A81" s="306"/>
      <c r="B81" s="306"/>
      <c r="C81" s="306"/>
      <c r="D81" s="306"/>
      <c r="E81" s="306"/>
      <c r="F81" s="306"/>
      <c r="G81" s="306"/>
      <c r="H81" s="270"/>
      <c r="I81" s="270"/>
      <c r="J81" s="270"/>
      <c r="K81" s="270"/>
      <c r="L81" s="270"/>
      <c r="M81" s="270"/>
      <c r="N81" s="270"/>
      <c r="O81" s="270"/>
      <c r="P81" s="270"/>
      <c r="Q81" s="270"/>
      <c r="R81" s="270"/>
      <c r="S81" s="270"/>
      <c r="T81" s="270"/>
      <c r="U81" s="270"/>
      <c r="V81" s="270"/>
      <c r="W81" s="270"/>
      <c r="X81" s="270"/>
      <c r="Y81" s="270"/>
      <c r="Z81" s="270"/>
      <c r="AA81" s="270"/>
      <c r="AB81" s="270"/>
      <c r="AC81" s="270"/>
      <c r="AD81" s="270"/>
      <c r="AE81" s="270"/>
      <c r="AF81" s="270"/>
      <c r="AG81" s="270"/>
      <c r="AH81" s="270"/>
      <c r="AI81" s="270"/>
      <c r="AJ81" s="270"/>
      <c r="AK81" s="270"/>
      <c r="AL81" s="270"/>
      <c r="AM81" s="270"/>
      <c r="AN81" s="270"/>
      <c r="AO81" s="270"/>
      <c r="AP81" s="270"/>
      <c r="AQ81" s="270"/>
      <c r="AR81" s="270"/>
      <c r="AS81" s="270"/>
      <c r="AT81" s="270"/>
      <c r="AU81" s="270"/>
      <c r="AV81" s="270"/>
      <c r="AW81" s="270"/>
      <c r="AX81" s="270"/>
      <c r="AY81" s="270"/>
      <c r="AZ81" s="270"/>
      <c r="BA81" s="270"/>
      <c r="BB81" s="270"/>
      <c r="BC81" s="270"/>
      <c r="BD81" s="270"/>
      <c r="BE81" s="270"/>
      <c r="BF81" s="270"/>
      <c r="BG81" s="270"/>
      <c r="BH81" s="270"/>
      <c r="BI81" s="270"/>
      <c r="BJ81" s="270"/>
      <c r="BK81" s="270"/>
      <c r="BL81" s="270"/>
      <c r="BM81" s="270"/>
      <c r="BN81" s="270"/>
      <c r="BO81" s="270"/>
      <c r="BP81" s="270"/>
      <c r="BQ81" s="270"/>
      <c r="BR81" s="270"/>
      <c r="BS81" s="270"/>
      <c r="BT81" s="270"/>
      <c r="BU81" s="270"/>
      <c r="BV81" s="270"/>
      <c r="BW81" s="270"/>
      <c r="BX81" s="270"/>
      <c r="BY81" s="270"/>
      <c r="BZ81" s="270"/>
      <c r="CA81" s="270"/>
      <c r="CB81" s="270"/>
      <c r="CC81" s="270"/>
      <c r="CD81" s="270"/>
      <c r="CE81" s="270"/>
      <c r="CF81" s="270"/>
    </row>
    <row r="82" spans="1:84" s="62" customFormat="1" x14ac:dyDescent="0.25">
      <c r="A82" s="306"/>
      <c r="B82" s="306"/>
      <c r="C82" s="306"/>
      <c r="D82" s="306"/>
      <c r="E82" s="306"/>
      <c r="F82" s="306"/>
      <c r="G82" s="306"/>
      <c r="H82" s="270"/>
      <c r="I82" s="270"/>
      <c r="J82" s="270"/>
      <c r="K82" s="270"/>
      <c r="L82" s="270"/>
      <c r="M82" s="270"/>
      <c r="N82" s="270"/>
      <c r="O82" s="270"/>
      <c r="P82" s="270"/>
      <c r="Q82" s="270"/>
      <c r="R82" s="270"/>
      <c r="S82" s="270"/>
      <c r="T82" s="270"/>
      <c r="U82" s="270"/>
      <c r="V82" s="270"/>
      <c r="W82" s="270"/>
      <c r="X82" s="270"/>
      <c r="Y82" s="270"/>
      <c r="Z82" s="270"/>
      <c r="AA82" s="270"/>
      <c r="AB82" s="270"/>
      <c r="AC82" s="270"/>
      <c r="AD82" s="270"/>
      <c r="AE82" s="270"/>
      <c r="AF82" s="270"/>
      <c r="AG82" s="270"/>
      <c r="AH82" s="270"/>
      <c r="AI82" s="270"/>
      <c r="AJ82" s="270"/>
      <c r="AK82" s="270"/>
      <c r="AL82" s="270"/>
      <c r="AM82" s="270"/>
      <c r="AN82" s="270"/>
      <c r="AO82" s="270"/>
      <c r="AP82" s="270"/>
      <c r="AQ82" s="270"/>
      <c r="AR82" s="270"/>
      <c r="AS82" s="270"/>
      <c r="AT82" s="270"/>
      <c r="AU82" s="270"/>
      <c r="AV82" s="270"/>
      <c r="AW82" s="270"/>
      <c r="AX82" s="270"/>
      <c r="AY82" s="270"/>
      <c r="AZ82" s="270"/>
      <c r="BA82" s="270"/>
      <c r="BB82" s="270"/>
      <c r="BC82" s="270"/>
      <c r="BD82" s="270"/>
      <c r="BE82" s="270"/>
      <c r="BF82" s="270"/>
      <c r="BG82" s="270"/>
      <c r="BH82" s="270"/>
      <c r="BI82" s="270"/>
      <c r="BJ82" s="270"/>
      <c r="BK82" s="270"/>
      <c r="BL82" s="270"/>
      <c r="BM82" s="270"/>
      <c r="BN82" s="270"/>
      <c r="BO82" s="270"/>
      <c r="BP82" s="270"/>
      <c r="BQ82" s="270"/>
      <c r="BR82" s="270"/>
      <c r="BS82" s="270"/>
      <c r="BT82" s="270"/>
      <c r="BU82" s="270"/>
      <c r="BV82" s="270"/>
      <c r="BW82" s="270"/>
      <c r="BX82" s="270"/>
      <c r="BY82" s="270"/>
      <c r="BZ82" s="270"/>
      <c r="CA82" s="270"/>
      <c r="CB82" s="270"/>
      <c r="CC82" s="270"/>
      <c r="CD82" s="270"/>
      <c r="CE82" s="270"/>
      <c r="CF82" s="270"/>
    </row>
    <row r="83" spans="1:84" s="62" customFormat="1" x14ac:dyDescent="0.25">
      <c r="A83" s="306"/>
      <c r="B83" s="306"/>
      <c r="C83" s="306"/>
      <c r="D83" s="306"/>
      <c r="E83" s="306"/>
      <c r="F83" s="306"/>
      <c r="G83" s="306"/>
      <c r="H83" s="270"/>
      <c r="I83" s="270"/>
      <c r="J83" s="270"/>
      <c r="K83" s="270"/>
      <c r="L83" s="270"/>
      <c r="M83" s="270"/>
      <c r="N83" s="270"/>
      <c r="O83" s="270"/>
      <c r="P83" s="270"/>
      <c r="Q83" s="270"/>
      <c r="R83" s="270"/>
      <c r="S83" s="270"/>
      <c r="T83" s="270"/>
      <c r="U83" s="270"/>
      <c r="V83" s="270"/>
      <c r="W83" s="270"/>
      <c r="X83" s="270"/>
      <c r="Y83" s="270"/>
      <c r="Z83" s="270"/>
      <c r="AA83" s="270"/>
      <c r="AB83" s="270"/>
      <c r="AC83" s="270"/>
      <c r="AD83" s="270"/>
      <c r="AE83" s="270"/>
      <c r="AF83" s="270"/>
      <c r="AG83" s="270"/>
      <c r="AH83" s="270"/>
      <c r="AI83" s="270"/>
      <c r="AJ83" s="270"/>
      <c r="AK83" s="270"/>
      <c r="AL83" s="270"/>
      <c r="AM83" s="270"/>
      <c r="AN83" s="270"/>
      <c r="AO83" s="270"/>
      <c r="AP83" s="270"/>
      <c r="AQ83" s="270"/>
      <c r="AR83" s="270"/>
      <c r="AS83" s="270"/>
      <c r="AT83" s="270"/>
      <c r="AU83" s="270"/>
      <c r="AV83" s="270"/>
      <c r="AW83" s="270"/>
      <c r="AX83" s="270"/>
      <c r="AY83" s="270"/>
      <c r="AZ83" s="270"/>
      <c r="BA83" s="270"/>
      <c r="BB83" s="270"/>
      <c r="BC83" s="270"/>
      <c r="BD83" s="270"/>
      <c r="BE83" s="270"/>
      <c r="BF83" s="270"/>
      <c r="BG83" s="270"/>
      <c r="BH83" s="270"/>
      <c r="BI83" s="270"/>
      <c r="BJ83" s="270"/>
      <c r="BK83" s="270"/>
      <c r="BL83" s="270"/>
      <c r="BM83" s="270"/>
      <c r="BN83" s="270"/>
      <c r="BO83" s="270"/>
      <c r="BP83" s="270"/>
      <c r="BQ83" s="270"/>
      <c r="BR83" s="270"/>
      <c r="BS83" s="270"/>
      <c r="BT83" s="270"/>
      <c r="BU83" s="270"/>
      <c r="BV83" s="270"/>
      <c r="BW83" s="270"/>
      <c r="BX83" s="270"/>
      <c r="BY83" s="270"/>
      <c r="BZ83" s="270"/>
      <c r="CA83" s="270"/>
      <c r="CB83" s="270"/>
      <c r="CC83" s="270"/>
      <c r="CD83" s="270"/>
      <c r="CE83" s="270"/>
      <c r="CF83" s="270"/>
    </row>
    <row r="84" spans="1:84" s="62" customFormat="1" x14ac:dyDescent="0.25">
      <c r="A84" s="306"/>
      <c r="B84" s="306"/>
      <c r="C84" s="306"/>
      <c r="D84" s="306"/>
      <c r="E84" s="306"/>
      <c r="F84" s="306"/>
      <c r="G84" s="306"/>
      <c r="H84" s="270"/>
      <c r="I84" s="270"/>
      <c r="J84" s="270"/>
      <c r="K84" s="270"/>
      <c r="L84" s="270"/>
      <c r="M84" s="270"/>
      <c r="N84" s="270"/>
      <c r="O84" s="270"/>
      <c r="P84" s="270"/>
      <c r="Q84" s="270"/>
      <c r="R84" s="270"/>
      <c r="S84" s="270"/>
      <c r="T84" s="270"/>
      <c r="U84" s="270"/>
      <c r="V84" s="270"/>
      <c r="W84" s="270"/>
      <c r="X84" s="270"/>
      <c r="Y84" s="270"/>
      <c r="Z84" s="270"/>
      <c r="AA84" s="270"/>
      <c r="AB84" s="270"/>
      <c r="AC84" s="270"/>
      <c r="AD84" s="270"/>
      <c r="AE84" s="270"/>
      <c r="AF84" s="270"/>
      <c r="AG84" s="270"/>
      <c r="AH84" s="270"/>
      <c r="AI84" s="270"/>
      <c r="AJ84" s="270"/>
      <c r="AK84" s="270"/>
      <c r="AL84" s="270"/>
      <c r="AM84" s="270"/>
      <c r="AN84" s="270"/>
      <c r="AO84" s="270"/>
      <c r="AP84" s="270"/>
      <c r="AQ84" s="270"/>
      <c r="AR84" s="270"/>
      <c r="AS84" s="270"/>
      <c r="AT84" s="270"/>
      <c r="AU84" s="270"/>
      <c r="AV84" s="270"/>
      <c r="AW84" s="270"/>
      <c r="AX84" s="270"/>
      <c r="AY84" s="270"/>
      <c r="AZ84" s="270"/>
      <c r="BA84" s="270"/>
      <c r="BB84" s="270"/>
      <c r="BC84" s="270"/>
      <c r="BD84" s="270"/>
      <c r="BE84" s="270"/>
      <c r="BF84" s="270"/>
      <c r="BG84" s="270"/>
      <c r="BH84" s="270"/>
      <c r="BI84" s="270"/>
      <c r="BJ84" s="270"/>
      <c r="BK84" s="270"/>
      <c r="BL84" s="270"/>
      <c r="BM84" s="270"/>
      <c r="BN84" s="270"/>
      <c r="BO84" s="270"/>
      <c r="BP84" s="270"/>
      <c r="BQ84" s="270"/>
      <c r="BR84" s="270"/>
      <c r="BS84" s="270"/>
      <c r="BT84" s="270"/>
      <c r="BU84" s="270"/>
      <c r="BV84" s="270"/>
      <c r="BW84" s="270"/>
      <c r="BX84" s="270"/>
      <c r="BY84" s="270"/>
      <c r="BZ84" s="270"/>
      <c r="CA84" s="270"/>
      <c r="CB84" s="270"/>
      <c r="CC84" s="270"/>
      <c r="CD84" s="270"/>
      <c r="CE84" s="270"/>
      <c r="CF84" s="270"/>
    </row>
    <row r="85" spans="1:84" s="62" customFormat="1" x14ac:dyDescent="0.25">
      <c r="A85" s="306"/>
      <c r="B85" s="306"/>
      <c r="C85" s="306"/>
      <c r="D85" s="306"/>
      <c r="E85" s="306"/>
      <c r="F85" s="306"/>
      <c r="G85" s="306"/>
      <c r="H85" s="270"/>
      <c r="I85" s="270"/>
      <c r="J85" s="270"/>
      <c r="K85" s="270"/>
      <c r="L85" s="270"/>
      <c r="M85" s="270"/>
      <c r="N85" s="270"/>
      <c r="O85" s="270"/>
      <c r="P85" s="270"/>
      <c r="Q85" s="270"/>
      <c r="R85" s="270"/>
      <c r="S85" s="270"/>
      <c r="T85" s="270"/>
      <c r="U85" s="270"/>
      <c r="V85" s="270"/>
      <c r="W85" s="270"/>
      <c r="X85" s="270"/>
      <c r="Y85" s="270"/>
      <c r="Z85" s="270"/>
      <c r="AA85" s="270"/>
      <c r="AB85" s="270"/>
      <c r="AC85" s="270"/>
      <c r="AD85" s="270"/>
      <c r="AE85" s="270"/>
      <c r="AF85" s="270"/>
      <c r="AG85" s="270"/>
      <c r="AH85" s="270"/>
      <c r="AI85" s="270"/>
      <c r="AJ85" s="270"/>
      <c r="AK85" s="270"/>
      <c r="AL85" s="270"/>
      <c r="AM85" s="270"/>
      <c r="AN85" s="270"/>
      <c r="AO85" s="270"/>
      <c r="AP85" s="270"/>
      <c r="AQ85" s="270"/>
      <c r="AR85" s="270"/>
      <c r="AS85" s="270"/>
      <c r="AT85" s="270"/>
      <c r="AU85" s="270"/>
      <c r="AV85" s="270"/>
      <c r="AW85" s="270"/>
      <c r="AX85" s="270"/>
      <c r="AY85" s="270"/>
      <c r="AZ85" s="270"/>
      <c r="BA85" s="270"/>
      <c r="BB85" s="270"/>
      <c r="BC85" s="270"/>
      <c r="BD85" s="270"/>
      <c r="BE85" s="270"/>
      <c r="BF85" s="270"/>
      <c r="BG85" s="270"/>
      <c r="BH85" s="270"/>
      <c r="BI85" s="270"/>
      <c r="BJ85" s="270"/>
      <c r="BK85" s="270"/>
      <c r="BL85" s="270"/>
      <c r="BM85" s="270"/>
      <c r="BN85" s="270"/>
      <c r="BO85" s="270"/>
      <c r="BP85" s="270"/>
      <c r="BQ85" s="270"/>
      <c r="BR85" s="270"/>
      <c r="BS85" s="270"/>
      <c r="BT85" s="270"/>
      <c r="BU85" s="270"/>
      <c r="BV85" s="270"/>
      <c r="BW85" s="270"/>
      <c r="BX85" s="270"/>
      <c r="BY85" s="270"/>
      <c r="BZ85" s="270"/>
      <c r="CA85" s="270"/>
      <c r="CB85" s="270"/>
      <c r="CC85" s="270"/>
      <c r="CD85" s="270"/>
      <c r="CE85" s="270"/>
      <c r="CF85" s="270"/>
    </row>
    <row r="86" spans="1:84" s="62" customFormat="1" x14ac:dyDescent="0.25">
      <c r="A86" s="306"/>
      <c r="B86" s="306"/>
      <c r="C86" s="306"/>
      <c r="D86" s="306"/>
      <c r="E86" s="306"/>
      <c r="F86" s="306"/>
      <c r="G86" s="306"/>
      <c r="H86" s="270"/>
      <c r="I86" s="270"/>
      <c r="J86" s="270"/>
      <c r="K86" s="270"/>
      <c r="L86" s="270"/>
      <c r="M86" s="270"/>
      <c r="N86" s="270"/>
      <c r="O86" s="270"/>
      <c r="P86" s="270"/>
      <c r="Q86" s="270"/>
      <c r="R86" s="270"/>
      <c r="S86" s="270"/>
      <c r="T86" s="270"/>
      <c r="U86" s="270"/>
      <c r="V86" s="270"/>
      <c r="W86" s="270"/>
      <c r="X86" s="270"/>
      <c r="Y86" s="270"/>
      <c r="Z86" s="270"/>
      <c r="AA86" s="270"/>
      <c r="AB86" s="270"/>
      <c r="AC86" s="270"/>
      <c r="AD86" s="270"/>
      <c r="AE86" s="270"/>
      <c r="AF86" s="270"/>
      <c r="AG86" s="270"/>
      <c r="AH86" s="270"/>
      <c r="AI86" s="270"/>
      <c r="AJ86" s="270"/>
      <c r="AK86" s="270"/>
      <c r="AL86" s="270"/>
      <c r="AM86" s="270"/>
      <c r="AN86" s="270"/>
      <c r="AO86" s="270"/>
      <c r="AP86" s="270"/>
      <c r="AQ86" s="270"/>
      <c r="AR86" s="270"/>
      <c r="AS86" s="270"/>
      <c r="AT86" s="270"/>
      <c r="AU86" s="270"/>
      <c r="AV86" s="270"/>
      <c r="AW86" s="270"/>
      <c r="AX86" s="270"/>
      <c r="AY86" s="270"/>
      <c r="AZ86" s="270"/>
      <c r="BA86" s="270"/>
      <c r="BB86" s="270"/>
      <c r="BC86" s="270"/>
      <c r="BD86" s="270"/>
      <c r="BE86" s="270"/>
      <c r="BF86" s="270"/>
      <c r="BG86" s="270"/>
      <c r="BH86" s="270"/>
      <c r="BI86" s="270"/>
      <c r="BJ86" s="270"/>
      <c r="BK86" s="270"/>
      <c r="BL86" s="270"/>
      <c r="BM86" s="270"/>
      <c r="BN86" s="270"/>
      <c r="BO86" s="270"/>
      <c r="BP86" s="270"/>
      <c r="BQ86" s="270"/>
      <c r="BR86" s="270"/>
      <c r="BS86" s="270"/>
      <c r="BT86" s="270"/>
      <c r="BU86" s="270"/>
      <c r="BV86" s="270"/>
      <c r="BW86" s="270"/>
      <c r="BX86" s="270"/>
      <c r="BY86" s="270"/>
      <c r="BZ86" s="270"/>
      <c r="CA86" s="270"/>
      <c r="CB86" s="270"/>
      <c r="CC86" s="270"/>
      <c r="CD86" s="270"/>
      <c r="CE86" s="270"/>
      <c r="CF86" s="270"/>
    </row>
    <row r="87" spans="1:84" s="62" customFormat="1" x14ac:dyDescent="0.25">
      <c r="A87" s="306"/>
      <c r="B87" s="306"/>
      <c r="C87" s="306"/>
      <c r="D87" s="306"/>
      <c r="E87" s="306"/>
      <c r="F87" s="306"/>
      <c r="G87" s="306"/>
      <c r="H87" s="270"/>
      <c r="I87" s="270"/>
      <c r="J87" s="270"/>
      <c r="K87" s="270"/>
      <c r="L87" s="270"/>
      <c r="M87" s="270"/>
      <c r="N87" s="270"/>
      <c r="O87" s="270"/>
      <c r="P87" s="270"/>
      <c r="Q87" s="270"/>
      <c r="R87" s="270"/>
      <c r="S87" s="270"/>
      <c r="T87" s="270"/>
      <c r="U87" s="270"/>
      <c r="V87" s="270"/>
      <c r="W87" s="270"/>
      <c r="X87" s="270"/>
      <c r="Y87" s="270"/>
      <c r="Z87" s="270"/>
      <c r="AA87" s="270"/>
      <c r="AB87" s="270"/>
      <c r="AC87" s="270"/>
      <c r="AD87" s="270"/>
      <c r="AE87" s="270"/>
      <c r="AF87" s="270"/>
      <c r="AG87" s="270"/>
      <c r="AH87" s="270"/>
      <c r="AI87" s="270"/>
      <c r="AJ87" s="270"/>
      <c r="AK87" s="270"/>
      <c r="AL87" s="270"/>
      <c r="AM87" s="270"/>
      <c r="AN87" s="270"/>
      <c r="AO87" s="270"/>
      <c r="AP87" s="270"/>
      <c r="AQ87" s="270"/>
      <c r="AR87" s="270"/>
      <c r="AS87" s="270"/>
      <c r="AT87" s="270"/>
      <c r="AU87" s="270"/>
      <c r="AV87" s="270"/>
      <c r="AW87" s="270"/>
      <c r="AX87" s="270"/>
      <c r="AY87" s="270"/>
      <c r="AZ87" s="270"/>
      <c r="BA87" s="270"/>
      <c r="BB87" s="270"/>
      <c r="BC87" s="270"/>
      <c r="BD87" s="270"/>
      <c r="BE87" s="270"/>
      <c r="BF87" s="270"/>
      <c r="BG87" s="270"/>
      <c r="BH87" s="270"/>
      <c r="BI87" s="270"/>
      <c r="BJ87" s="270"/>
      <c r="BK87" s="270"/>
      <c r="BL87" s="270"/>
      <c r="BM87" s="270"/>
      <c r="BN87" s="270"/>
      <c r="BO87" s="270"/>
      <c r="BP87" s="270"/>
      <c r="BQ87" s="270"/>
      <c r="BR87" s="270"/>
      <c r="BS87" s="270"/>
      <c r="BT87" s="270"/>
      <c r="BU87" s="270"/>
      <c r="BV87" s="270"/>
      <c r="BW87" s="270"/>
      <c r="BX87" s="270"/>
      <c r="BY87" s="270"/>
      <c r="BZ87" s="270"/>
      <c r="CA87" s="270"/>
      <c r="CB87" s="270"/>
      <c r="CC87" s="270"/>
      <c r="CD87" s="270"/>
      <c r="CE87" s="270"/>
      <c r="CF87" s="270"/>
    </row>
    <row r="88" spans="1:84" s="62" customFormat="1" x14ac:dyDescent="0.25">
      <c r="A88" s="306"/>
      <c r="B88" s="306"/>
      <c r="C88" s="306"/>
      <c r="D88" s="306"/>
      <c r="E88" s="306"/>
      <c r="F88" s="306"/>
      <c r="G88" s="306"/>
      <c r="H88" s="270"/>
      <c r="I88" s="270"/>
      <c r="J88" s="270"/>
      <c r="K88" s="270"/>
      <c r="L88" s="270"/>
      <c r="M88" s="270"/>
      <c r="N88" s="270"/>
      <c r="O88" s="270"/>
      <c r="P88" s="270"/>
      <c r="Q88" s="270"/>
      <c r="R88" s="270"/>
      <c r="S88" s="270"/>
      <c r="T88" s="270"/>
      <c r="U88" s="270"/>
      <c r="V88" s="270"/>
      <c r="W88" s="270"/>
      <c r="X88" s="270"/>
      <c r="Y88" s="270"/>
      <c r="Z88" s="270"/>
      <c r="AA88" s="270"/>
      <c r="AB88" s="270"/>
      <c r="AC88" s="270"/>
      <c r="AD88" s="270"/>
      <c r="AE88" s="270"/>
      <c r="AF88" s="270"/>
      <c r="AG88" s="270"/>
      <c r="AH88" s="270"/>
      <c r="AI88" s="270"/>
      <c r="AJ88" s="270"/>
      <c r="AK88" s="270"/>
      <c r="AL88" s="270"/>
      <c r="AM88" s="270"/>
      <c r="AN88" s="270"/>
      <c r="AO88" s="270"/>
      <c r="AP88" s="270"/>
      <c r="AQ88" s="270"/>
      <c r="AR88" s="270"/>
      <c r="AS88" s="270"/>
      <c r="AT88" s="270"/>
      <c r="AU88" s="270"/>
      <c r="AV88" s="270"/>
      <c r="AW88" s="270"/>
      <c r="AX88" s="270"/>
      <c r="AY88" s="270"/>
      <c r="AZ88" s="270"/>
      <c r="BA88" s="270"/>
      <c r="BB88" s="270"/>
      <c r="BC88" s="270"/>
      <c r="BD88" s="270"/>
      <c r="BE88" s="270"/>
      <c r="BF88" s="270"/>
      <c r="BG88" s="270"/>
      <c r="BH88" s="270"/>
      <c r="BI88" s="270"/>
      <c r="BJ88" s="270"/>
      <c r="BK88" s="270"/>
      <c r="BL88" s="270"/>
      <c r="BM88" s="270"/>
      <c r="BN88" s="270"/>
      <c r="BO88" s="270"/>
      <c r="BP88" s="270"/>
      <c r="BQ88" s="270"/>
      <c r="BR88" s="270"/>
      <c r="BS88" s="270"/>
      <c r="BT88" s="270"/>
      <c r="BU88" s="270"/>
      <c r="BV88" s="270"/>
      <c r="BW88" s="270"/>
      <c r="BX88" s="270"/>
      <c r="BY88" s="270"/>
      <c r="BZ88" s="270"/>
      <c r="CA88" s="270"/>
      <c r="CB88" s="270"/>
      <c r="CC88" s="270"/>
      <c r="CD88" s="270"/>
      <c r="CE88" s="270"/>
      <c r="CF88" s="270"/>
    </row>
    <row r="89" spans="1:84" s="62" customFormat="1" x14ac:dyDescent="0.25">
      <c r="A89" s="306"/>
      <c r="B89" s="306"/>
      <c r="C89" s="306"/>
      <c r="D89" s="306"/>
      <c r="E89" s="306"/>
      <c r="F89" s="306"/>
      <c r="G89" s="306"/>
      <c r="H89" s="270"/>
      <c r="I89" s="270"/>
      <c r="J89" s="270"/>
      <c r="K89" s="270"/>
      <c r="L89" s="270"/>
      <c r="M89" s="270"/>
      <c r="N89" s="270"/>
      <c r="O89" s="270"/>
      <c r="P89" s="270"/>
      <c r="Q89" s="270"/>
      <c r="R89" s="270"/>
      <c r="S89" s="270"/>
      <c r="T89" s="270"/>
      <c r="U89" s="270"/>
      <c r="V89" s="270"/>
      <c r="W89" s="270"/>
      <c r="X89" s="270"/>
      <c r="Y89" s="270"/>
      <c r="Z89" s="270"/>
      <c r="AA89" s="270"/>
      <c r="AB89" s="270"/>
      <c r="AC89" s="270"/>
      <c r="AD89" s="270"/>
      <c r="AE89" s="270"/>
      <c r="AF89" s="270"/>
      <c r="AG89" s="270"/>
      <c r="AH89" s="270"/>
      <c r="AI89" s="270"/>
      <c r="AJ89" s="270"/>
      <c r="AK89" s="270"/>
      <c r="AL89" s="270"/>
      <c r="AM89" s="270"/>
      <c r="AN89" s="270"/>
      <c r="AO89" s="270"/>
      <c r="AP89" s="270"/>
      <c r="AQ89" s="270"/>
      <c r="AR89" s="270"/>
      <c r="AS89" s="270"/>
      <c r="AT89" s="270"/>
      <c r="AU89" s="270"/>
      <c r="AV89" s="270"/>
      <c r="AW89" s="270"/>
      <c r="AX89" s="270"/>
      <c r="AY89" s="270"/>
      <c r="AZ89" s="270"/>
      <c r="BA89" s="270"/>
      <c r="BB89" s="270"/>
      <c r="BC89" s="270"/>
      <c r="BD89" s="270"/>
      <c r="BE89" s="270"/>
      <c r="BF89" s="270"/>
      <c r="BG89" s="270"/>
      <c r="BH89" s="270"/>
      <c r="BI89" s="270"/>
      <c r="BJ89" s="270"/>
      <c r="BK89" s="270"/>
      <c r="BL89" s="270"/>
      <c r="BM89" s="270"/>
      <c r="BN89" s="270"/>
      <c r="BO89" s="270"/>
      <c r="BP89" s="270"/>
      <c r="BQ89" s="270"/>
      <c r="BR89" s="270"/>
      <c r="BS89" s="270"/>
      <c r="BT89" s="270"/>
      <c r="BU89" s="270"/>
      <c r="BV89" s="270"/>
      <c r="BW89" s="270"/>
      <c r="BX89" s="270"/>
      <c r="BY89" s="270"/>
      <c r="BZ89" s="270"/>
      <c r="CA89" s="270"/>
      <c r="CB89" s="270"/>
      <c r="CC89" s="270"/>
      <c r="CD89" s="270"/>
      <c r="CE89" s="270"/>
      <c r="CF89" s="270"/>
    </row>
    <row r="90" spans="1:84" s="62" customFormat="1" x14ac:dyDescent="0.25">
      <c r="A90" s="306"/>
      <c r="B90" s="306"/>
      <c r="C90" s="306"/>
      <c r="D90" s="306"/>
      <c r="E90" s="306"/>
      <c r="F90" s="306"/>
      <c r="G90" s="306"/>
      <c r="H90" s="270"/>
      <c r="I90" s="270"/>
      <c r="J90" s="270"/>
      <c r="K90" s="270"/>
      <c r="L90" s="270"/>
      <c r="M90" s="270"/>
      <c r="N90" s="270"/>
      <c r="O90" s="270"/>
      <c r="P90" s="270"/>
      <c r="Q90" s="270"/>
      <c r="R90" s="270"/>
      <c r="S90" s="270"/>
      <c r="T90" s="270"/>
      <c r="U90" s="270"/>
      <c r="V90" s="270"/>
      <c r="W90" s="270"/>
      <c r="X90" s="270"/>
      <c r="Y90" s="270"/>
      <c r="Z90" s="270"/>
      <c r="AA90" s="270"/>
      <c r="AB90" s="270"/>
      <c r="AC90" s="270"/>
      <c r="AD90" s="270"/>
      <c r="AE90" s="270"/>
      <c r="AF90" s="270"/>
      <c r="AG90" s="270"/>
      <c r="AH90" s="270"/>
      <c r="AI90" s="270"/>
      <c r="AJ90" s="270"/>
      <c r="AK90" s="270"/>
      <c r="AL90" s="270"/>
      <c r="AM90" s="270"/>
      <c r="AN90" s="270"/>
      <c r="AO90" s="270"/>
      <c r="AP90" s="270"/>
      <c r="AQ90" s="270"/>
      <c r="AR90" s="270"/>
      <c r="AS90" s="270"/>
      <c r="AT90" s="270"/>
      <c r="AU90" s="270"/>
      <c r="AV90" s="270"/>
      <c r="AW90" s="270"/>
      <c r="AX90" s="270"/>
      <c r="AY90" s="270"/>
      <c r="AZ90" s="270"/>
      <c r="BA90" s="270"/>
      <c r="BB90" s="270"/>
      <c r="BC90" s="270"/>
      <c r="BD90" s="270"/>
      <c r="BE90" s="270"/>
      <c r="BF90" s="270"/>
      <c r="BG90" s="270"/>
      <c r="BH90" s="270"/>
      <c r="BI90" s="270"/>
      <c r="BJ90" s="270"/>
      <c r="BK90" s="270"/>
      <c r="BL90" s="270"/>
      <c r="BM90" s="270"/>
      <c r="BN90" s="270"/>
      <c r="BO90" s="270"/>
      <c r="BP90" s="270"/>
      <c r="BQ90" s="270"/>
      <c r="BR90" s="270"/>
      <c r="BS90" s="270"/>
      <c r="BT90" s="270"/>
      <c r="BU90" s="270"/>
      <c r="BV90" s="270"/>
      <c r="BW90" s="270"/>
      <c r="BX90" s="270"/>
      <c r="BY90" s="270"/>
      <c r="BZ90" s="270"/>
      <c r="CA90" s="270"/>
      <c r="CB90" s="270"/>
      <c r="CC90" s="270"/>
      <c r="CD90" s="270"/>
      <c r="CE90" s="270"/>
      <c r="CF90" s="270"/>
    </row>
    <row r="91" spans="1:84" s="62" customFormat="1" x14ac:dyDescent="0.25">
      <c r="A91" s="306"/>
      <c r="B91" s="306"/>
      <c r="C91" s="306"/>
      <c r="D91" s="306"/>
      <c r="E91" s="306"/>
      <c r="F91" s="306"/>
      <c r="G91" s="306"/>
      <c r="H91" s="270"/>
      <c r="I91" s="270"/>
      <c r="J91" s="270"/>
      <c r="K91" s="270"/>
      <c r="L91" s="270"/>
      <c r="M91" s="270"/>
      <c r="N91" s="270"/>
      <c r="O91" s="270"/>
      <c r="P91" s="270"/>
      <c r="Q91" s="270"/>
      <c r="R91" s="270"/>
      <c r="S91" s="270"/>
      <c r="T91" s="270"/>
      <c r="U91" s="270"/>
      <c r="V91" s="270"/>
      <c r="W91" s="270"/>
      <c r="X91" s="270"/>
      <c r="Y91" s="270"/>
      <c r="Z91" s="270"/>
      <c r="AA91" s="270"/>
      <c r="AB91" s="270"/>
      <c r="AC91" s="270"/>
      <c r="AD91" s="270"/>
      <c r="AE91" s="270"/>
      <c r="AF91" s="270"/>
      <c r="AG91" s="270"/>
      <c r="AH91" s="270"/>
      <c r="AI91" s="270"/>
      <c r="AJ91" s="270"/>
      <c r="AK91" s="270"/>
      <c r="AL91" s="270"/>
      <c r="AM91" s="270"/>
      <c r="AN91" s="270"/>
      <c r="AO91" s="270"/>
      <c r="AP91" s="270"/>
      <c r="AQ91" s="270"/>
      <c r="AR91" s="270"/>
      <c r="AS91" s="270"/>
      <c r="AT91" s="270"/>
      <c r="AU91" s="270"/>
      <c r="AV91" s="270"/>
      <c r="AW91" s="270"/>
      <c r="AX91" s="270"/>
      <c r="AY91" s="270"/>
      <c r="AZ91" s="270"/>
      <c r="BA91" s="270"/>
      <c r="BB91" s="270"/>
      <c r="BC91" s="270"/>
      <c r="BD91" s="270"/>
      <c r="BE91" s="270"/>
      <c r="BF91" s="270"/>
      <c r="BG91" s="270"/>
      <c r="BH91" s="270"/>
      <c r="BI91" s="270"/>
      <c r="BJ91" s="270"/>
      <c r="BK91" s="270"/>
      <c r="BL91" s="270"/>
      <c r="BM91" s="270"/>
      <c r="BN91" s="270"/>
      <c r="BO91" s="270"/>
      <c r="BP91" s="270"/>
      <c r="BQ91" s="270"/>
      <c r="BR91" s="270"/>
      <c r="BS91" s="270"/>
      <c r="BT91" s="270"/>
      <c r="BU91" s="270"/>
      <c r="BV91" s="270"/>
      <c r="BW91" s="270"/>
      <c r="BX91" s="270"/>
      <c r="BY91" s="270"/>
      <c r="BZ91" s="270"/>
      <c r="CA91" s="270"/>
      <c r="CB91" s="270"/>
      <c r="CC91" s="270"/>
      <c r="CD91" s="270"/>
      <c r="CE91" s="270"/>
      <c r="CF91" s="270"/>
    </row>
    <row r="92" spans="1:84" s="62" customFormat="1" x14ac:dyDescent="0.25">
      <c r="A92" s="306"/>
      <c r="B92" s="306"/>
      <c r="C92" s="306"/>
      <c r="D92" s="306"/>
      <c r="E92" s="306"/>
      <c r="F92" s="306"/>
      <c r="G92" s="306"/>
      <c r="H92" s="270"/>
      <c r="I92" s="270"/>
      <c r="J92" s="270"/>
      <c r="K92" s="270"/>
      <c r="L92" s="270"/>
      <c r="M92" s="270"/>
      <c r="N92" s="270"/>
      <c r="O92" s="270"/>
      <c r="P92" s="270"/>
      <c r="Q92" s="270"/>
      <c r="R92" s="270"/>
      <c r="S92" s="270"/>
      <c r="T92" s="270"/>
      <c r="U92" s="270"/>
      <c r="V92" s="270"/>
      <c r="W92" s="270"/>
      <c r="X92" s="270"/>
      <c r="Y92" s="270"/>
      <c r="Z92" s="270"/>
      <c r="AA92" s="270"/>
      <c r="AB92" s="270"/>
      <c r="AC92" s="270"/>
      <c r="AD92" s="270"/>
      <c r="AE92" s="270"/>
      <c r="AF92" s="270"/>
      <c r="AG92" s="270"/>
      <c r="AH92" s="270"/>
      <c r="AI92" s="270"/>
      <c r="AJ92" s="270"/>
      <c r="AK92" s="270"/>
      <c r="AL92" s="270"/>
      <c r="AM92" s="270"/>
      <c r="AN92" s="270"/>
      <c r="AO92" s="270"/>
      <c r="AP92" s="270"/>
      <c r="AQ92" s="270"/>
      <c r="AR92" s="270"/>
      <c r="AS92" s="270"/>
      <c r="AT92" s="270"/>
      <c r="AU92" s="270"/>
      <c r="AV92" s="270"/>
      <c r="AW92" s="270"/>
      <c r="AX92" s="270"/>
      <c r="AY92" s="270"/>
      <c r="AZ92" s="270"/>
      <c r="BA92" s="270"/>
      <c r="BB92" s="270"/>
      <c r="BC92" s="270"/>
      <c r="BD92" s="270"/>
      <c r="BE92" s="270"/>
      <c r="BF92" s="270"/>
      <c r="BG92" s="270"/>
      <c r="BH92" s="270"/>
      <c r="BI92" s="270"/>
      <c r="BJ92" s="270"/>
      <c r="BK92" s="270"/>
      <c r="BL92" s="270"/>
      <c r="BM92" s="270"/>
      <c r="BN92" s="270"/>
      <c r="BO92" s="270"/>
      <c r="BP92" s="270"/>
      <c r="BQ92" s="270"/>
      <c r="BR92" s="270"/>
      <c r="BS92" s="270"/>
      <c r="BT92" s="270"/>
      <c r="BU92" s="270"/>
      <c r="BV92" s="270"/>
      <c r="BW92" s="270"/>
      <c r="BX92" s="270"/>
      <c r="BY92" s="270"/>
      <c r="BZ92" s="270"/>
      <c r="CA92" s="270"/>
      <c r="CB92" s="270"/>
      <c r="CC92" s="270"/>
      <c r="CD92" s="270"/>
      <c r="CE92" s="270"/>
      <c r="CF92" s="270"/>
    </row>
    <row r="93" spans="1:84" s="62" customFormat="1" x14ac:dyDescent="0.25">
      <c r="A93" s="306"/>
      <c r="B93" s="306"/>
      <c r="C93" s="306"/>
      <c r="D93" s="306"/>
      <c r="E93" s="306"/>
      <c r="F93" s="306"/>
      <c r="G93" s="306"/>
      <c r="H93" s="270"/>
      <c r="I93" s="270"/>
      <c r="J93" s="270"/>
      <c r="K93" s="270"/>
      <c r="L93" s="270"/>
      <c r="M93" s="270"/>
      <c r="N93" s="270"/>
      <c r="O93" s="270"/>
      <c r="P93" s="270"/>
      <c r="Q93" s="270"/>
      <c r="R93" s="270"/>
      <c r="S93" s="270"/>
      <c r="T93" s="270"/>
      <c r="U93" s="270"/>
      <c r="V93" s="270"/>
      <c r="W93" s="270"/>
      <c r="X93" s="270"/>
      <c r="Y93" s="270"/>
      <c r="Z93" s="270"/>
      <c r="AA93" s="270"/>
      <c r="AB93" s="270"/>
      <c r="AC93" s="270"/>
      <c r="AD93" s="270"/>
      <c r="AE93" s="270"/>
      <c r="AF93" s="270"/>
      <c r="AG93" s="270"/>
      <c r="AH93" s="270"/>
      <c r="AI93" s="270"/>
      <c r="AJ93" s="270"/>
      <c r="AK93" s="270"/>
      <c r="AL93" s="270"/>
      <c r="AM93" s="270"/>
      <c r="AN93" s="270"/>
      <c r="AO93" s="270"/>
      <c r="AP93" s="270"/>
      <c r="AQ93" s="270"/>
      <c r="AR93" s="270"/>
      <c r="AS93" s="270"/>
      <c r="AT93" s="270"/>
      <c r="AU93" s="270"/>
      <c r="AV93" s="270"/>
      <c r="AW93" s="270"/>
      <c r="AX93" s="270"/>
      <c r="AY93" s="270"/>
      <c r="AZ93" s="270"/>
      <c r="BA93" s="270"/>
      <c r="BB93" s="270"/>
      <c r="BC93" s="270"/>
      <c r="BD93" s="270"/>
      <c r="BE93" s="270"/>
      <c r="BF93" s="270"/>
      <c r="BG93" s="270"/>
      <c r="BH93" s="270"/>
      <c r="BI93" s="270"/>
      <c r="BJ93" s="270"/>
      <c r="BK93" s="270"/>
      <c r="BL93" s="270"/>
      <c r="BM93" s="270"/>
      <c r="BN93" s="270"/>
      <c r="BO93" s="270"/>
      <c r="BP93" s="270"/>
      <c r="BQ93" s="270"/>
      <c r="BR93" s="270"/>
      <c r="BS93" s="270"/>
      <c r="BT93" s="270"/>
      <c r="BU93" s="270"/>
      <c r="BV93" s="270"/>
      <c r="BW93" s="270"/>
      <c r="BX93" s="270"/>
      <c r="BY93" s="270"/>
      <c r="BZ93" s="270"/>
      <c r="CA93" s="270"/>
      <c r="CB93" s="270"/>
      <c r="CC93" s="270"/>
      <c r="CD93" s="270"/>
      <c r="CE93" s="270"/>
      <c r="CF93" s="270"/>
    </row>
    <row r="94" spans="1:84" s="62" customFormat="1" x14ac:dyDescent="0.25">
      <c r="A94" s="306"/>
      <c r="B94" s="306"/>
      <c r="C94" s="306"/>
      <c r="D94" s="306"/>
      <c r="E94" s="306"/>
      <c r="F94" s="306"/>
      <c r="G94" s="306"/>
      <c r="H94" s="270"/>
      <c r="I94" s="270"/>
      <c r="J94" s="270"/>
      <c r="K94" s="270"/>
      <c r="L94" s="270"/>
      <c r="M94" s="270"/>
      <c r="N94" s="270"/>
      <c r="O94" s="270"/>
      <c r="P94" s="270"/>
      <c r="Q94" s="270"/>
      <c r="R94" s="270"/>
      <c r="S94" s="270"/>
      <c r="T94" s="270"/>
      <c r="U94" s="270"/>
      <c r="V94" s="270"/>
      <c r="W94" s="270"/>
      <c r="X94" s="270"/>
      <c r="Y94" s="270"/>
      <c r="Z94" s="270"/>
      <c r="AA94" s="270"/>
      <c r="AB94" s="270"/>
      <c r="AC94" s="270"/>
      <c r="AD94" s="270"/>
      <c r="AE94" s="270"/>
      <c r="AF94" s="270"/>
      <c r="AG94" s="270"/>
      <c r="AH94" s="270"/>
      <c r="AI94" s="270"/>
      <c r="AJ94" s="270"/>
      <c r="AK94" s="270"/>
      <c r="AL94" s="270"/>
      <c r="AM94" s="270"/>
      <c r="AN94" s="270"/>
      <c r="AO94" s="270"/>
      <c r="AP94" s="270"/>
      <c r="AQ94" s="270"/>
      <c r="AR94" s="270"/>
      <c r="AS94" s="270"/>
      <c r="AT94" s="270"/>
      <c r="AU94" s="270"/>
      <c r="AV94" s="270"/>
      <c r="AW94" s="270"/>
      <c r="AX94" s="270"/>
      <c r="AY94" s="270"/>
      <c r="AZ94" s="270"/>
      <c r="BA94" s="270"/>
      <c r="BB94" s="270"/>
      <c r="BC94" s="270"/>
      <c r="BD94" s="270"/>
      <c r="BE94" s="270"/>
      <c r="BF94" s="270"/>
      <c r="BG94" s="270"/>
      <c r="BH94" s="270"/>
      <c r="BI94" s="270"/>
      <c r="BJ94" s="270"/>
      <c r="BK94" s="270"/>
      <c r="BL94" s="270"/>
      <c r="BM94" s="270"/>
      <c r="BN94" s="270"/>
      <c r="BO94" s="270"/>
      <c r="BP94" s="270"/>
      <c r="BQ94" s="270"/>
      <c r="BR94" s="270"/>
      <c r="BS94" s="270"/>
      <c r="BT94" s="270"/>
      <c r="BU94" s="270"/>
      <c r="BV94" s="270"/>
      <c r="BW94" s="270"/>
      <c r="BX94" s="270"/>
      <c r="BY94" s="270"/>
      <c r="BZ94" s="270"/>
      <c r="CA94" s="270"/>
      <c r="CB94" s="270"/>
      <c r="CC94" s="270"/>
      <c r="CD94" s="270"/>
      <c r="CE94" s="270"/>
      <c r="CF94" s="270"/>
    </row>
    <row r="95" spans="1:84" s="62" customFormat="1" x14ac:dyDescent="0.25">
      <c r="A95" s="306"/>
      <c r="B95" s="306"/>
      <c r="C95" s="306"/>
      <c r="D95" s="306"/>
      <c r="E95" s="306"/>
      <c r="F95" s="306"/>
      <c r="G95" s="306"/>
      <c r="H95" s="270"/>
      <c r="I95" s="270"/>
      <c r="J95" s="270"/>
      <c r="K95" s="270"/>
      <c r="L95" s="270"/>
      <c r="M95" s="270"/>
      <c r="N95" s="270"/>
      <c r="O95" s="270"/>
      <c r="P95" s="270"/>
      <c r="Q95" s="270"/>
      <c r="R95" s="270"/>
      <c r="S95" s="270"/>
      <c r="T95" s="270"/>
      <c r="U95" s="270"/>
      <c r="V95" s="270"/>
      <c r="W95" s="270"/>
      <c r="X95" s="270"/>
      <c r="Y95" s="270"/>
      <c r="Z95" s="270"/>
      <c r="AA95" s="270"/>
      <c r="AB95" s="270"/>
      <c r="AC95" s="270"/>
      <c r="AD95" s="270"/>
      <c r="AE95" s="270"/>
      <c r="AF95" s="270"/>
      <c r="AG95" s="270"/>
      <c r="AH95" s="270"/>
      <c r="AI95" s="270"/>
      <c r="AJ95" s="270"/>
      <c r="AK95" s="270"/>
      <c r="AL95" s="270"/>
      <c r="AM95" s="270"/>
      <c r="AN95" s="270"/>
      <c r="AO95" s="270"/>
      <c r="AP95" s="270"/>
      <c r="AQ95" s="270"/>
      <c r="AR95" s="270"/>
      <c r="AS95" s="270"/>
      <c r="AT95" s="270"/>
      <c r="AU95" s="270"/>
      <c r="AV95" s="270"/>
      <c r="AW95" s="270"/>
      <c r="AX95" s="270"/>
      <c r="AY95" s="270"/>
      <c r="AZ95" s="270"/>
      <c r="BA95" s="270"/>
      <c r="BB95" s="270"/>
      <c r="BC95" s="270"/>
      <c r="BD95" s="270"/>
      <c r="BE95" s="270"/>
      <c r="BF95" s="270"/>
      <c r="BG95" s="270"/>
      <c r="BH95" s="270"/>
      <c r="BI95" s="270"/>
      <c r="BJ95" s="270"/>
      <c r="BK95" s="270"/>
      <c r="BL95" s="270"/>
      <c r="BM95" s="270"/>
      <c r="BN95" s="270"/>
      <c r="BO95" s="270"/>
      <c r="BP95" s="270"/>
      <c r="BQ95" s="270"/>
      <c r="BR95" s="270"/>
      <c r="BS95" s="270"/>
      <c r="BT95" s="270"/>
      <c r="BU95" s="270"/>
      <c r="BV95" s="270"/>
      <c r="BW95" s="270"/>
      <c r="BX95" s="270"/>
      <c r="BY95" s="270"/>
      <c r="BZ95" s="270"/>
      <c r="CA95" s="270"/>
      <c r="CB95" s="270"/>
      <c r="CC95" s="270"/>
      <c r="CD95" s="270"/>
      <c r="CE95" s="270"/>
      <c r="CF95" s="270"/>
    </row>
    <row r="96" spans="1:84" s="62" customFormat="1" x14ac:dyDescent="0.25">
      <c r="A96" s="306"/>
      <c r="B96" s="306"/>
      <c r="C96" s="306"/>
      <c r="D96" s="306"/>
      <c r="E96" s="306"/>
      <c r="F96" s="306"/>
      <c r="G96" s="306"/>
      <c r="H96" s="270"/>
      <c r="I96" s="270"/>
      <c r="J96" s="270"/>
      <c r="K96" s="270"/>
      <c r="L96" s="270"/>
      <c r="M96" s="270"/>
      <c r="N96" s="270"/>
      <c r="O96" s="270"/>
      <c r="P96" s="270"/>
      <c r="Q96" s="270"/>
      <c r="R96" s="270"/>
      <c r="S96" s="270"/>
      <c r="T96" s="270"/>
      <c r="U96" s="270"/>
      <c r="V96" s="270"/>
      <c r="W96" s="270"/>
      <c r="X96" s="270"/>
      <c r="Y96" s="270"/>
      <c r="Z96" s="270"/>
      <c r="AA96" s="270"/>
      <c r="AB96" s="270"/>
      <c r="AC96" s="270"/>
      <c r="AD96" s="270"/>
      <c r="AE96" s="270"/>
      <c r="AF96" s="270"/>
      <c r="AG96" s="270"/>
      <c r="AH96" s="270"/>
      <c r="AI96" s="270"/>
      <c r="AJ96" s="270"/>
      <c r="AK96" s="270"/>
      <c r="AL96" s="270"/>
      <c r="AM96" s="270"/>
      <c r="AN96" s="270"/>
      <c r="AO96" s="270"/>
      <c r="AP96" s="270"/>
      <c r="AQ96" s="270"/>
      <c r="AR96" s="270"/>
      <c r="AS96" s="270"/>
      <c r="AT96" s="270"/>
      <c r="AU96" s="270"/>
      <c r="AV96" s="270"/>
      <c r="AW96" s="270"/>
      <c r="AX96" s="270"/>
      <c r="AY96" s="270"/>
      <c r="AZ96" s="270"/>
      <c r="BA96" s="270"/>
      <c r="BB96" s="270"/>
      <c r="BC96" s="270"/>
      <c r="BD96" s="270"/>
      <c r="BE96" s="270"/>
      <c r="BF96" s="270"/>
      <c r="BG96" s="270"/>
      <c r="BH96" s="270"/>
      <c r="BI96" s="270"/>
      <c r="BJ96" s="270"/>
      <c r="BK96" s="270"/>
      <c r="BL96" s="270"/>
      <c r="BM96" s="270"/>
      <c r="BN96" s="270"/>
      <c r="BO96" s="270"/>
      <c r="BP96" s="270"/>
      <c r="BQ96" s="270"/>
      <c r="BR96" s="270"/>
      <c r="BS96" s="270"/>
      <c r="BT96" s="270"/>
      <c r="BU96" s="270"/>
      <c r="BV96" s="270"/>
      <c r="BW96" s="270"/>
      <c r="BX96" s="270"/>
      <c r="BY96" s="270"/>
      <c r="BZ96" s="270"/>
      <c r="CA96" s="270"/>
      <c r="CB96" s="270"/>
      <c r="CC96" s="270"/>
      <c r="CD96" s="270"/>
      <c r="CE96" s="270"/>
      <c r="CF96" s="270"/>
    </row>
    <row r="97" spans="1:84" s="62" customFormat="1" x14ac:dyDescent="0.25">
      <c r="A97" s="306"/>
      <c r="B97" s="306"/>
      <c r="C97" s="306"/>
      <c r="D97" s="306"/>
      <c r="E97" s="306"/>
      <c r="F97" s="306"/>
      <c r="G97" s="306"/>
      <c r="H97" s="270"/>
      <c r="I97" s="270"/>
      <c r="J97" s="270"/>
      <c r="K97" s="270"/>
      <c r="L97" s="270"/>
      <c r="M97" s="270"/>
      <c r="N97" s="270"/>
      <c r="O97" s="270"/>
      <c r="P97" s="270"/>
      <c r="Q97" s="270"/>
      <c r="R97" s="270"/>
      <c r="S97" s="270"/>
      <c r="T97" s="270"/>
      <c r="U97" s="270"/>
      <c r="V97" s="270"/>
      <c r="W97" s="270"/>
      <c r="X97" s="270"/>
      <c r="Y97" s="270"/>
      <c r="Z97" s="270"/>
      <c r="AA97" s="270"/>
      <c r="AB97" s="270"/>
      <c r="AC97" s="270"/>
      <c r="AD97" s="270"/>
      <c r="AE97" s="270"/>
      <c r="AF97" s="270"/>
      <c r="AG97" s="270"/>
      <c r="AH97" s="270"/>
      <c r="AI97" s="270"/>
      <c r="AJ97" s="270"/>
      <c r="AK97" s="270"/>
      <c r="AL97" s="270"/>
      <c r="AM97" s="270"/>
      <c r="AN97" s="270"/>
      <c r="AO97" s="270"/>
      <c r="AP97" s="270"/>
      <c r="AQ97" s="270"/>
      <c r="AR97" s="270"/>
      <c r="AS97" s="270"/>
      <c r="AT97" s="270"/>
      <c r="AU97" s="270"/>
      <c r="AV97" s="270"/>
      <c r="AW97" s="270"/>
      <c r="AX97" s="270"/>
      <c r="AY97" s="270"/>
      <c r="AZ97" s="270"/>
      <c r="BA97" s="270"/>
      <c r="BB97" s="270"/>
      <c r="BC97" s="270"/>
      <c r="BD97" s="270"/>
      <c r="BE97" s="270"/>
      <c r="BF97" s="270"/>
      <c r="BG97" s="270"/>
      <c r="BH97" s="270"/>
      <c r="BI97" s="270"/>
      <c r="BJ97" s="270"/>
      <c r="BK97" s="270"/>
      <c r="BL97" s="270"/>
      <c r="BM97" s="270"/>
      <c r="BN97" s="270"/>
      <c r="BO97" s="270"/>
      <c r="BP97" s="270"/>
      <c r="BQ97" s="270"/>
      <c r="BR97" s="270"/>
      <c r="BS97" s="270"/>
      <c r="BT97" s="270"/>
      <c r="BU97" s="270"/>
      <c r="BV97" s="270"/>
      <c r="BW97" s="270"/>
      <c r="BX97" s="270"/>
      <c r="BY97" s="270"/>
      <c r="BZ97" s="270"/>
      <c r="CA97" s="270"/>
      <c r="CB97" s="270"/>
      <c r="CC97" s="270"/>
      <c r="CD97" s="270"/>
      <c r="CE97" s="270"/>
      <c r="CF97" s="270"/>
    </row>
    <row r="98" spans="1:84" s="62" customFormat="1" x14ac:dyDescent="0.25">
      <c r="A98" s="306"/>
      <c r="B98" s="306"/>
      <c r="C98" s="306"/>
      <c r="D98" s="306"/>
      <c r="E98" s="306"/>
      <c r="F98" s="306"/>
      <c r="G98" s="306"/>
      <c r="H98" s="270"/>
      <c r="I98" s="270"/>
      <c r="J98" s="270"/>
      <c r="K98" s="270"/>
      <c r="L98" s="270"/>
      <c r="M98" s="270"/>
      <c r="N98" s="270"/>
      <c r="O98" s="270"/>
      <c r="P98" s="270"/>
      <c r="Q98" s="270"/>
      <c r="R98" s="270"/>
      <c r="S98" s="270"/>
      <c r="T98" s="270"/>
      <c r="U98" s="270"/>
      <c r="V98" s="270"/>
      <c r="W98" s="270"/>
      <c r="X98" s="270"/>
      <c r="Y98" s="270"/>
      <c r="Z98" s="270"/>
      <c r="AA98" s="270"/>
      <c r="AB98" s="270"/>
      <c r="AC98" s="270"/>
      <c r="AD98" s="270"/>
      <c r="AE98" s="270"/>
      <c r="AF98" s="270"/>
      <c r="AG98" s="270"/>
      <c r="AH98" s="270"/>
      <c r="AI98" s="270"/>
      <c r="AJ98" s="270"/>
      <c r="AK98" s="270"/>
      <c r="AL98" s="270"/>
      <c r="AM98" s="270"/>
      <c r="AN98" s="270"/>
      <c r="AO98" s="270"/>
      <c r="AP98" s="270"/>
      <c r="AQ98" s="270"/>
      <c r="AR98" s="270"/>
      <c r="AS98" s="270"/>
      <c r="AT98" s="270"/>
      <c r="AU98" s="270"/>
      <c r="AV98" s="270"/>
      <c r="AW98" s="270"/>
      <c r="AX98" s="270"/>
      <c r="AY98" s="270"/>
      <c r="AZ98" s="270"/>
      <c r="BA98" s="270"/>
      <c r="BB98" s="270"/>
      <c r="BC98" s="270"/>
      <c r="BD98" s="270"/>
      <c r="BE98" s="270"/>
      <c r="BF98" s="270"/>
      <c r="BG98" s="270"/>
      <c r="BH98" s="270"/>
      <c r="BI98" s="270"/>
      <c r="BJ98" s="270"/>
      <c r="BK98" s="270"/>
      <c r="BL98" s="270"/>
      <c r="BM98" s="270"/>
      <c r="BN98" s="270"/>
      <c r="BO98" s="270"/>
      <c r="BP98" s="270"/>
      <c r="BQ98" s="270"/>
      <c r="BR98" s="270"/>
      <c r="BS98" s="270"/>
      <c r="BT98" s="270"/>
      <c r="BU98" s="270"/>
      <c r="BV98" s="270"/>
      <c r="BW98" s="270"/>
      <c r="BX98" s="270"/>
      <c r="BY98" s="270"/>
      <c r="BZ98" s="270"/>
      <c r="CA98" s="270"/>
      <c r="CB98" s="270"/>
      <c r="CC98" s="270"/>
      <c r="CD98" s="270"/>
      <c r="CE98" s="270"/>
      <c r="CF98" s="270"/>
    </row>
    <row r="99" spans="1:84" s="62" customFormat="1" x14ac:dyDescent="0.25">
      <c r="A99" s="306"/>
      <c r="B99" s="306"/>
      <c r="C99" s="306"/>
      <c r="D99" s="306"/>
      <c r="E99" s="306"/>
      <c r="F99" s="306"/>
      <c r="G99" s="306"/>
      <c r="H99" s="270"/>
      <c r="I99" s="270"/>
      <c r="J99" s="270"/>
      <c r="K99" s="270"/>
      <c r="L99" s="270"/>
      <c r="M99" s="270"/>
      <c r="N99" s="270"/>
      <c r="O99" s="270"/>
      <c r="P99" s="270"/>
      <c r="Q99" s="270"/>
      <c r="R99" s="270"/>
      <c r="S99" s="270"/>
      <c r="T99" s="270"/>
      <c r="U99" s="270"/>
      <c r="V99" s="270"/>
      <c r="W99" s="270"/>
      <c r="X99" s="270"/>
      <c r="Y99" s="270"/>
      <c r="Z99" s="270"/>
      <c r="AA99" s="270"/>
      <c r="AB99" s="270"/>
      <c r="AC99" s="270"/>
      <c r="AD99" s="270"/>
      <c r="AE99" s="270"/>
      <c r="AF99" s="270"/>
      <c r="AG99" s="270"/>
      <c r="AH99" s="270"/>
      <c r="AI99" s="270"/>
      <c r="AJ99" s="270"/>
      <c r="AK99" s="270"/>
      <c r="AL99" s="270"/>
      <c r="AM99" s="270"/>
      <c r="AN99" s="270"/>
      <c r="AO99" s="270"/>
      <c r="AP99" s="270"/>
      <c r="AQ99" s="270"/>
      <c r="AR99" s="270"/>
      <c r="AS99" s="270"/>
      <c r="AT99" s="270"/>
      <c r="AU99" s="270"/>
      <c r="AV99" s="270"/>
      <c r="AW99" s="270"/>
      <c r="AX99" s="270"/>
      <c r="AY99" s="270"/>
      <c r="AZ99" s="270"/>
      <c r="BA99" s="270"/>
      <c r="BB99" s="270"/>
      <c r="BC99" s="270"/>
      <c r="BD99" s="270"/>
      <c r="BE99" s="270"/>
      <c r="BF99" s="270"/>
      <c r="BG99" s="270"/>
      <c r="BH99" s="270"/>
      <c r="BI99" s="270"/>
      <c r="BJ99" s="270"/>
      <c r="BK99" s="270"/>
      <c r="BL99" s="270"/>
      <c r="BM99" s="270"/>
      <c r="BN99" s="270"/>
      <c r="BO99" s="270"/>
      <c r="BP99" s="270"/>
      <c r="BQ99" s="270"/>
      <c r="BR99" s="270"/>
      <c r="BS99" s="270"/>
      <c r="BT99" s="270"/>
      <c r="BU99" s="270"/>
      <c r="BV99" s="270"/>
      <c r="BW99" s="270"/>
      <c r="BX99" s="270"/>
      <c r="BY99" s="270"/>
      <c r="BZ99" s="270"/>
      <c r="CA99" s="270"/>
      <c r="CB99" s="270"/>
      <c r="CC99" s="270"/>
      <c r="CD99" s="270"/>
      <c r="CE99" s="270"/>
      <c r="CF99" s="270"/>
    </row>
    <row r="100" spans="1:84" s="62" customFormat="1" x14ac:dyDescent="0.25">
      <c r="A100" s="306"/>
      <c r="B100" s="306"/>
      <c r="C100" s="306"/>
      <c r="D100" s="306"/>
      <c r="E100" s="306"/>
      <c r="F100" s="306"/>
      <c r="G100" s="306"/>
      <c r="H100" s="270"/>
      <c r="I100" s="270"/>
      <c r="J100" s="270"/>
      <c r="K100" s="270"/>
      <c r="L100" s="270"/>
      <c r="M100" s="270"/>
      <c r="N100" s="270"/>
      <c r="O100" s="270"/>
      <c r="P100" s="270"/>
      <c r="Q100" s="270"/>
      <c r="R100" s="270"/>
      <c r="S100" s="270"/>
      <c r="T100" s="270"/>
      <c r="U100" s="270"/>
      <c r="V100" s="270"/>
      <c r="W100" s="270"/>
      <c r="X100" s="270"/>
      <c r="Y100" s="270"/>
      <c r="Z100" s="270"/>
      <c r="AA100" s="270"/>
      <c r="AB100" s="270"/>
      <c r="AC100" s="270"/>
      <c r="AD100" s="270"/>
      <c r="AE100" s="270"/>
      <c r="AF100" s="270"/>
      <c r="AG100" s="270"/>
      <c r="AH100" s="270"/>
      <c r="AI100" s="270"/>
      <c r="AJ100" s="270"/>
      <c r="AK100" s="270"/>
      <c r="AL100" s="270"/>
      <c r="AM100" s="270"/>
      <c r="AN100" s="270"/>
      <c r="AO100" s="270"/>
      <c r="AP100" s="270"/>
      <c r="AQ100" s="270"/>
      <c r="AR100" s="270"/>
      <c r="AS100" s="270"/>
      <c r="AT100" s="270"/>
      <c r="AU100" s="270"/>
      <c r="AV100" s="270"/>
      <c r="AW100" s="270"/>
      <c r="AX100" s="270"/>
      <c r="AY100" s="270"/>
      <c r="AZ100" s="270"/>
      <c r="BA100" s="270"/>
      <c r="BB100" s="270"/>
      <c r="BC100" s="270"/>
      <c r="BD100" s="270"/>
      <c r="BE100" s="270"/>
      <c r="BF100" s="270"/>
      <c r="BG100" s="270"/>
      <c r="BH100" s="270"/>
      <c r="BI100" s="270"/>
      <c r="BJ100" s="270"/>
      <c r="BK100" s="270"/>
      <c r="BL100" s="270"/>
      <c r="BM100" s="270"/>
      <c r="BN100" s="270"/>
      <c r="BO100" s="270"/>
      <c r="BP100" s="270"/>
      <c r="BQ100" s="270"/>
      <c r="BR100" s="270"/>
      <c r="BS100" s="270"/>
      <c r="BT100" s="270"/>
      <c r="BU100" s="270"/>
      <c r="BV100" s="270"/>
      <c r="BW100" s="270"/>
      <c r="BX100" s="270"/>
      <c r="BY100" s="270"/>
      <c r="BZ100" s="270"/>
      <c r="CA100" s="270"/>
      <c r="CB100" s="270"/>
      <c r="CC100" s="270"/>
      <c r="CD100" s="270"/>
      <c r="CE100" s="270"/>
      <c r="CF100" s="270"/>
    </row>
    <row r="101" spans="1:84" s="62" customFormat="1" x14ac:dyDescent="0.25">
      <c r="A101" s="306"/>
      <c r="B101" s="306"/>
      <c r="C101" s="306"/>
      <c r="D101" s="306"/>
      <c r="E101" s="306"/>
      <c r="F101" s="306"/>
      <c r="G101" s="306"/>
      <c r="H101" s="270"/>
      <c r="I101" s="270"/>
      <c r="J101" s="270"/>
      <c r="K101" s="270"/>
      <c r="L101" s="270"/>
      <c r="M101" s="270"/>
      <c r="N101" s="270"/>
      <c r="O101" s="270"/>
      <c r="P101" s="270"/>
      <c r="Q101" s="270"/>
      <c r="R101" s="270"/>
      <c r="S101" s="270"/>
      <c r="T101" s="270"/>
      <c r="U101" s="270"/>
      <c r="V101" s="270"/>
      <c r="W101" s="270"/>
      <c r="X101" s="270"/>
      <c r="Y101" s="270"/>
      <c r="Z101" s="270"/>
      <c r="AA101" s="270"/>
      <c r="AB101" s="270"/>
      <c r="AC101" s="270"/>
      <c r="AD101" s="270"/>
      <c r="AE101" s="270"/>
      <c r="AF101" s="270"/>
      <c r="AG101" s="270"/>
      <c r="AH101" s="270"/>
      <c r="AI101" s="270"/>
      <c r="AJ101" s="270"/>
      <c r="AK101" s="270"/>
      <c r="AL101" s="270"/>
      <c r="AM101" s="270"/>
      <c r="AN101" s="270"/>
      <c r="AO101" s="270"/>
      <c r="AP101" s="270"/>
      <c r="AQ101" s="270"/>
      <c r="AR101" s="270"/>
      <c r="AS101" s="270"/>
      <c r="AT101" s="270"/>
      <c r="AU101" s="270"/>
      <c r="AV101" s="270"/>
      <c r="AW101" s="270"/>
      <c r="AX101" s="270"/>
      <c r="AY101" s="270"/>
      <c r="AZ101" s="270"/>
      <c r="BA101" s="270"/>
      <c r="BB101" s="270"/>
      <c r="BC101" s="270"/>
      <c r="BD101" s="270"/>
      <c r="BE101" s="270"/>
      <c r="BF101" s="270"/>
      <c r="BG101" s="270"/>
      <c r="BH101" s="270"/>
      <c r="BI101" s="270"/>
      <c r="BJ101" s="270"/>
      <c r="BK101" s="270"/>
      <c r="BL101" s="270"/>
      <c r="BM101" s="270"/>
      <c r="BN101" s="270"/>
      <c r="BO101" s="270"/>
      <c r="BP101" s="270"/>
      <c r="BQ101" s="270"/>
      <c r="BR101" s="270"/>
      <c r="BS101" s="270"/>
      <c r="BT101" s="270"/>
      <c r="BU101" s="270"/>
      <c r="BV101" s="270"/>
      <c r="BW101" s="270"/>
      <c r="BX101" s="270"/>
      <c r="BY101" s="270"/>
      <c r="BZ101" s="270"/>
      <c r="CA101" s="270"/>
      <c r="CB101" s="270"/>
      <c r="CC101" s="270"/>
      <c r="CD101" s="270"/>
      <c r="CE101" s="270"/>
      <c r="CF101" s="270"/>
    </row>
    <row r="102" spans="1:84" s="62" customFormat="1" x14ac:dyDescent="0.25">
      <c r="A102" s="306"/>
      <c r="B102" s="306"/>
      <c r="C102" s="306"/>
      <c r="D102" s="306"/>
      <c r="E102" s="306"/>
      <c r="F102" s="306"/>
      <c r="G102" s="306"/>
      <c r="H102" s="270"/>
      <c r="I102" s="270"/>
      <c r="J102" s="270"/>
      <c r="K102" s="270"/>
      <c r="L102" s="270"/>
      <c r="M102" s="270"/>
      <c r="N102" s="270"/>
      <c r="O102" s="270"/>
      <c r="P102" s="270"/>
      <c r="Q102" s="270"/>
      <c r="R102" s="270"/>
      <c r="S102" s="270"/>
      <c r="T102" s="270"/>
      <c r="U102" s="270"/>
      <c r="V102" s="270"/>
      <c r="W102" s="270"/>
      <c r="X102" s="270"/>
      <c r="Y102" s="270"/>
      <c r="Z102" s="270"/>
      <c r="AA102" s="270"/>
      <c r="AB102" s="270"/>
      <c r="AC102" s="270"/>
      <c r="AD102" s="270"/>
      <c r="AE102" s="270"/>
      <c r="AF102" s="270"/>
      <c r="AG102" s="270"/>
      <c r="AH102" s="270"/>
      <c r="AI102" s="270"/>
      <c r="AJ102" s="270"/>
      <c r="AK102" s="270"/>
      <c r="AL102" s="270"/>
      <c r="AM102" s="270"/>
      <c r="AN102" s="270"/>
      <c r="AO102" s="270"/>
      <c r="AP102" s="270"/>
      <c r="AQ102" s="270"/>
      <c r="AR102" s="270"/>
      <c r="AS102" s="270"/>
      <c r="AT102" s="270"/>
      <c r="AU102" s="270"/>
      <c r="AV102" s="270"/>
      <c r="AW102" s="270"/>
      <c r="AX102" s="270"/>
      <c r="AY102" s="270"/>
      <c r="AZ102" s="270"/>
      <c r="BA102" s="270"/>
      <c r="BB102" s="270"/>
      <c r="BC102" s="270"/>
      <c r="BD102" s="270"/>
      <c r="BE102" s="270"/>
      <c r="BF102" s="270"/>
      <c r="BG102" s="270"/>
      <c r="BH102" s="270"/>
      <c r="BI102" s="270"/>
      <c r="BJ102" s="270"/>
      <c r="BK102" s="270"/>
      <c r="BL102" s="270"/>
      <c r="BM102" s="270"/>
      <c r="BN102" s="270"/>
      <c r="BO102" s="270"/>
      <c r="BP102" s="270"/>
      <c r="BQ102" s="270"/>
      <c r="BR102" s="270"/>
      <c r="BS102" s="270"/>
      <c r="BT102" s="270"/>
      <c r="BU102" s="270"/>
      <c r="BV102" s="270"/>
      <c r="BW102" s="270"/>
      <c r="BX102" s="270"/>
      <c r="BY102" s="270"/>
      <c r="BZ102" s="270"/>
      <c r="CA102" s="270"/>
      <c r="CB102" s="270"/>
      <c r="CC102" s="270"/>
      <c r="CD102" s="270"/>
      <c r="CE102" s="270"/>
      <c r="CF102" s="270"/>
    </row>
    <row r="103" spans="1:84" s="62" customFormat="1" x14ac:dyDescent="0.25">
      <c r="A103" s="306"/>
      <c r="B103" s="306"/>
      <c r="C103" s="306"/>
      <c r="D103" s="306"/>
      <c r="E103" s="306"/>
      <c r="F103" s="306"/>
      <c r="G103" s="306"/>
      <c r="H103" s="270"/>
      <c r="I103" s="270"/>
      <c r="J103" s="270"/>
      <c r="K103" s="270"/>
      <c r="L103" s="270"/>
      <c r="M103" s="270"/>
      <c r="N103" s="270"/>
      <c r="O103" s="270"/>
      <c r="P103" s="270"/>
      <c r="Q103" s="270"/>
      <c r="R103" s="270"/>
      <c r="S103" s="270"/>
      <c r="T103" s="270"/>
      <c r="U103" s="270"/>
      <c r="V103" s="270"/>
      <c r="W103" s="270"/>
      <c r="X103" s="270"/>
      <c r="Y103" s="270"/>
      <c r="Z103" s="270"/>
      <c r="AA103" s="270"/>
      <c r="AB103" s="270"/>
      <c r="AC103" s="270"/>
      <c r="AD103" s="270"/>
      <c r="AE103" s="270"/>
      <c r="AF103" s="270"/>
      <c r="AG103" s="270"/>
      <c r="AH103" s="270"/>
      <c r="AI103" s="270"/>
      <c r="AJ103" s="270"/>
      <c r="AK103" s="270"/>
      <c r="AL103" s="270"/>
      <c r="AM103" s="270"/>
      <c r="AN103" s="270"/>
      <c r="AO103" s="270"/>
      <c r="AP103" s="270"/>
      <c r="AQ103" s="270"/>
      <c r="AR103" s="270"/>
      <c r="AS103" s="270"/>
      <c r="AT103" s="270"/>
      <c r="AU103" s="270"/>
      <c r="AV103" s="270"/>
      <c r="AW103" s="270"/>
      <c r="AX103" s="270"/>
      <c r="AY103" s="270"/>
      <c r="AZ103" s="270"/>
      <c r="BA103" s="270"/>
      <c r="BB103" s="270"/>
      <c r="BC103" s="270"/>
      <c r="BD103" s="270"/>
      <c r="BE103" s="270"/>
      <c r="BF103" s="270"/>
      <c r="BG103" s="270"/>
      <c r="BH103" s="270"/>
      <c r="BI103" s="270"/>
      <c r="BJ103" s="270"/>
      <c r="BK103" s="270"/>
      <c r="BL103" s="270"/>
      <c r="BM103" s="270"/>
      <c r="BN103" s="270"/>
      <c r="BO103" s="270"/>
      <c r="BP103" s="270"/>
      <c r="BQ103" s="270"/>
      <c r="BR103" s="270"/>
      <c r="BS103" s="270"/>
      <c r="BT103" s="270"/>
      <c r="BU103" s="270"/>
      <c r="BV103" s="270"/>
      <c r="BW103" s="270"/>
      <c r="BX103" s="270"/>
      <c r="BY103" s="270"/>
      <c r="BZ103" s="270"/>
      <c r="CA103" s="270"/>
      <c r="CB103" s="270"/>
      <c r="CC103" s="270"/>
      <c r="CD103" s="270"/>
      <c r="CE103" s="270"/>
      <c r="CF103" s="270"/>
    </row>
    <row r="104" spans="1:84" s="62" customFormat="1" x14ac:dyDescent="0.25">
      <c r="A104" s="306"/>
      <c r="B104" s="306"/>
      <c r="C104" s="306"/>
      <c r="D104" s="306"/>
      <c r="E104" s="306"/>
      <c r="F104" s="306"/>
      <c r="G104" s="306"/>
      <c r="H104" s="270"/>
      <c r="I104" s="270"/>
      <c r="J104" s="270"/>
      <c r="K104" s="270"/>
      <c r="L104" s="270"/>
      <c r="M104" s="270"/>
      <c r="N104" s="270"/>
      <c r="O104" s="270"/>
      <c r="P104" s="270"/>
      <c r="Q104" s="270"/>
      <c r="R104" s="270"/>
      <c r="S104" s="270"/>
      <c r="T104" s="270"/>
      <c r="U104" s="270"/>
      <c r="V104" s="270"/>
      <c r="W104" s="270"/>
      <c r="X104" s="270"/>
      <c r="Y104" s="270"/>
      <c r="Z104" s="270"/>
      <c r="AA104" s="270"/>
      <c r="AB104" s="270"/>
      <c r="AC104" s="270"/>
      <c r="AD104" s="270"/>
      <c r="AE104" s="270"/>
      <c r="AF104" s="270"/>
      <c r="AG104" s="270"/>
      <c r="AH104" s="270"/>
      <c r="AI104" s="270"/>
      <c r="AJ104" s="270"/>
      <c r="AK104" s="270"/>
      <c r="AL104" s="270"/>
      <c r="AM104" s="270"/>
      <c r="AN104" s="270"/>
      <c r="AO104" s="270"/>
      <c r="AP104" s="270"/>
      <c r="AQ104" s="270"/>
      <c r="AR104" s="270"/>
      <c r="AS104" s="270"/>
      <c r="AT104" s="270"/>
      <c r="AU104" s="270"/>
      <c r="AV104" s="270"/>
      <c r="AW104" s="270"/>
      <c r="AX104" s="270"/>
      <c r="AY104" s="270"/>
      <c r="AZ104" s="270"/>
      <c r="BA104" s="270"/>
      <c r="BB104" s="270"/>
      <c r="BC104" s="270"/>
      <c r="BD104" s="270"/>
      <c r="BE104" s="270"/>
      <c r="BF104" s="270"/>
      <c r="BG104" s="270"/>
      <c r="BH104" s="270"/>
      <c r="BI104" s="270"/>
      <c r="BJ104" s="270"/>
      <c r="BK104" s="270"/>
      <c r="BL104" s="270"/>
      <c r="BM104" s="270"/>
      <c r="BN104" s="270"/>
      <c r="BO104" s="270"/>
      <c r="BP104" s="270"/>
      <c r="BQ104" s="270"/>
      <c r="BR104" s="270"/>
      <c r="BS104" s="270"/>
      <c r="BT104" s="270"/>
      <c r="BU104" s="270"/>
      <c r="BV104" s="270"/>
      <c r="BW104" s="270"/>
      <c r="BX104" s="270"/>
      <c r="BY104" s="270"/>
      <c r="BZ104" s="270"/>
      <c r="CA104" s="270"/>
      <c r="CB104" s="270"/>
      <c r="CC104" s="270"/>
      <c r="CD104" s="270"/>
      <c r="CE104" s="270"/>
      <c r="CF104" s="270"/>
    </row>
    <row r="105" spans="1:84" s="62" customFormat="1" x14ac:dyDescent="0.25">
      <c r="A105" s="306"/>
      <c r="B105" s="306"/>
      <c r="C105" s="306"/>
      <c r="D105" s="306"/>
      <c r="E105" s="306"/>
      <c r="F105" s="306"/>
      <c r="G105" s="306"/>
      <c r="H105" s="270"/>
      <c r="I105" s="270"/>
      <c r="J105" s="270"/>
      <c r="K105" s="270"/>
      <c r="L105" s="270"/>
      <c r="M105" s="270"/>
      <c r="N105" s="270"/>
      <c r="O105" s="270"/>
      <c r="P105" s="270"/>
      <c r="Q105" s="270"/>
      <c r="R105" s="270"/>
      <c r="S105" s="270"/>
      <c r="T105" s="270"/>
      <c r="U105" s="270"/>
      <c r="V105" s="270"/>
      <c r="W105" s="270"/>
      <c r="X105" s="270"/>
      <c r="Y105" s="270"/>
      <c r="Z105" s="270"/>
      <c r="AA105" s="270"/>
      <c r="AB105" s="270"/>
      <c r="AC105" s="270"/>
      <c r="AD105" s="270"/>
      <c r="AE105" s="270"/>
      <c r="AF105" s="270"/>
      <c r="AG105" s="270"/>
      <c r="AH105" s="270"/>
      <c r="AI105" s="270"/>
      <c r="AJ105" s="270"/>
      <c r="AK105" s="270"/>
      <c r="AL105" s="270"/>
      <c r="AM105" s="270"/>
      <c r="AN105" s="270"/>
      <c r="AO105" s="270"/>
      <c r="AP105" s="270"/>
      <c r="AQ105" s="270"/>
      <c r="AR105" s="270"/>
      <c r="AS105" s="270"/>
      <c r="AT105" s="270"/>
      <c r="AU105" s="270"/>
      <c r="AV105" s="270"/>
      <c r="AW105" s="270"/>
      <c r="AX105" s="270"/>
      <c r="AY105" s="270"/>
      <c r="AZ105" s="270"/>
      <c r="BA105" s="270"/>
      <c r="BB105" s="270"/>
      <c r="BC105" s="270"/>
      <c r="BD105" s="270"/>
      <c r="BE105" s="270"/>
      <c r="BF105" s="270"/>
      <c r="BG105" s="270"/>
      <c r="BH105" s="270"/>
      <c r="BI105" s="270"/>
      <c r="BJ105" s="270"/>
      <c r="BK105" s="270"/>
      <c r="BL105" s="270"/>
      <c r="BM105" s="270"/>
      <c r="BN105" s="270"/>
      <c r="BO105" s="270"/>
      <c r="BP105" s="270"/>
      <c r="BQ105" s="270"/>
      <c r="BR105" s="270"/>
      <c r="BS105" s="270"/>
      <c r="BT105" s="270"/>
      <c r="BU105" s="270"/>
      <c r="BV105" s="270"/>
      <c r="BW105" s="270"/>
      <c r="BX105" s="270"/>
      <c r="BY105" s="270"/>
      <c r="BZ105" s="270"/>
      <c r="CA105" s="270"/>
      <c r="CB105" s="270"/>
      <c r="CC105" s="270"/>
      <c r="CD105" s="270"/>
      <c r="CE105" s="270"/>
      <c r="CF105" s="270"/>
    </row>
    <row r="106" spans="1:84" s="62" customFormat="1" x14ac:dyDescent="0.25">
      <c r="A106" s="306"/>
      <c r="B106" s="306"/>
      <c r="C106" s="306"/>
      <c r="D106" s="306"/>
      <c r="E106" s="306"/>
      <c r="F106" s="306"/>
      <c r="G106" s="306"/>
      <c r="H106" s="270"/>
      <c r="I106" s="270"/>
      <c r="J106" s="270"/>
      <c r="K106" s="270"/>
      <c r="L106" s="270"/>
      <c r="M106" s="270"/>
      <c r="N106" s="270"/>
      <c r="O106" s="270"/>
      <c r="P106" s="270"/>
      <c r="Q106" s="270"/>
      <c r="R106" s="270"/>
      <c r="S106" s="270"/>
      <c r="T106" s="270"/>
      <c r="U106" s="270"/>
      <c r="V106" s="270"/>
      <c r="W106" s="270"/>
      <c r="X106" s="270"/>
      <c r="Y106" s="270"/>
      <c r="Z106" s="270"/>
      <c r="AA106" s="270"/>
      <c r="AB106" s="270"/>
      <c r="AC106" s="270"/>
      <c r="AD106" s="270"/>
      <c r="AE106" s="270"/>
      <c r="AF106" s="270"/>
      <c r="AG106" s="270"/>
      <c r="AH106" s="270"/>
      <c r="AI106" s="270"/>
      <c r="AJ106" s="270"/>
      <c r="AK106" s="270"/>
      <c r="AL106" s="270"/>
      <c r="AM106" s="270"/>
      <c r="AN106" s="270"/>
      <c r="AO106" s="270"/>
      <c r="AP106" s="270"/>
      <c r="AQ106" s="270"/>
      <c r="AR106" s="270"/>
      <c r="AS106" s="270"/>
      <c r="AT106" s="270"/>
      <c r="AU106" s="270"/>
      <c r="AV106" s="270"/>
      <c r="AW106" s="270"/>
      <c r="AX106" s="270"/>
      <c r="AY106" s="270"/>
      <c r="AZ106" s="270"/>
      <c r="BA106" s="270"/>
      <c r="BB106" s="270"/>
      <c r="BC106" s="270"/>
      <c r="BD106" s="270"/>
      <c r="BE106" s="270"/>
      <c r="BF106" s="270"/>
      <c r="BG106" s="270"/>
      <c r="BH106" s="270"/>
      <c r="BI106" s="270"/>
      <c r="BJ106" s="270"/>
      <c r="BK106" s="270"/>
      <c r="BL106" s="270"/>
      <c r="BM106" s="270"/>
      <c r="BN106" s="270"/>
      <c r="BO106" s="270"/>
      <c r="BP106" s="270"/>
      <c r="BQ106" s="270"/>
      <c r="BR106" s="270"/>
      <c r="BS106" s="270"/>
      <c r="BT106" s="270"/>
      <c r="BU106" s="270"/>
      <c r="BV106" s="270"/>
      <c r="BW106" s="270"/>
      <c r="BX106" s="270"/>
      <c r="BY106" s="270"/>
      <c r="BZ106" s="270"/>
      <c r="CA106" s="270"/>
      <c r="CB106" s="270"/>
      <c r="CC106" s="270"/>
      <c r="CD106" s="270"/>
      <c r="CE106" s="270"/>
      <c r="CF106" s="270"/>
    </row>
    <row r="107" spans="1:84" s="62" customFormat="1" x14ac:dyDescent="0.25">
      <c r="A107" s="306"/>
      <c r="B107" s="306"/>
      <c r="C107" s="306"/>
      <c r="D107" s="306"/>
      <c r="E107" s="306"/>
      <c r="F107" s="306"/>
      <c r="G107" s="306"/>
      <c r="H107" s="270"/>
      <c r="I107" s="270"/>
      <c r="J107" s="270"/>
      <c r="K107" s="270"/>
      <c r="L107" s="270"/>
      <c r="M107" s="270"/>
      <c r="N107" s="270"/>
      <c r="O107" s="270"/>
      <c r="P107" s="270"/>
      <c r="Q107" s="270"/>
      <c r="R107" s="270"/>
      <c r="S107" s="270"/>
      <c r="T107" s="270"/>
      <c r="U107" s="270"/>
      <c r="V107" s="270"/>
      <c r="W107" s="270"/>
      <c r="X107" s="270"/>
      <c r="Y107" s="270"/>
      <c r="Z107" s="270"/>
      <c r="AA107" s="270"/>
      <c r="AB107" s="270"/>
      <c r="AC107" s="270"/>
      <c r="AD107" s="270"/>
      <c r="AE107" s="270"/>
      <c r="AF107" s="270"/>
      <c r="AG107" s="270"/>
      <c r="AH107" s="270"/>
      <c r="AI107" s="270"/>
      <c r="AJ107" s="270"/>
      <c r="AK107" s="270"/>
      <c r="AL107" s="270"/>
      <c r="AM107" s="270"/>
      <c r="AN107" s="270"/>
      <c r="AO107" s="270"/>
      <c r="AP107" s="270"/>
      <c r="AQ107" s="270"/>
      <c r="AR107" s="270"/>
      <c r="AS107" s="270"/>
      <c r="AT107" s="270"/>
      <c r="AU107" s="270"/>
      <c r="AV107" s="270"/>
      <c r="AW107" s="270"/>
      <c r="AX107" s="270"/>
      <c r="AY107" s="270"/>
      <c r="AZ107" s="270"/>
      <c r="BA107" s="270"/>
      <c r="BB107" s="270"/>
      <c r="BC107" s="270"/>
      <c r="BD107" s="270"/>
      <c r="BE107" s="270"/>
      <c r="BF107" s="270"/>
      <c r="BG107" s="270"/>
      <c r="BH107" s="270"/>
      <c r="BI107" s="270"/>
      <c r="BJ107" s="270"/>
      <c r="BK107" s="270"/>
      <c r="BL107" s="270"/>
      <c r="BM107" s="270"/>
      <c r="BN107" s="270"/>
      <c r="BO107" s="270"/>
      <c r="BP107" s="270"/>
      <c r="BQ107" s="270"/>
      <c r="BR107" s="270"/>
      <c r="BS107" s="270"/>
      <c r="BT107" s="270"/>
      <c r="BU107" s="270"/>
      <c r="BV107" s="270"/>
      <c r="BW107" s="270"/>
      <c r="BX107" s="270"/>
      <c r="BY107" s="270"/>
      <c r="BZ107" s="270"/>
      <c r="CA107" s="270"/>
      <c r="CB107" s="270"/>
      <c r="CC107" s="270"/>
      <c r="CD107" s="270"/>
      <c r="CE107" s="270"/>
      <c r="CF107" s="270"/>
    </row>
    <row r="108" spans="1:84" s="62" customFormat="1" x14ac:dyDescent="0.25">
      <c r="A108" s="306"/>
      <c r="B108" s="306"/>
      <c r="C108" s="306"/>
      <c r="D108" s="306"/>
      <c r="E108" s="306"/>
      <c r="F108" s="306"/>
      <c r="G108" s="306"/>
      <c r="H108" s="270"/>
      <c r="I108" s="270"/>
      <c r="J108" s="270"/>
      <c r="K108" s="270"/>
      <c r="L108" s="270"/>
      <c r="M108" s="270"/>
      <c r="N108" s="270"/>
      <c r="O108" s="270"/>
      <c r="P108" s="270"/>
      <c r="Q108" s="270"/>
      <c r="R108" s="270"/>
      <c r="S108" s="270"/>
      <c r="T108" s="270"/>
      <c r="U108" s="270"/>
      <c r="V108" s="270"/>
      <c r="W108" s="270"/>
      <c r="X108" s="270"/>
      <c r="Y108" s="270"/>
      <c r="Z108" s="270"/>
      <c r="AA108" s="270"/>
      <c r="AB108" s="270"/>
      <c r="AC108" s="270"/>
      <c r="AD108" s="270"/>
      <c r="AE108" s="270"/>
      <c r="AF108" s="270"/>
      <c r="AG108" s="270"/>
      <c r="AH108" s="270"/>
      <c r="AI108" s="270"/>
      <c r="AJ108" s="270"/>
      <c r="AK108" s="270"/>
      <c r="AL108" s="270"/>
      <c r="AM108" s="270"/>
      <c r="AN108" s="270"/>
      <c r="AO108" s="270"/>
      <c r="AP108" s="270"/>
      <c r="AQ108" s="270"/>
      <c r="AR108" s="270"/>
      <c r="AS108" s="270"/>
      <c r="AT108" s="270"/>
      <c r="AU108" s="270"/>
      <c r="AV108" s="270"/>
      <c r="AW108" s="270"/>
      <c r="AX108" s="270"/>
      <c r="AY108" s="270"/>
      <c r="AZ108" s="270"/>
      <c r="BA108" s="270"/>
      <c r="BB108" s="270"/>
      <c r="BC108" s="270"/>
      <c r="BD108" s="270"/>
      <c r="BE108" s="270"/>
      <c r="BF108" s="270"/>
      <c r="BG108" s="270"/>
      <c r="BH108" s="270"/>
      <c r="BI108" s="270"/>
      <c r="BJ108" s="270"/>
      <c r="BK108" s="270"/>
      <c r="BL108" s="270"/>
      <c r="BM108" s="270"/>
      <c r="BN108" s="270"/>
      <c r="BO108" s="270"/>
      <c r="BP108" s="270"/>
      <c r="BQ108" s="270"/>
      <c r="BR108" s="270"/>
      <c r="BS108" s="270"/>
      <c r="BT108" s="270"/>
      <c r="BU108" s="270"/>
      <c r="BV108" s="270"/>
      <c r="BW108" s="270"/>
      <c r="BX108" s="270"/>
      <c r="BY108" s="270"/>
      <c r="BZ108" s="270"/>
      <c r="CA108" s="270"/>
      <c r="CB108" s="270"/>
      <c r="CC108" s="270"/>
      <c r="CD108" s="270"/>
      <c r="CE108" s="270"/>
      <c r="CF108" s="270"/>
    </row>
    <row r="109" spans="1:84" s="62" customFormat="1" x14ac:dyDescent="0.25">
      <c r="A109" s="306"/>
      <c r="B109" s="306"/>
      <c r="C109" s="306"/>
      <c r="D109" s="306"/>
      <c r="E109" s="306"/>
      <c r="F109" s="306"/>
      <c r="G109" s="306"/>
      <c r="H109" s="270"/>
      <c r="I109" s="270"/>
      <c r="J109" s="270"/>
      <c r="K109" s="270"/>
      <c r="L109" s="270"/>
      <c r="M109" s="270"/>
      <c r="N109" s="270"/>
      <c r="O109" s="270"/>
      <c r="P109" s="270"/>
      <c r="Q109" s="270"/>
      <c r="R109" s="270"/>
      <c r="S109" s="270"/>
      <c r="T109" s="270"/>
      <c r="U109" s="270"/>
      <c r="V109" s="270"/>
      <c r="W109" s="270"/>
      <c r="X109" s="270"/>
      <c r="Y109" s="270"/>
      <c r="Z109" s="270"/>
      <c r="AA109" s="270"/>
      <c r="AB109" s="270"/>
      <c r="AC109" s="270"/>
      <c r="AD109" s="270"/>
      <c r="AE109" s="270"/>
      <c r="AF109" s="270"/>
      <c r="AG109" s="270"/>
      <c r="AH109" s="270"/>
      <c r="AI109" s="270"/>
      <c r="AJ109" s="270"/>
      <c r="AK109" s="270"/>
      <c r="AL109" s="270"/>
      <c r="AM109" s="270"/>
      <c r="AN109" s="270"/>
      <c r="AO109" s="270"/>
      <c r="AP109" s="270"/>
      <c r="AQ109" s="270"/>
      <c r="AR109" s="270"/>
      <c r="AS109" s="270"/>
      <c r="AT109" s="270"/>
      <c r="AU109" s="270"/>
      <c r="AV109" s="270"/>
      <c r="AW109" s="270"/>
      <c r="AX109" s="270"/>
      <c r="AY109" s="270"/>
      <c r="AZ109" s="270"/>
      <c r="BA109" s="270"/>
      <c r="BB109" s="270"/>
      <c r="BC109" s="270"/>
      <c r="BD109" s="270"/>
      <c r="BE109" s="270"/>
      <c r="BF109" s="270"/>
      <c r="BG109" s="270"/>
      <c r="BH109" s="270"/>
      <c r="BI109" s="270"/>
      <c r="BJ109" s="270"/>
      <c r="BK109" s="270"/>
      <c r="BL109" s="270"/>
      <c r="BM109" s="270"/>
      <c r="BN109" s="270"/>
      <c r="BO109" s="270"/>
      <c r="BP109" s="270"/>
      <c r="BQ109" s="270"/>
      <c r="BR109" s="270"/>
      <c r="BS109" s="270"/>
      <c r="BT109" s="270"/>
      <c r="BU109" s="270"/>
      <c r="BV109" s="270"/>
      <c r="BW109" s="270"/>
      <c r="BX109" s="270"/>
      <c r="BY109" s="270"/>
      <c r="BZ109" s="270"/>
      <c r="CA109" s="270"/>
      <c r="CB109" s="270"/>
      <c r="CC109" s="270"/>
      <c r="CD109" s="270"/>
      <c r="CE109" s="270"/>
      <c r="CF109" s="270"/>
    </row>
    <row r="110" spans="1:84" s="62" customFormat="1" x14ac:dyDescent="0.25">
      <c r="A110" s="306"/>
      <c r="B110" s="306"/>
      <c r="C110" s="306"/>
      <c r="D110" s="306"/>
      <c r="E110" s="306"/>
      <c r="F110" s="306"/>
      <c r="G110" s="306"/>
      <c r="H110" s="270"/>
      <c r="I110" s="270"/>
      <c r="J110" s="270"/>
      <c r="K110" s="270"/>
      <c r="L110" s="270"/>
      <c r="M110" s="270"/>
      <c r="N110" s="270"/>
      <c r="O110" s="270"/>
      <c r="P110" s="270"/>
      <c r="Q110" s="270"/>
      <c r="R110" s="270"/>
      <c r="S110" s="270"/>
      <c r="T110" s="270"/>
      <c r="U110" s="270"/>
      <c r="V110" s="270"/>
      <c r="W110" s="270"/>
      <c r="X110" s="270"/>
      <c r="Y110" s="270"/>
      <c r="Z110" s="270"/>
      <c r="AA110" s="270"/>
      <c r="AB110" s="270"/>
      <c r="AC110" s="270"/>
      <c r="AD110" s="270"/>
      <c r="AE110" s="270"/>
      <c r="AF110" s="270"/>
      <c r="AG110" s="270"/>
      <c r="AH110" s="270"/>
      <c r="AI110" s="270"/>
      <c r="AJ110" s="270"/>
      <c r="AK110" s="270"/>
      <c r="AL110" s="270"/>
      <c r="AM110" s="270"/>
      <c r="AN110" s="270"/>
      <c r="AO110" s="270"/>
      <c r="AP110" s="270"/>
      <c r="AQ110" s="270"/>
      <c r="AR110" s="270"/>
      <c r="AS110" s="270"/>
      <c r="AT110" s="270"/>
      <c r="AU110" s="270"/>
      <c r="AV110" s="270"/>
      <c r="AW110" s="270"/>
      <c r="AX110" s="270"/>
      <c r="AY110" s="270"/>
      <c r="AZ110" s="270"/>
      <c r="BA110" s="270"/>
      <c r="BB110" s="270"/>
      <c r="BC110" s="270"/>
      <c r="BD110" s="270"/>
      <c r="BE110" s="270"/>
      <c r="BF110" s="270"/>
      <c r="BG110" s="270"/>
      <c r="BH110" s="270"/>
      <c r="BI110" s="270"/>
      <c r="BJ110" s="270"/>
      <c r="BK110" s="270"/>
      <c r="BL110" s="270"/>
      <c r="BM110" s="270"/>
      <c r="BN110" s="270"/>
      <c r="BO110" s="270"/>
      <c r="BP110" s="270"/>
      <c r="BQ110" s="270"/>
      <c r="BR110" s="270"/>
      <c r="BS110" s="270"/>
      <c r="BT110" s="270"/>
      <c r="BU110" s="270"/>
      <c r="BV110" s="270"/>
      <c r="BW110" s="270"/>
      <c r="BX110" s="270"/>
      <c r="BY110" s="270"/>
      <c r="BZ110" s="270"/>
      <c r="CA110" s="270"/>
      <c r="CB110" s="270"/>
      <c r="CC110" s="270"/>
      <c r="CD110" s="270"/>
      <c r="CE110" s="270"/>
      <c r="CF110" s="270"/>
    </row>
    <row r="111" spans="1:84" s="62" customFormat="1" x14ac:dyDescent="0.25">
      <c r="A111" s="306"/>
      <c r="B111" s="306"/>
      <c r="C111" s="306"/>
      <c r="D111" s="306"/>
      <c r="E111" s="306"/>
      <c r="F111" s="306"/>
      <c r="G111" s="306"/>
      <c r="H111" s="270"/>
      <c r="I111" s="270"/>
      <c r="J111" s="270"/>
      <c r="K111" s="270"/>
      <c r="L111" s="270"/>
      <c r="M111" s="270"/>
      <c r="N111" s="270"/>
      <c r="O111" s="270"/>
      <c r="P111" s="270"/>
      <c r="Q111" s="270"/>
      <c r="R111" s="270"/>
      <c r="S111" s="270"/>
      <c r="T111" s="270"/>
      <c r="U111" s="270"/>
      <c r="V111" s="270"/>
      <c r="W111" s="270"/>
      <c r="X111" s="270"/>
      <c r="Y111" s="270"/>
      <c r="Z111" s="270"/>
      <c r="AA111" s="270"/>
      <c r="AB111" s="270"/>
      <c r="AC111" s="270"/>
      <c r="AD111" s="270"/>
      <c r="AE111" s="270"/>
      <c r="AF111" s="270"/>
      <c r="AG111" s="270"/>
      <c r="AH111" s="270"/>
      <c r="AI111" s="270"/>
      <c r="AJ111" s="270"/>
      <c r="AK111" s="270"/>
      <c r="AL111" s="270"/>
      <c r="AM111" s="270"/>
      <c r="AN111" s="270"/>
      <c r="AO111" s="270"/>
      <c r="AP111" s="270"/>
      <c r="AQ111" s="270"/>
      <c r="AR111" s="270"/>
      <c r="AS111" s="270"/>
      <c r="AT111" s="270"/>
      <c r="AU111" s="270"/>
      <c r="AV111" s="270"/>
      <c r="AW111" s="270"/>
      <c r="AX111" s="270"/>
      <c r="AY111" s="270"/>
      <c r="AZ111" s="270"/>
      <c r="BA111" s="270"/>
      <c r="BB111" s="270"/>
      <c r="BC111" s="270"/>
      <c r="BD111" s="270"/>
      <c r="BE111" s="270"/>
      <c r="BF111" s="270"/>
      <c r="BG111" s="270"/>
      <c r="BH111" s="270"/>
      <c r="BI111" s="270"/>
      <c r="BJ111" s="270"/>
      <c r="BK111" s="270"/>
      <c r="BL111" s="270"/>
      <c r="BM111" s="270"/>
      <c r="BN111" s="270"/>
      <c r="BO111" s="270"/>
      <c r="BP111" s="270"/>
      <c r="BQ111" s="270"/>
      <c r="BR111" s="270"/>
      <c r="BS111" s="270"/>
      <c r="BT111" s="270"/>
      <c r="BU111" s="270"/>
      <c r="BV111" s="270"/>
      <c r="BW111" s="270"/>
      <c r="BX111" s="270"/>
      <c r="BY111" s="270"/>
      <c r="BZ111" s="270"/>
      <c r="CA111" s="270"/>
      <c r="CB111" s="270"/>
      <c r="CC111" s="270"/>
      <c r="CD111" s="270"/>
      <c r="CE111" s="270"/>
      <c r="CF111" s="270"/>
    </row>
    <row r="112" spans="1:84" s="62" customFormat="1" x14ac:dyDescent="0.25">
      <c r="A112" s="306"/>
      <c r="B112" s="306"/>
      <c r="C112" s="306"/>
      <c r="D112" s="306"/>
      <c r="E112" s="306"/>
      <c r="F112" s="306"/>
      <c r="G112" s="306"/>
      <c r="H112" s="270"/>
      <c r="I112" s="270"/>
      <c r="J112" s="270"/>
      <c r="K112" s="270"/>
      <c r="L112" s="270"/>
      <c r="M112" s="270"/>
      <c r="N112" s="270"/>
      <c r="O112" s="270"/>
      <c r="P112" s="270"/>
      <c r="Q112" s="270"/>
      <c r="R112" s="270"/>
      <c r="S112" s="270"/>
      <c r="T112" s="270"/>
      <c r="U112" s="270"/>
      <c r="V112" s="270"/>
      <c r="W112" s="270"/>
      <c r="X112" s="270"/>
      <c r="Y112" s="270"/>
      <c r="Z112" s="270"/>
      <c r="AA112" s="270"/>
      <c r="AB112" s="270"/>
      <c r="AC112" s="270"/>
      <c r="AD112" s="270"/>
      <c r="AE112" s="270"/>
      <c r="AF112" s="270"/>
      <c r="AG112" s="270"/>
      <c r="AH112" s="270"/>
      <c r="AI112" s="270"/>
      <c r="AJ112" s="270"/>
      <c r="AK112" s="270"/>
      <c r="AL112" s="270"/>
      <c r="AM112" s="270"/>
      <c r="AN112" s="270"/>
      <c r="AO112" s="270"/>
      <c r="AP112" s="270"/>
      <c r="AQ112" s="270"/>
      <c r="AR112" s="270"/>
      <c r="AS112" s="270"/>
      <c r="AT112" s="270"/>
      <c r="AU112" s="270"/>
      <c r="AV112" s="270"/>
      <c r="AW112" s="270"/>
      <c r="AX112" s="270"/>
      <c r="AY112" s="270"/>
      <c r="AZ112" s="270"/>
      <c r="BA112" s="270"/>
      <c r="BB112" s="270"/>
      <c r="BC112" s="270"/>
      <c r="BD112" s="270"/>
      <c r="BE112" s="270"/>
      <c r="BF112" s="270"/>
      <c r="BG112" s="270"/>
      <c r="BH112" s="270"/>
      <c r="BI112" s="270"/>
      <c r="BJ112" s="270"/>
      <c r="BK112" s="270"/>
      <c r="BL112" s="270"/>
      <c r="BM112" s="270"/>
      <c r="BN112" s="270"/>
      <c r="BO112" s="270"/>
      <c r="BP112" s="270"/>
      <c r="BQ112" s="270"/>
      <c r="BR112" s="270"/>
      <c r="BS112" s="270"/>
      <c r="BT112" s="270"/>
      <c r="BU112" s="270"/>
      <c r="BV112" s="270"/>
      <c r="BW112" s="270"/>
      <c r="BX112" s="270"/>
      <c r="BY112" s="270"/>
      <c r="BZ112" s="270"/>
      <c r="CA112" s="270"/>
      <c r="CB112" s="270"/>
      <c r="CC112" s="270"/>
      <c r="CD112" s="270"/>
      <c r="CE112" s="270"/>
      <c r="CF112" s="270"/>
    </row>
    <row r="113" spans="1:84" s="62" customFormat="1" x14ac:dyDescent="0.25">
      <c r="A113" s="306"/>
      <c r="B113" s="306"/>
      <c r="C113" s="306"/>
      <c r="D113" s="306"/>
      <c r="E113" s="306"/>
      <c r="F113" s="306"/>
      <c r="G113" s="306"/>
      <c r="H113" s="270"/>
      <c r="I113" s="270"/>
      <c r="J113" s="270"/>
      <c r="K113" s="270"/>
      <c r="L113" s="270"/>
      <c r="M113" s="270"/>
      <c r="N113" s="270"/>
      <c r="O113" s="270"/>
      <c r="P113" s="270"/>
      <c r="Q113" s="270"/>
      <c r="R113" s="270"/>
      <c r="S113" s="270"/>
      <c r="T113" s="270"/>
      <c r="U113" s="270"/>
      <c r="V113" s="270"/>
      <c r="W113" s="270"/>
      <c r="X113" s="270"/>
      <c r="Y113" s="270"/>
      <c r="Z113" s="270"/>
      <c r="AA113" s="270"/>
      <c r="AB113" s="270"/>
      <c r="AC113" s="270"/>
      <c r="AD113" s="270"/>
      <c r="AE113" s="270"/>
      <c r="AF113" s="270"/>
      <c r="AG113" s="270"/>
      <c r="AH113" s="270"/>
      <c r="AI113" s="270"/>
      <c r="AJ113" s="270"/>
      <c r="AK113" s="270"/>
      <c r="AL113" s="270"/>
      <c r="AM113" s="270"/>
      <c r="AN113" s="270"/>
      <c r="AO113" s="270"/>
      <c r="AP113" s="270"/>
      <c r="AQ113" s="270"/>
      <c r="AR113" s="270"/>
      <c r="AS113" s="270"/>
      <c r="AT113" s="270"/>
      <c r="AU113" s="270"/>
      <c r="AV113" s="270"/>
      <c r="AW113" s="270"/>
      <c r="AX113" s="270"/>
      <c r="AY113" s="270"/>
      <c r="AZ113" s="270"/>
      <c r="BA113" s="270"/>
      <c r="BB113" s="270"/>
      <c r="BC113" s="270"/>
      <c r="BD113" s="270"/>
      <c r="BE113" s="270"/>
      <c r="BF113" s="270"/>
      <c r="BG113" s="270"/>
      <c r="BH113" s="270"/>
      <c r="BI113" s="270"/>
      <c r="BJ113" s="270"/>
      <c r="BK113" s="270"/>
      <c r="BL113" s="270"/>
      <c r="BM113" s="270"/>
      <c r="BN113" s="270"/>
      <c r="BO113" s="270"/>
      <c r="BP113" s="270"/>
      <c r="BQ113" s="270"/>
      <c r="BR113" s="270"/>
      <c r="BS113" s="270"/>
      <c r="BT113" s="270"/>
      <c r="BU113" s="270"/>
      <c r="BV113" s="270"/>
      <c r="BW113" s="270"/>
      <c r="BX113" s="270"/>
      <c r="BY113" s="270"/>
      <c r="BZ113" s="270"/>
      <c r="CA113" s="270"/>
      <c r="CB113" s="270"/>
      <c r="CC113" s="270"/>
      <c r="CD113" s="270"/>
      <c r="CE113" s="270"/>
      <c r="CF113" s="270"/>
    </row>
    <row r="114" spans="1:84" s="62" customFormat="1" x14ac:dyDescent="0.25">
      <c r="A114" s="306"/>
      <c r="B114" s="306"/>
      <c r="C114" s="306"/>
      <c r="D114" s="306"/>
      <c r="E114" s="306"/>
      <c r="F114" s="306"/>
      <c r="G114" s="306"/>
      <c r="H114" s="270"/>
      <c r="I114" s="270"/>
      <c r="J114" s="270"/>
      <c r="K114" s="270"/>
      <c r="L114" s="270"/>
      <c r="M114" s="270"/>
      <c r="N114" s="270"/>
      <c r="O114" s="270"/>
      <c r="P114" s="270"/>
      <c r="Q114" s="270"/>
      <c r="R114" s="270"/>
      <c r="S114" s="270"/>
      <c r="T114" s="270"/>
      <c r="U114" s="270"/>
      <c r="V114" s="270"/>
      <c r="W114" s="270"/>
      <c r="X114" s="270"/>
      <c r="Y114" s="270"/>
      <c r="Z114" s="270"/>
      <c r="AA114" s="270"/>
      <c r="AB114" s="270"/>
      <c r="AC114" s="270"/>
      <c r="AD114" s="270"/>
      <c r="AE114" s="270"/>
      <c r="AF114" s="270"/>
      <c r="AG114" s="270"/>
      <c r="AH114" s="270"/>
      <c r="AI114" s="270"/>
      <c r="AJ114" s="270"/>
      <c r="AK114" s="270"/>
      <c r="AL114" s="270"/>
      <c r="AM114" s="270"/>
      <c r="AN114" s="270"/>
      <c r="AO114" s="270"/>
      <c r="AP114" s="270"/>
      <c r="AQ114" s="270"/>
      <c r="AR114" s="270"/>
      <c r="AS114" s="270"/>
      <c r="AT114" s="270"/>
      <c r="AU114" s="270"/>
      <c r="AV114" s="270"/>
      <c r="AW114" s="270"/>
      <c r="AX114" s="270"/>
      <c r="AY114" s="270"/>
      <c r="AZ114" s="270"/>
      <c r="BA114" s="270"/>
      <c r="BB114" s="270"/>
      <c r="BC114" s="270"/>
      <c r="BD114" s="270"/>
      <c r="BE114" s="270"/>
      <c r="BF114" s="270"/>
      <c r="BG114" s="270"/>
      <c r="BH114" s="270"/>
      <c r="BI114" s="270"/>
      <c r="BJ114" s="270"/>
      <c r="BK114" s="270"/>
      <c r="BL114" s="270"/>
      <c r="BM114" s="270"/>
      <c r="BN114" s="270"/>
      <c r="BO114" s="270"/>
      <c r="BP114" s="270"/>
      <c r="BQ114" s="270"/>
      <c r="BR114" s="270"/>
      <c r="BS114" s="270"/>
      <c r="BT114" s="270"/>
      <c r="BU114" s="270"/>
      <c r="BV114" s="270"/>
      <c r="BW114" s="270"/>
      <c r="BX114" s="270"/>
      <c r="BY114" s="270"/>
      <c r="BZ114" s="270"/>
      <c r="CA114" s="270"/>
      <c r="CB114" s="270"/>
      <c r="CC114" s="270"/>
      <c r="CD114" s="270"/>
      <c r="CE114" s="270"/>
      <c r="CF114" s="270"/>
    </row>
    <row r="115" spans="1:84" s="62" customFormat="1" x14ac:dyDescent="0.25">
      <c r="A115" s="306"/>
      <c r="B115" s="306"/>
      <c r="C115" s="306"/>
      <c r="D115" s="306"/>
      <c r="E115" s="306"/>
      <c r="F115" s="306"/>
      <c r="G115" s="306"/>
      <c r="H115" s="270"/>
      <c r="I115" s="270"/>
      <c r="J115" s="270"/>
      <c r="K115" s="270"/>
      <c r="L115" s="270"/>
      <c r="M115" s="270"/>
      <c r="N115" s="270"/>
      <c r="O115" s="270"/>
      <c r="P115" s="270"/>
      <c r="Q115" s="270"/>
      <c r="R115" s="270"/>
      <c r="S115" s="270"/>
      <c r="T115" s="270"/>
      <c r="U115" s="270"/>
      <c r="V115" s="270"/>
      <c r="W115" s="270"/>
      <c r="X115" s="270"/>
      <c r="Y115" s="270"/>
      <c r="Z115" s="270"/>
      <c r="AA115" s="270"/>
      <c r="AB115" s="270"/>
      <c r="AC115" s="270"/>
      <c r="AD115" s="270"/>
      <c r="AE115" s="270"/>
      <c r="AF115" s="270"/>
      <c r="AG115" s="270"/>
      <c r="AH115" s="270"/>
      <c r="AI115" s="270"/>
      <c r="AJ115" s="270"/>
      <c r="AK115" s="270"/>
      <c r="AL115" s="270"/>
      <c r="AM115" s="270"/>
      <c r="AN115" s="270"/>
      <c r="AO115" s="270"/>
      <c r="AP115" s="270"/>
      <c r="AQ115" s="270"/>
      <c r="AR115" s="270"/>
      <c r="AS115" s="270"/>
      <c r="AT115" s="270"/>
      <c r="AU115" s="270"/>
      <c r="AV115" s="270"/>
      <c r="AW115" s="270"/>
      <c r="AX115" s="270"/>
      <c r="AY115" s="270"/>
      <c r="AZ115" s="270"/>
      <c r="BA115" s="270"/>
      <c r="BB115" s="270"/>
      <c r="BC115" s="270"/>
      <c r="BD115" s="270"/>
      <c r="BE115" s="270"/>
      <c r="BF115" s="270"/>
      <c r="BG115" s="270"/>
      <c r="BH115" s="270"/>
      <c r="BI115" s="270"/>
      <c r="BJ115" s="270"/>
      <c r="BK115" s="270"/>
      <c r="BL115" s="270"/>
      <c r="BM115" s="270"/>
      <c r="BN115" s="270"/>
      <c r="BO115" s="270"/>
      <c r="BP115" s="270"/>
      <c r="BQ115" s="270"/>
      <c r="BR115" s="270"/>
      <c r="BS115" s="270"/>
      <c r="BT115" s="270"/>
      <c r="BU115" s="270"/>
      <c r="BV115" s="270"/>
      <c r="BW115" s="270"/>
      <c r="BX115" s="270"/>
      <c r="BY115" s="270"/>
      <c r="BZ115" s="270"/>
      <c r="CA115" s="270"/>
      <c r="CB115" s="270"/>
      <c r="CC115" s="270"/>
      <c r="CD115" s="270"/>
      <c r="CE115" s="270"/>
      <c r="CF115" s="270"/>
    </row>
    <row r="116" spans="1:84" s="62" customFormat="1" x14ac:dyDescent="0.25">
      <c r="A116" s="306"/>
      <c r="B116" s="306"/>
      <c r="C116" s="306"/>
      <c r="D116" s="306"/>
      <c r="E116" s="306"/>
      <c r="F116" s="306"/>
      <c r="G116" s="306"/>
      <c r="H116" s="270"/>
      <c r="I116" s="270"/>
      <c r="J116" s="270"/>
      <c r="K116" s="270"/>
      <c r="L116" s="270"/>
      <c r="M116" s="270"/>
      <c r="N116" s="270"/>
      <c r="O116" s="270"/>
      <c r="P116" s="270"/>
      <c r="Q116" s="270"/>
      <c r="R116" s="270"/>
      <c r="S116" s="270"/>
      <c r="T116" s="270"/>
      <c r="U116" s="270"/>
      <c r="V116" s="270"/>
      <c r="W116" s="270"/>
      <c r="X116" s="270"/>
      <c r="Y116" s="270"/>
      <c r="Z116" s="270"/>
      <c r="AA116" s="270"/>
      <c r="AB116" s="270"/>
      <c r="AC116" s="270"/>
      <c r="AD116" s="270"/>
      <c r="AE116" s="270"/>
      <c r="AF116" s="270"/>
      <c r="AG116" s="270"/>
      <c r="AH116" s="270"/>
      <c r="AI116" s="270"/>
      <c r="AJ116" s="270"/>
      <c r="AK116" s="270"/>
      <c r="AL116" s="270"/>
      <c r="AM116" s="270"/>
      <c r="AN116" s="270"/>
      <c r="AO116" s="270"/>
      <c r="AP116" s="270"/>
      <c r="AQ116" s="270"/>
      <c r="AR116" s="270"/>
      <c r="AS116" s="270"/>
      <c r="AT116" s="270"/>
      <c r="AU116" s="270"/>
      <c r="AV116" s="270"/>
      <c r="AW116" s="270"/>
      <c r="AX116" s="270"/>
      <c r="AY116" s="270"/>
      <c r="AZ116" s="270"/>
      <c r="BA116" s="270"/>
      <c r="BB116" s="270"/>
      <c r="BC116" s="270"/>
      <c r="BD116" s="270"/>
      <c r="BE116" s="270"/>
      <c r="BF116" s="270"/>
      <c r="BG116" s="270"/>
      <c r="BH116" s="270"/>
      <c r="BI116" s="270"/>
      <c r="BJ116" s="270"/>
      <c r="BK116" s="270"/>
      <c r="BL116" s="270"/>
      <c r="BM116" s="270"/>
      <c r="BN116" s="270"/>
      <c r="BO116" s="270"/>
      <c r="BP116" s="270"/>
      <c r="BQ116" s="270"/>
      <c r="BR116" s="270"/>
      <c r="BS116" s="270"/>
      <c r="BT116" s="270"/>
      <c r="BU116" s="270"/>
      <c r="BV116" s="270"/>
      <c r="BW116" s="270"/>
      <c r="BX116" s="270"/>
      <c r="BY116" s="270"/>
      <c r="BZ116" s="270"/>
      <c r="CA116" s="270"/>
      <c r="CB116" s="270"/>
      <c r="CC116" s="270"/>
      <c r="CD116" s="270"/>
      <c r="CE116" s="270"/>
      <c r="CF116" s="270"/>
    </row>
    <row r="117" spans="1:84" s="62" customFormat="1" x14ac:dyDescent="0.25">
      <c r="A117" s="306"/>
      <c r="B117" s="306"/>
      <c r="C117" s="306"/>
      <c r="D117" s="306"/>
      <c r="E117" s="306"/>
      <c r="F117" s="306"/>
      <c r="G117" s="306"/>
      <c r="H117" s="270"/>
      <c r="I117" s="270"/>
      <c r="J117" s="270"/>
      <c r="K117" s="270"/>
      <c r="L117" s="270"/>
      <c r="M117" s="270"/>
      <c r="N117" s="270"/>
      <c r="O117" s="270"/>
      <c r="P117" s="270"/>
      <c r="Q117" s="270"/>
      <c r="R117" s="270"/>
      <c r="S117" s="270"/>
      <c r="T117" s="270"/>
      <c r="U117" s="270"/>
      <c r="V117" s="270"/>
      <c r="W117" s="270"/>
      <c r="X117" s="270"/>
      <c r="Y117" s="270"/>
      <c r="Z117" s="270"/>
      <c r="AA117" s="270"/>
      <c r="AB117" s="270"/>
      <c r="AC117" s="270"/>
      <c r="AD117" s="270"/>
      <c r="AE117" s="270"/>
      <c r="AF117" s="270"/>
      <c r="AG117" s="270"/>
      <c r="AH117" s="270"/>
      <c r="AI117" s="270"/>
      <c r="AJ117" s="270"/>
      <c r="AK117" s="270"/>
      <c r="AL117" s="270"/>
      <c r="AM117" s="270"/>
      <c r="AN117" s="270"/>
      <c r="AO117" s="270"/>
      <c r="AP117" s="270"/>
      <c r="AQ117" s="270"/>
      <c r="AR117" s="270"/>
      <c r="AS117" s="270"/>
      <c r="AT117" s="270"/>
      <c r="AU117" s="270"/>
      <c r="AV117" s="270"/>
      <c r="AW117" s="270"/>
      <c r="AX117" s="270"/>
      <c r="AY117" s="270"/>
      <c r="AZ117" s="270"/>
      <c r="BA117" s="270"/>
      <c r="BB117" s="270"/>
      <c r="BC117" s="270"/>
      <c r="BD117" s="270"/>
      <c r="BE117" s="270"/>
      <c r="BF117" s="270"/>
      <c r="BG117" s="270"/>
      <c r="BH117" s="270"/>
      <c r="BI117" s="270"/>
      <c r="BJ117" s="270"/>
      <c r="BK117" s="270"/>
      <c r="BL117" s="270"/>
      <c r="BM117" s="270"/>
      <c r="BN117" s="270"/>
      <c r="BO117" s="270"/>
      <c r="BP117" s="270"/>
      <c r="BQ117" s="270"/>
      <c r="BR117" s="270"/>
      <c r="BS117" s="270"/>
      <c r="BT117" s="270"/>
      <c r="BU117" s="270"/>
      <c r="BV117" s="270"/>
      <c r="BW117" s="270"/>
      <c r="BX117" s="270"/>
      <c r="BY117" s="270"/>
      <c r="BZ117" s="270"/>
      <c r="CA117" s="270"/>
      <c r="CB117" s="270"/>
      <c r="CC117" s="270"/>
      <c r="CD117" s="270"/>
      <c r="CE117" s="270"/>
      <c r="CF117" s="270"/>
    </row>
    <row r="118" spans="1:84" s="62" customFormat="1" x14ac:dyDescent="0.25">
      <c r="A118" s="306"/>
      <c r="B118" s="306"/>
      <c r="C118" s="306"/>
      <c r="D118" s="306"/>
      <c r="E118" s="306"/>
      <c r="F118" s="306"/>
      <c r="G118" s="306"/>
      <c r="H118" s="270"/>
      <c r="I118" s="270"/>
      <c r="J118" s="270"/>
      <c r="K118" s="270"/>
      <c r="L118" s="270"/>
      <c r="M118" s="270"/>
      <c r="N118" s="270"/>
      <c r="O118" s="270"/>
      <c r="P118" s="270"/>
      <c r="Q118" s="270"/>
      <c r="R118" s="270"/>
      <c r="S118" s="270"/>
      <c r="T118" s="270"/>
      <c r="U118" s="270"/>
      <c r="V118" s="270"/>
      <c r="W118" s="270"/>
      <c r="X118" s="270"/>
      <c r="Y118" s="270"/>
      <c r="Z118" s="270"/>
      <c r="AA118" s="270"/>
      <c r="AB118" s="270"/>
      <c r="AC118" s="270"/>
      <c r="AD118" s="270"/>
      <c r="AE118" s="270"/>
      <c r="AF118" s="270"/>
      <c r="AG118" s="270"/>
      <c r="AH118" s="270"/>
      <c r="AI118" s="270"/>
      <c r="AJ118" s="270"/>
      <c r="AK118" s="270"/>
      <c r="AL118" s="270"/>
      <c r="AM118" s="270"/>
      <c r="AN118" s="270"/>
      <c r="AO118" s="270"/>
      <c r="AP118" s="270"/>
      <c r="AQ118" s="270"/>
      <c r="AR118" s="270"/>
      <c r="AS118" s="270"/>
      <c r="AT118" s="270"/>
      <c r="AU118" s="270"/>
      <c r="AV118" s="270"/>
      <c r="AW118" s="270"/>
      <c r="AX118" s="270"/>
      <c r="AY118" s="270"/>
      <c r="AZ118" s="270"/>
      <c r="BA118" s="270"/>
      <c r="BB118" s="270"/>
      <c r="BC118" s="270"/>
      <c r="BD118" s="270"/>
      <c r="BE118" s="270"/>
      <c r="BF118" s="270"/>
      <c r="BG118" s="270"/>
      <c r="BH118" s="270"/>
      <c r="BI118" s="270"/>
      <c r="BJ118" s="270"/>
      <c r="BK118" s="270"/>
      <c r="BL118" s="270"/>
      <c r="BM118" s="270"/>
      <c r="BN118" s="270"/>
      <c r="BO118" s="270"/>
      <c r="BP118" s="270"/>
      <c r="BQ118" s="270"/>
      <c r="BR118" s="270"/>
      <c r="BS118" s="270"/>
      <c r="BT118" s="270"/>
      <c r="BU118" s="270"/>
      <c r="BV118" s="270"/>
      <c r="BW118" s="270"/>
      <c r="BX118" s="270"/>
      <c r="BY118" s="270"/>
      <c r="BZ118" s="270"/>
      <c r="CA118" s="270"/>
      <c r="CB118" s="270"/>
      <c r="CC118" s="270"/>
      <c r="CD118" s="270"/>
      <c r="CE118" s="270"/>
      <c r="CF118" s="270"/>
    </row>
    <row r="119" spans="1:84" s="62" customFormat="1" x14ac:dyDescent="0.25">
      <c r="A119" s="306"/>
      <c r="B119" s="306"/>
      <c r="C119" s="306"/>
      <c r="D119" s="306"/>
      <c r="E119" s="306"/>
      <c r="F119" s="306"/>
      <c r="G119" s="306"/>
      <c r="H119" s="270"/>
      <c r="I119" s="270"/>
      <c r="J119" s="270"/>
      <c r="K119" s="270"/>
      <c r="L119" s="270"/>
      <c r="M119" s="270"/>
      <c r="N119" s="270"/>
      <c r="O119" s="270"/>
      <c r="P119" s="270"/>
      <c r="Q119" s="270"/>
      <c r="R119" s="270"/>
      <c r="S119" s="270"/>
      <c r="T119" s="270"/>
      <c r="U119" s="270"/>
      <c r="V119" s="270"/>
      <c r="W119" s="270"/>
      <c r="X119" s="270"/>
      <c r="Y119" s="270"/>
      <c r="Z119" s="270"/>
      <c r="AA119" s="270"/>
      <c r="AB119" s="270"/>
      <c r="AC119" s="270"/>
      <c r="AD119" s="270"/>
      <c r="AE119" s="270"/>
      <c r="AF119" s="270"/>
      <c r="AG119" s="270"/>
      <c r="AH119" s="270"/>
      <c r="AI119" s="270"/>
      <c r="AJ119" s="270"/>
      <c r="AK119" s="270"/>
      <c r="AL119" s="270"/>
      <c r="AM119" s="270"/>
      <c r="AN119" s="270"/>
      <c r="AO119" s="270"/>
      <c r="AP119" s="270"/>
      <c r="AQ119" s="270"/>
      <c r="AR119" s="270"/>
      <c r="AS119" s="270"/>
      <c r="AT119" s="270"/>
      <c r="AU119" s="270"/>
      <c r="AV119" s="270"/>
      <c r="AW119" s="270"/>
      <c r="AX119" s="270"/>
      <c r="AY119" s="270"/>
      <c r="AZ119" s="270"/>
      <c r="BA119" s="270"/>
      <c r="BB119" s="270"/>
      <c r="BC119" s="270"/>
      <c r="BD119" s="270"/>
      <c r="BE119" s="270"/>
      <c r="BF119" s="270"/>
      <c r="BG119" s="270"/>
      <c r="BH119" s="270"/>
      <c r="BI119" s="270"/>
      <c r="BJ119" s="270"/>
      <c r="BK119" s="270"/>
      <c r="BL119" s="270"/>
      <c r="BM119" s="270"/>
      <c r="BN119" s="270"/>
      <c r="BO119" s="270"/>
      <c r="BP119" s="270"/>
      <c r="BQ119" s="270"/>
      <c r="BR119" s="270"/>
      <c r="BS119" s="270"/>
      <c r="BT119" s="270"/>
      <c r="BU119" s="270"/>
      <c r="BV119" s="270"/>
      <c r="BW119" s="270"/>
      <c r="BX119" s="270"/>
      <c r="BY119" s="270"/>
      <c r="BZ119" s="270"/>
      <c r="CA119" s="270"/>
      <c r="CB119" s="270"/>
      <c r="CC119" s="270"/>
      <c r="CD119" s="270"/>
      <c r="CE119" s="270"/>
      <c r="CF119" s="270"/>
    </row>
    <row r="120" spans="1:84" s="62" customFormat="1" x14ac:dyDescent="0.25">
      <c r="A120" s="306"/>
      <c r="B120" s="306"/>
      <c r="C120" s="306"/>
      <c r="D120" s="306"/>
      <c r="E120" s="306"/>
      <c r="F120" s="306"/>
      <c r="G120" s="306"/>
      <c r="H120" s="270"/>
      <c r="I120" s="270"/>
      <c r="J120" s="270"/>
      <c r="K120" s="270"/>
      <c r="L120" s="270"/>
      <c r="M120" s="270"/>
      <c r="N120" s="270"/>
      <c r="O120" s="270"/>
      <c r="P120" s="270"/>
      <c r="Q120" s="270"/>
      <c r="R120" s="270"/>
      <c r="S120" s="270"/>
      <c r="T120" s="270"/>
      <c r="U120" s="270"/>
      <c r="V120" s="270"/>
      <c r="W120" s="270"/>
      <c r="X120" s="270"/>
      <c r="Y120" s="270"/>
      <c r="Z120" s="270"/>
      <c r="AA120" s="270"/>
      <c r="AB120" s="270"/>
      <c r="AC120" s="270"/>
      <c r="AD120" s="270"/>
      <c r="AE120" s="270"/>
      <c r="AF120" s="270"/>
      <c r="AG120" s="270"/>
      <c r="AH120" s="270"/>
      <c r="AI120" s="270"/>
      <c r="AJ120" s="270"/>
      <c r="AK120" s="270"/>
      <c r="AL120" s="270"/>
      <c r="AM120" s="270"/>
      <c r="AN120" s="270"/>
      <c r="AO120" s="270"/>
      <c r="AP120" s="270"/>
      <c r="AQ120" s="270"/>
      <c r="AR120" s="270"/>
      <c r="AS120" s="270"/>
      <c r="AT120" s="270"/>
      <c r="AU120" s="270"/>
      <c r="AV120" s="270"/>
      <c r="AW120" s="270"/>
      <c r="AX120" s="270"/>
      <c r="AY120" s="270"/>
      <c r="AZ120" s="270"/>
      <c r="BA120" s="270"/>
      <c r="BB120" s="270"/>
      <c r="BC120" s="270"/>
      <c r="BD120" s="270"/>
      <c r="BE120" s="270"/>
      <c r="BF120" s="270"/>
      <c r="BG120" s="270"/>
      <c r="BH120" s="270"/>
      <c r="BI120" s="270"/>
      <c r="BJ120" s="270"/>
      <c r="BK120" s="270"/>
      <c r="BL120" s="270"/>
      <c r="BM120" s="270"/>
      <c r="BN120" s="270"/>
      <c r="BO120" s="270"/>
      <c r="BP120" s="270"/>
      <c r="BQ120" s="270"/>
      <c r="BR120" s="270"/>
      <c r="BS120" s="270"/>
      <c r="BT120" s="270"/>
      <c r="BU120" s="270"/>
      <c r="BV120" s="270"/>
      <c r="BW120" s="270"/>
      <c r="BX120" s="270"/>
      <c r="BY120" s="270"/>
      <c r="BZ120" s="270"/>
      <c r="CA120" s="270"/>
      <c r="CB120" s="270"/>
      <c r="CC120" s="270"/>
      <c r="CD120" s="270"/>
      <c r="CE120" s="270"/>
      <c r="CF120" s="270"/>
    </row>
    <row r="121" spans="1:84" s="62" customFormat="1" x14ac:dyDescent="0.25">
      <c r="A121" s="306"/>
      <c r="B121" s="306"/>
      <c r="C121" s="306"/>
      <c r="D121" s="306"/>
      <c r="E121" s="306"/>
      <c r="F121" s="306"/>
      <c r="G121" s="306"/>
      <c r="H121" s="270"/>
      <c r="I121" s="270"/>
      <c r="J121" s="270"/>
      <c r="K121" s="270"/>
      <c r="L121" s="270"/>
      <c r="M121" s="270"/>
      <c r="N121" s="270"/>
      <c r="O121" s="270"/>
      <c r="P121" s="270"/>
      <c r="Q121" s="270"/>
      <c r="R121" s="270"/>
      <c r="S121" s="270"/>
      <c r="T121" s="270"/>
      <c r="U121" s="270"/>
      <c r="V121" s="270"/>
      <c r="W121" s="270"/>
      <c r="X121" s="270"/>
      <c r="Y121" s="270"/>
      <c r="Z121" s="270"/>
      <c r="AA121" s="270"/>
      <c r="AB121" s="270"/>
      <c r="AC121" s="270"/>
      <c r="AD121" s="270"/>
      <c r="AE121" s="270"/>
      <c r="AF121" s="270"/>
      <c r="AG121" s="270"/>
      <c r="AH121" s="270"/>
      <c r="AI121" s="270"/>
      <c r="AJ121" s="270"/>
      <c r="AK121" s="270"/>
      <c r="AL121" s="270"/>
      <c r="AM121" s="270"/>
      <c r="AN121" s="270"/>
      <c r="AO121" s="270"/>
      <c r="AP121" s="270"/>
      <c r="AQ121" s="270"/>
      <c r="AR121" s="270"/>
      <c r="AS121" s="270"/>
      <c r="AT121" s="270"/>
      <c r="AU121" s="270"/>
      <c r="AV121" s="270"/>
      <c r="AW121" s="270"/>
      <c r="AX121" s="270"/>
      <c r="AY121" s="270"/>
      <c r="AZ121" s="270"/>
      <c r="BA121" s="270"/>
      <c r="BB121" s="270"/>
      <c r="BC121" s="270"/>
      <c r="BD121" s="270"/>
      <c r="BE121" s="270"/>
      <c r="BF121" s="270"/>
      <c r="BG121" s="270"/>
      <c r="BH121" s="270"/>
      <c r="BI121" s="270"/>
      <c r="BJ121" s="270"/>
      <c r="BK121" s="270"/>
      <c r="BL121" s="270"/>
      <c r="BM121" s="270"/>
      <c r="BN121" s="270"/>
      <c r="BO121" s="270"/>
      <c r="BP121" s="270"/>
      <c r="BQ121" s="270"/>
      <c r="BR121" s="270"/>
      <c r="BS121" s="270"/>
      <c r="BT121" s="270"/>
      <c r="BU121" s="270"/>
      <c r="BV121" s="270"/>
      <c r="BW121" s="270"/>
      <c r="BX121" s="270"/>
      <c r="BY121" s="270"/>
      <c r="BZ121" s="270"/>
      <c r="CA121" s="270"/>
      <c r="CB121" s="270"/>
      <c r="CC121" s="270"/>
      <c r="CD121" s="270"/>
      <c r="CE121" s="270"/>
      <c r="CF121" s="270"/>
    </row>
    <row r="122" spans="1:84" s="62" customFormat="1" x14ac:dyDescent="0.25">
      <c r="A122" s="306"/>
      <c r="B122" s="306"/>
      <c r="C122" s="306"/>
      <c r="D122" s="306"/>
      <c r="E122" s="306"/>
      <c r="F122" s="306"/>
      <c r="G122" s="306"/>
      <c r="H122" s="270"/>
      <c r="I122" s="270"/>
      <c r="J122" s="270"/>
      <c r="K122" s="270"/>
      <c r="L122" s="270"/>
      <c r="M122" s="270"/>
      <c r="N122" s="270"/>
      <c r="O122" s="270"/>
      <c r="P122" s="270"/>
      <c r="Q122" s="270"/>
      <c r="R122" s="270"/>
      <c r="S122" s="270"/>
      <c r="T122" s="270"/>
      <c r="U122" s="270"/>
      <c r="V122" s="270"/>
      <c r="W122" s="270"/>
      <c r="X122" s="270"/>
      <c r="Y122" s="270"/>
      <c r="Z122" s="270"/>
      <c r="AA122" s="270"/>
      <c r="AB122" s="270"/>
      <c r="AC122" s="270"/>
      <c r="AD122" s="270"/>
      <c r="AE122" s="270"/>
      <c r="AF122" s="270"/>
      <c r="AG122" s="270"/>
      <c r="AH122" s="270"/>
      <c r="AI122" s="270"/>
      <c r="AJ122" s="270"/>
      <c r="AK122" s="270"/>
      <c r="AL122" s="270"/>
      <c r="AM122" s="270"/>
      <c r="AN122" s="270"/>
      <c r="AO122" s="270"/>
      <c r="AP122" s="270"/>
      <c r="AQ122" s="270"/>
      <c r="AR122" s="270"/>
      <c r="AS122" s="270"/>
      <c r="AT122" s="270"/>
      <c r="AU122" s="270"/>
      <c r="AV122" s="270"/>
      <c r="AW122" s="270"/>
      <c r="AX122" s="270"/>
      <c r="AY122" s="270"/>
      <c r="AZ122" s="270"/>
      <c r="BA122" s="270"/>
      <c r="BB122" s="270"/>
      <c r="BC122" s="270"/>
      <c r="BD122" s="270"/>
      <c r="BE122" s="270"/>
      <c r="BF122" s="270"/>
      <c r="BG122" s="270"/>
      <c r="BH122" s="270"/>
      <c r="BI122" s="270"/>
      <c r="BJ122" s="270"/>
      <c r="BK122" s="270"/>
      <c r="BL122" s="270"/>
      <c r="BM122" s="270"/>
      <c r="BN122" s="270"/>
      <c r="BO122" s="270"/>
      <c r="BP122" s="270"/>
      <c r="BQ122" s="270"/>
      <c r="BR122" s="270"/>
      <c r="BS122" s="270"/>
      <c r="BT122" s="270"/>
      <c r="BU122" s="270"/>
      <c r="BV122" s="270"/>
      <c r="BW122" s="270"/>
      <c r="BX122" s="270"/>
      <c r="BY122" s="270"/>
      <c r="BZ122" s="270"/>
      <c r="CA122" s="270"/>
      <c r="CB122" s="270"/>
      <c r="CC122" s="270"/>
      <c r="CD122" s="270"/>
      <c r="CE122" s="270"/>
      <c r="CF122" s="270"/>
    </row>
    <row r="123" spans="1:84" s="62" customFormat="1" x14ac:dyDescent="0.25">
      <c r="A123" s="306"/>
      <c r="B123" s="306"/>
      <c r="C123" s="306"/>
      <c r="D123" s="306"/>
      <c r="E123" s="306"/>
      <c r="F123" s="306"/>
      <c r="G123" s="306"/>
      <c r="H123" s="270"/>
      <c r="I123" s="270"/>
      <c r="J123" s="270"/>
      <c r="K123" s="270"/>
      <c r="L123" s="270"/>
      <c r="M123" s="270"/>
      <c r="N123" s="270"/>
      <c r="O123" s="270"/>
      <c r="P123" s="270"/>
      <c r="Q123" s="270"/>
      <c r="R123" s="270"/>
      <c r="S123" s="270"/>
      <c r="T123" s="270"/>
      <c r="U123" s="270"/>
      <c r="V123" s="270"/>
      <c r="W123" s="270"/>
      <c r="X123" s="270"/>
      <c r="Y123" s="270"/>
      <c r="Z123" s="270"/>
      <c r="AA123" s="270"/>
      <c r="AB123" s="270"/>
      <c r="AC123" s="270"/>
      <c r="AD123" s="270"/>
      <c r="AE123" s="270"/>
      <c r="AF123" s="270"/>
      <c r="AG123" s="270"/>
      <c r="AH123" s="270"/>
      <c r="AI123" s="270"/>
      <c r="AJ123" s="270"/>
      <c r="AK123" s="270"/>
      <c r="AL123" s="270"/>
      <c r="AM123" s="270"/>
      <c r="AN123" s="270"/>
      <c r="AO123" s="270"/>
      <c r="AP123" s="270"/>
      <c r="AQ123" s="270"/>
      <c r="AR123" s="270"/>
      <c r="AS123" s="270"/>
      <c r="AT123" s="270"/>
      <c r="AU123" s="270"/>
      <c r="AV123" s="270"/>
      <c r="AW123" s="270"/>
      <c r="AX123" s="270"/>
      <c r="AY123" s="270"/>
      <c r="AZ123" s="270"/>
      <c r="BA123" s="270"/>
      <c r="BB123" s="270"/>
      <c r="BC123" s="270"/>
      <c r="BD123" s="270"/>
      <c r="BE123" s="270"/>
      <c r="BF123" s="270"/>
      <c r="BG123" s="270"/>
      <c r="BH123" s="270"/>
      <c r="BI123" s="270"/>
      <c r="BJ123" s="270"/>
      <c r="BK123" s="270"/>
      <c r="BL123" s="270"/>
      <c r="BM123" s="270"/>
      <c r="BN123" s="270"/>
      <c r="BO123" s="270"/>
      <c r="BP123" s="270"/>
      <c r="BQ123" s="270"/>
      <c r="BR123" s="270"/>
      <c r="BS123" s="270"/>
      <c r="BT123" s="270"/>
      <c r="BU123" s="270"/>
      <c r="BV123" s="270"/>
      <c r="BW123" s="270"/>
      <c r="BX123" s="270"/>
      <c r="BY123" s="270"/>
      <c r="BZ123" s="270"/>
      <c r="CA123" s="270"/>
      <c r="CB123" s="270"/>
      <c r="CC123" s="270"/>
      <c r="CD123" s="270"/>
      <c r="CE123" s="270"/>
      <c r="CF123" s="270"/>
    </row>
    <row r="124" spans="1:84" s="62" customFormat="1" x14ac:dyDescent="0.25">
      <c r="A124" s="306"/>
      <c r="B124" s="306"/>
      <c r="C124" s="306"/>
      <c r="D124" s="306"/>
      <c r="E124" s="306"/>
      <c r="F124" s="306"/>
      <c r="G124" s="306"/>
      <c r="H124" s="270"/>
      <c r="I124" s="270"/>
      <c r="J124" s="270"/>
      <c r="K124" s="270"/>
      <c r="L124" s="270"/>
      <c r="M124" s="270"/>
      <c r="N124" s="270"/>
      <c r="O124" s="270"/>
      <c r="P124" s="270"/>
      <c r="Q124" s="270"/>
      <c r="R124" s="270"/>
      <c r="S124" s="270"/>
      <c r="T124" s="270"/>
      <c r="U124" s="270"/>
      <c r="V124" s="270"/>
      <c r="W124" s="270"/>
      <c r="X124" s="270"/>
      <c r="Y124" s="270"/>
      <c r="Z124" s="270"/>
      <c r="AA124" s="270"/>
      <c r="AB124" s="270"/>
      <c r="AC124" s="270"/>
      <c r="AD124" s="270"/>
      <c r="AE124" s="270"/>
      <c r="AF124" s="270"/>
      <c r="AG124" s="270"/>
      <c r="AH124" s="270"/>
      <c r="AI124" s="270"/>
      <c r="AJ124" s="270"/>
      <c r="AK124" s="270"/>
      <c r="AL124" s="270"/>
      <c r="AM124" s="270"/>
      <c r="AN124" s="270"/>
      <c r="AO124" s="270"/>
      <c r="AP124" s="270"/>
      <c r="AQ124" s="270"/>
      <c r="AR124" s="270"/>
      <c r="AS124" s="270"/>
      <c r="AT124" s="270"/>
      <c r="AU124" s="270"/>
      <c r="AV124" s="270"/>
      <c r="AW124" s="270"/>
      <c r="AX124" s="270"/>
      <c r="AY124" s="270"/>
      <c r="AZ124" s="270"/>
      <c r="BA124" s="270"/>
      <c r="BB124" s="270"/>
      <c r="BC124" s="270"/>
      <c r="BD124" s="270"/>
      <c r="BE124" s="270"/>
      <c r="BF124" s="270"/>
      <c r="BG124" s="270"/>
      <c r="BH124" s="270"/>
      <c r="BI124" s="270"/>
      <c r="BJ124" s="270"/>
      <c r="BK124" s="270"/>
      <c r="BL124" s="270"/>
      <c r="BM124" s="270"/>
      <c r="BN124" s="270"/>
      <c r="BO124" s="270"/>
      <c r="BP124" s="270"/>
      <c r="BQ124" s="270"/>
      <c r="BR124" s="270"/>
      <c r="BS124" s="270"/>
      <c r="BT124" s="270"/>
      <c r="BU124" s="270"/>
      <c r="BV124" s="270"/>
      <c r="BW124" s="270"/>
      <c r="BX124" s="270"/>
      <c r="BY124" s="270"/>
      <c r="BZ124" s="270"/>
      <c r="CA124" s="270"/>
      <c r="CB124" s="270"/>
      <c r="CC124" s="270"/>
      <c r="CD124" s="270"/>
      <c r="CE124" s="270"/>
      <c r="CF124" s="270"/>
    </row>
    <row r="125" spans="1:84" s="62" customFormat="1" x14ac:dyDescent="0.25">
      <c r="A125" s="306"/>
      <c r="B125" s="306"/>
      <c r="C125" s="306"/>
      <c r="D125" s="306"/>
      <c r="E125" s="306"/>
      <c r="F125" s="306"/>
      <c r="G125" s="306"/>
      <c r="H125" s="270"/>
      <c r="I125" s="270"/>
      <c r="J125" s="270"/>
      <c r="K125" s="270"/>
      <c r="L125" s="270"/>
      <c r="M125" s="270"/>
      <c r="N125" s="270"/>
      <c r="O125" s="270"/>
      <c r="P125" s="270"/>
      <c r="Q125" s="270"/>
      <c r="R125" s="270"/>
      <c r="S125" s="270"/>
      <c r="T125" s="270"/>
      <c r="U125" s="270"/>
      <c r="V125" s="270"/>
      <c r="W125" s="270"/>
      <c r="X125" s="270"/>
      <c r="Y125" s="270"/>
      <c r="Z125" s="270"/>
      <c r="AA125" s="270"/>
      <c r="AB125" s="270"/>
      <c r="AC125" s="270"/>
      <c r="AD125" s="270"/>
      <c r="AE125" s="270"/>
      <c r="AF125" s="270"/>
      <c r="AG125" s="270"/>
      <c r="AH125" s="270"/>
      <c r="AI125" s="270"/>
      <c r="AJ125" s="270"/>
      <c r="AK125" s="270"/>
      <c r="AL125" s="270"/>
      <c r="AM125" s="270"/>
      <c r="AN125" s="270"/>
      <c r="AO125" s="270"/>
      <c r="AP125" s="270"/>
      <c r="AQ125" s="270"/>
      <c r="AR125" s="270"/>
      <c r="AS125" s="270"/>
      <c r="AT125" s="270"/>
      <c r="AU125" s="270"/>
      <c r="AV125" s="270"/>
      <c r="AW125" s="270"/>
      <c r="AX125" s="270"/>
      <c r="AY125" s="270"/>
      <c r="AZ125" s="270"/>
      <c r="BA125" s="270"/>
      <c r="BB125" s="270"/>
      <c r="BC125" s="270"/>
      <c r="BD125" s="270"/>
      <c r="BE125" s="270"/>
      <c r="BF125" s="270"/>
      <c r="BG125" s="270"/>
      <c r="BH125" s="270"/>
      <c r="BI125" s="270"/>
      <c r="BJ125" s="270"/>
      <c r="BK125" s="270"/>
      <c r="BL125" s="270"/>
      <c r="BM125" s="270"/>
      <c r="BN125" s="270"/>
      <c r="BO125" s="270"/>
      <c r="BP125" s="270"/>
      <c r="BQ125" s="270"/>
      <c r="BR125" s="270"/>
      <c r="BS125" s="270"/>
      <c r="BT125" s="270"/>
      <c r="BU125" s="270"/>
      <c r="BV125" s="270"/>
      <c r="BW125" s="270"/>
      <c r="BX125" s="270"/>
      <c r="BY125" s="270"/>
      <c r="BZ125" s="270"/>
      <c r="CA125" s="270"/>
      <c r="CB125" s="270"/>
      <c r="CC125" s="270"/>
      <c r="CD125" s="270"/>
      <c r="CE125" s="270"/>
      <c r="CF125" s="270"/>
    </row>
    <row r="126" spans="1:84" s="62" customFormat="1" x14ac:dyDescent="0.25">
      <c r="A126" s="306"/>
      <c r="B126" s="306"/>
      <c r="C126" s="306"/>
      <c r="D126" s="306"/>
      <c r="E126" s="306"/>
      <c r="F126" s="306"/>
      <c r="G126" s="306"/>
      <c r="H126" s="270"/>
      <c r="I126" s="270"/>
      <c r="J126" s="270"/>
      <c r="K126" s="270"/>
      <c r="L126" s="270"/>
      <c r="M126" s="270"/>
      <c r="N126" s="270"/>
      <c r="O126" s="270"/>
      <c r="P126" s="270"/>
      <c r="Q126" s="270"/>
      <c r="R126" s="270"/>
      <c r="S126" s="270"/>
      <c r="T126" s="270"/>
      <c r="U126" s="270"/>
      <c r="V126" s="270"/>
      <c r="W126" s="270"/>
      <c r="X126" s="270"/>
      <c r="Y126" s="270"/>
      <c r="Z126" s="270"/>
      <c r="AA126" s="270"/>
      <c r="AB126" s="270"/>
      <c r="AC126" s="270"/>
      <c r="AD126" s="270"/>
      <c r="AE126" s="270"/>
      <c r="AF126" s="270"/>
      <c r="AG126" s="270"/>
      <c r="AH126" s="270"/>
      <c r="AI126" s="270"/>
      <c r="AJ126" s="270"/>
      <c r="AK126" s="270"/>
      <c r="AL126" s="270"/>
      <c r="AM126" s="270"/>
      <c r="AN126" s="270"/>
      <c r="AO126" s="270"/>
      <c r="AP126" s="270"/>
      <c r="AQ126" s="270"/>
      <c r="AR126" s="270"/>
      <c r="AS126" s="270"/>
      <c r="AT126" s="270"/>
      <c r="AU126" s="270"/>
      <c r="AV126" s="270"/>
      <c r="AW126" s="270"/>
      <c r="AX126" s="270"/>
      <c r="AY126" s="270"/>
      <c r="AZ126" s="270"/>
      <c r="BA126" s="270"/>
      <c r="BB126" s="270"/>
      <c r="BC126" s="270"/>
      <c r="BD126" s="270"/>
      <c r="BE126" s="270"/>
      <c r="BF126" s="270"/>
      <c r="BG126" s="270"/>
      <c r="BH126" s="270"/>
      <c r="BI126" s="270"/>
      <c r="BJ126" s="270"/>
      <c r="BK126" s="270"/>
      <c r="BL126" s="270"/>
      <c r="BM126" s="270"/>
      <c r="BN126" s="270"/>
      <c r="BO126" s="270"/>
      <c r="BP126" s="270"/>
      <c r="BQ126" s="270"/>
      <c r="BR126" s="270"/>
      <c r="BS126" s="270"/>
      <c r="BT126" s="270"/>
      <c r="BU126" s="270"/>
      <c r="BV126" s="270"/>
      <c r="BW126" s="270"/>
      <c r="BX126" s="270"/>
      <c r="BY126" s="270"/>
      <c r="BZ126" s="270"/>
      <c r="CA126" s="270"/>
      <c r="CB126" s="270"/>
      <c r="CC126" s="270"/>
      <c r="CD126" s="270"/>
      <c r="CE126" s="270"/>
      <c r="CF126" s="270"/>
    </row>
    <row r="127" spans="1:84" s="62" customFormat="1" x14ac:dyDescent="0.25">
      <c r="A127" s="306"/>
      <c r="B127" s="306"/>
      <c r="C127" s="306"/>
      <c r="D127" s="306"/>
      <c r="E127" s="306"/>
      <c r="F127" s="306"/>
      <c r="G127" s="306"/>
      <c r="H127" s="270"/>
      <c r="I127" s="270"/>
      <c r="J127" s="270"/>
      <c r="K127" s="270"/>
      <c r="L127" s="270"/>
      <c r="M127" s="270"/>
      <c r="N127" s="270"/>
      <c r="O127" s="270"/>
      <c r="P127" s="270"/>
      <c r="Q127" s="270"/>
      <c r="R127" s="270"/>
      <c r="S127" s="270"/>
      <c r="T127" s="270"/>
      <c r="U127" s="270"/>
      <c r="V127" s="270"/>
      <c r="W127" s="270"/>
      <c r="X127" s="270"/>
      <c r="Y127" s="270"/>
      <c r="Z127" s="270"/>
      <c r="AA127" s="270"/>
      <c r="AB127" s="270"/>
      <c r="AC127" s="270"/>
      <c r="AD127" s="270"/>
      <c r="AE127" s="270"/>
      <c r="AF127" s="270"/>
      <c r="AG127" s="270"/>
      <c r="AH127" s="270"/>
      <c r="AI127" s="270"/>
      <c r="AJ127" s="270"/>
      <c r="AK127" s="270"/>
      <c r="AL127" s="270"/>
      <c r="AM127" s="270"/>
      <c r="AN127" s="270"/>
      <c r="AO127" s="270"/>
      <c r="AP127" s="270"/>
      <c r="AQ127" s="270"/>
      <c r="AR127" s="270"/>
      <c r="AS127" s="270"/>
      <c r="AT127" s="270"/>
      <c r="AU127" s="270"/>
      <c r="AV127" s="270"/>
      <c r="AW127" s="270"/>
      <c r="AX127" s="270"/>
      <c r="AY127" s="270"/>
      <c r="AZ127" s="270"/>
      <c r="BA127" s="270"/>
      <c r="BB127" s="270"/>
      <c r="BC127" s="270"/>
      <c r="BD127" s="270"/>
      <c r="BE127" s="270"/>
      <c r="BF127" s="270"/>
      <c r="BG127" s="270"/>
      <c r="BH127" s="270"/>
      <c r="BI127" s="270"/>
      <c r="BJ127" s="270"/>
      <c r="BK127" s="270"/>
      <c r="BL127" s="270"/>
      <c r="BM127" s="270"/>
      <c r="BN127" s="270"/>
      <c r="BO127" s="270"/>
      <c r="BP127" s="270"/>
      <c r="BQ127" s="270"/>
      <c r="BR127" s="270"/>
      <c r="BS127" s="270"/>
      <c r="BT127" s="270"/>
      <c r="BU127" s="270"/>
      <c r="BV127" s="270"/>
      <c r="BW127" s="270"/>
      <c r="BX127" s="270"/>
      <c r="BY127" s="270"/>
      <c r="BZ127" s="270"/>
      <c r="CA127" s="270"/>
      <c r="CB127" s="270"/>
      <c r="CC127" s="270"/>
      <c r="CD127" s="270"/>
      <c r="CE127" s="270"/>
      <c r="CF127" s="270"/>
    </row>
    <row r="128" spans="1:84" s="62" customFormat="1" x14ac:dyDescent="0.25">
      <c r="A128" s="306"/>
      <c r="B128" s="306"/>
      <c r="C128" s="306"/>
      <c r="D128" s="306"/>
      <c r="E128" s="306"/>
      <c r="F128" s="306"/>
      <c r="G128" s="306"/>
      <c r="H128" s="270"/>
      <c r="I128" s="270"/>
      <c r="J128" s="270"/>
      <c r="K128" s="270"/>
      <c r="L128" s="270"/>
      <c r="M128" s="270"/>
      <c r="N128" s="270"/>
      <c r="O128" s="270"/>
      <c r="P128" s="270"/>
      <c r="Q128" s="270"/>
      <c r="R128" s="270"/>
      <c r="S128" s="270"/>
      <c r="T128" s="270"/>
      <c r="U128" s="270"/>
      <c r="V128" s="270"/>
      <c r="W128" s="270"/>
      <c r="X128" s="270"/>
      <c r="Y128" s="270"/>
      <c r="Z128" s="270"/>
      <c r="AA128" s="270"/>
      <c r="AB128" s="270"/>
      <c r="AC128" s="270"/>
      <c r="AD128" s="270"/>
      <c r="AE128" s="270"/>
      <c r="AF128" s="270"/>
      <c r="AG128" s="270"/>
      <c r="AH128" s="270"/>
      <c r="AI128" s="270"/>
      <c r="AJ128" s="270"/>
      <c r="AK128" s="270"/>
      <c r="AL128" s="270"/>
      <c r="AM128" s="270"/>
      <c r="AN128" s="270"/>
      <c r="AO128" s="270"/>
      <c r="AP128" s="270"/>
      <c r="AQ128" s="270"/>
      <c r="AR128" s="270"/>
      <c r="AS128" s="270"/>
      <c r="AT128" s="270"/>
      <c r="AU128" s="270"/>
      <c r="AV128" s="270"/>
      <c r="AW128" s="270"/>
      <c r="AX128" s="270"/>
      <c r="AY128" s="270"/>
      <c r="AZ128" s="270"/>
      <c r="BA128" s="270"/>
      <c r="BB128" s="270"/>
      <c r="BC128" s="270"/>
      <c r="BD128" s="270"/>
      <c r="BE128" s="270"/>
      <c r="BF128" s="270"/>
      <c r="BG128" s="270"/>
      <c r="BH128" s="270"/>
      <c r="BI128" s="270"/>
      <c r="BJ128" s="270"/>
      <c r="BK128" s="270"/>
      <c r="BL128" s="270"/>
      <c r="BM128" s="270"/>
      <c r="BN128" s="270"/>
      <c r="BO128" s="270"/>
      <c r="BP128" s="270"/>
      <c r="BQ128" s="270"/>
      <c r="BR128" s="270"/>
      <c r="BS128" s="270"/>
      <c r="BT128" s="270"/>
      <c r="BU128" s="270"/>
      <c r="BV128" s="270"/>
      <c r="BW128" s="270"/>
      <c r="BX128" s="270"/>
      <c r="BY128" s="270"/>
      <c r="BZ128" s="270"/>
      <c r="CA128" s="270"/>
      <c r="CB128" s="270"/>
      <c r="CC128" s="270"/>
      <c r="CD128" s="270"/>
      <c r="CE128" s="270"/>
      <c r="CF128" s="270"/>
    </row>
    <row r="129" spans="1:84" s="62" customFormat="1" x14ac:dyDescent="0.25">
      <c r="A129" s="306"/>
      <c r="B129" s="306"/>
      <c r="C129" s="306"/>
      <c r="D129" s="306"/>
      <c r="E129" s="306"/>
      <c r="F129" s="306"/>
      <c r="G129" s="306"/>
      <c r="H129" s="270"/>
      <c r="I129" s="270"/>
      <c r="J129" s="270"/>
      <c r="K129" s="270"/>
      <c r="L129" s="270"/>
      <c r="M129" s="270"/>
      <c r="N129" s="270"/>
      <c r="O129" s="270"/>
      <c r="P129" s="270"/>
      <c r="Q129" s="270"/>
      <c r="R129" s="270"/>
      <c r="S129" s="270"/>
      <c r="T129" s="270"/>
      <c r="U129" s="270"/>
      <c r="V129" s="270"/>
      <c r="W129" s="270"/>
      <c r="X129" s="270"/>
      <c r="Y129" s="270"/>
      <c r="Z129" s="270"/>
      <c r="AA129" s="270"/>
      <c r="AB129" s="270"/>
      <c r="AC129" s="270"/>
      <c r="AD129" s="270"/>
      <c r="AE129" s="270"/>
      <c r="AF129" s="270"/>
      <c r="AG129" s="270"/>
      <c r="AH129" s="270"/>
      <c r="AI129" s="270"/>
      <c r="AJ129" s="270"/>
      <c r="AK129" s="270"/>
      <c r="AL129" s="270"/>
      <c r="AM129" s="270"/>
      <c r="AN129" s="270"/>
      <c r="AO129" s="270"/>
      <c r="AP129" s="270"/>
      <c r="AQ129" s="270"/>
      <c r="AR129" s="270"/>
      <c r="AS129" s="270"/>
      <c r="AT129" s="270"/>
      <c r="AU129" s="270"/>
      <c r="AV129" s="270"/>
      <c r="AW129" s="270"/>
      <c r="AX129" s="270"/>
      <c r="AY129" s="270"/>
      <c r="AZ129" s="270"/>
      <c r="BA129" s="270"/>
      <c r="BB129" s="270"/>
      <c r="BC129" s="270"/>
      <c r="BD129" s="270"/>
      <c r="BE129" s="270"/>
      <c r="BF129" s="270"/>
      <c r="BG129" s="270"/>
      <c r="BH129" s="270"/>
      <c r="BI129" s="270"/>
      <c r="BJ129" s="270"/>
      <c r="BK129" s="270"/>
      <c r="BL129" s="270"/>
      <c r="BM129" s="270"/>
      <c r="BN129" s="270"/>
      <c r="BO129" s="270"/>
      <c r="BP129" s="270"/>
      <c r="BQ129" s="270"/>
      <c r="BR129" s="270"/>
      <c r="BS129" s="270"/>
      <c r="BT129" s="270"/>
      <c r="BU129" s="270"/>
      <c r="BV129" s="270"/>
      <c r="BW129" s="270"/>
      <c r="BX129" s="270"/>
      <c r="BY129" s="270"/>
      <c r="BZ129" s="270"/>
      <c r="CA129" s="270"/>
      <c r="CB129" s="270"/>
      <c r="CC129" s="270"/>
      <c r="CD129" s="270"/>
      <c r="CE129" s="270"/>
      <c r="CF129" s="270"/>
    </row>
    <row r="130" spans="1:84" s="62" customFormat="1" x14ac:dyDescent="0.25">
      <c r="A130" s="306"/>
      <c r="B130" s="306"/>
      <c r="C130" s="306"/>
      <c r="D130" s="306"/>
      <c r="E130" s="306"/>
      <c r="F130" s="306"/>
      <c r="G130" s="306"/>
      <c r="H130" s="270"/>
      <c r="I130" s="270"/>
      <c r="J130" s="270"/>
      <c r="K130" s="270"/>
      <c r="L130" s="270"/>
      <c r="M130" s="270"/>
      <c r="N130" s="270"/>
      <c r="O130" s="270"/>
      <c r="P130" s="270"/>
      <c r="Q130" s="270"/>
      <c r="R130" s="270"/>
      <c r="S130" s="270"/>
      <c r="T130" s="270"/>
      <c r="U130" s="270"/>
      <c r="V130" s="270"/>
      <c r="W130" s="270"/>
      <c r="X130" s="270"/>
      <c r="Y130" s="270"/>
      <c r="Z130" s="270"/>
      <c r="AA130" s="270"/>
      <c r="AB130" s="270"/>
      <c r="AC130" s="270"/>
      <c r="AD130" s="270"/>
      <c r="AE130" s="270"/>
      <c r="AF130" s="270"/>
      <c r="AG130" s="270"/>
      <c r="AH130" s="270"/>
      <c r="AI130" s="270"/>
      <c r="AJ130" s="270"/>
      <c r="AK130" s="270"/>
      <c r="AL130" s="270"/>
      <c r="AM130" s="270"/>
      <c r="AN130" s="270"/>
      <c r="AO130" s="270"/>
      <c r="AP130" s="270"/>
      <c r="AQ130" s="270"/>
      <c r="AR130" s="270"/>
      <c r="AS130" s="270"/>
      <c r="AT130" s="270"/>
      <c r="AU130" s="270"/>
      <c r="AV130" s="270"/>
      <c r="AW130" s="270"/>
      <c r="AX130" s="270"/>
      <c r="AY130" s="270"/>
      <c r="AZ130" s="270"/>
      <c r="BA130" s="270"/>
      <c r="BB130" s="270"/>
      <c r="BC130" s="270"/>
      <c r="BD130" s="270"/>
      <c r="BE130" s="270"/>
      <c r="BF130" s="270"/>
      <c r="BG130" s="270"/>
      <c r="BH130" s="270"/>
      <c r="BI130" s="270"/>
      <c r="BJ130" s="270"/>
      <c r="BK130" s="270"/>
      <c r="BL130" s="270"/>
      <c r="BM130" s="270"/>
      <c r="BN130" s="270"/>
      <c r="BO130" s="270"/>
      <c r="BP130" s="270"/>
      <c r="BQ130" s="270"/>
      <c r="BR130" s="270"/>
      <c r="BS130" s="270"/>
      <c r="BT130" s="270"/>
      <c r="BU130" s="270"/>
      <c r="BV130" s="270"/>
      <c r="BW130" s="270"/>
      <c r="BX130" s="270"/>
      <c r="BY130" s="270"/>
      <c r="BZ130" s="270"/>
      <c r="CA130" s="270"/>
      <c r="CB130" s="270"/>
      <c r="CC130" s="270"/>
      <c r="CD130" s="270"/>
      <c r="CE130" s="270"/>
      <c r="CF130" s="270"/>
    </row>
    <row r="131" spans="1:84" s="62" customFormat="1" x14ac:dyDescent="0.25">
      <c r="A131" s="306"/>
      <c r="B131" s="306"/>
      <c r="C131" s="306"/>
      <c r="D131" s="306"/>
      <c r="E131" s="306"/>
      <c r="F131" s="306"/>
      <c r="G131" s="306"/>
      <c r="H131" s="270"/>
      <c r="I131" s="270"/>
      <c r="J131" s="270"/>
      <c r="K131" s="270"/>
      <c r="L131" s="270"/>
      <c r="M131" s="270"/>
      <c r="N131" s="270"/>
      <c r="O131" s="270"/>
      <c r="P131" s="270"/>
      <c r="Q131" s="270"/>
      <c r="R131" s="270"/>
      <c r="S131" s="270"/>
      <c r="T131" s="270"/>
      <c r="U131" s="270"/>
      <c r="V131" s="270"/>
      <c r="W131" s="270"/>
      <c r="X131" s="270"/>
      <c r="Y131" s="270"/>
      <c r="Z131" s="270"/>
      <c r="AA131" s="270"/>
      <c r="AB131" s="270"/>
      <c r="AC131" s="270"/>
      <c r="AD131" s="270"/>
      <c r="AE131" s="270"/>
      <c r="AF131" s="270"/>
      <c r="AG131" s="270"/>
      <c r="AH131" s="270"/>
      <c r="AI131" s="270"/>
      <c r="AJ131" s="270"/>
      <c r="AK131" s="270"/>
      <c r="AL131" s="270"/>
      <c r="AM131" s="270"/>
      <c r="AN131" s="270"/>
      <c r="AO131" s="270"/>
      <c r="AP131" s="270"/>
      <c r="AQ131" s="270"/>
      <c r="AR131" s="270"/>
      <c r="AS131" s="270"/>
      <c r="AT131" s="270"/>
      <c r="AU131" s="270"/>
      <c r="AV131" s="270"/>
      <c r="AW131" s="270"/>
      <c r="AX131" s="270"/>
      <c r="AY131" s="270"/>
      <c r="AZ131" s="270"/>
      <c r="BA131" s="270"/>
      <c r="BB131" s="270"/>
      <c r="BC131" s="270"/>
      <c r="BD131" s="270"/>
      <c r="BE131" s="270"/>
      <c r="BF131" s="270"/>
      <c r="BG131" s="270"/>
      <c r="BH131" s="270"/>
      <c r="BI131" s="270"/>
      <c r="BJ131" s="270"/>
      <c r="BK131" s="270"/>
      <c r="BL131" s="270"/>
      <c r="BM131" s="270"/>
      <c r="BN131" s="270"/>
      <c r="BO131" s="270"/>
      <c r="BP131" s="270"/>
      <c r="BQ131" s="270"/>
      <c r="BR131" s="270"/>
      <c r="BS131" s="270"/>
      <c r="BT131" s="270"/>
      <c r="BU131" s="270"/>
      <c r="BV131" s="270"/>
      <c r="BW131" s="270"/>
      <c r="BX131" s="270"/>
      <c r="BY131" s="270"/>
      <c r="BZ131" s="270"/>
      <c r="CA131" s="270"/>
      <c r="CB131" s="270"/>
      <c r="CC131" s="270"/>
      <c r="CD131" s="270"/>
      <c r="CE131" s="270"/>
      <c r="CF131" s="270"/>
    </row>
    <row r="132" spans="1:84" s="62" customFormat="1" x14ac:dyDescent="0.25">
      <c r="A132" s="306"/>
      <c r="B132" s="306"/>
      <c r="C132" s="306"/>
      <c r="D132" s="306"/>
      <c r="E132" s="306"/>
      <c r="F132" s="306"/>
      <c r="G132" s="306"/>
      <c r="H132" s="270"/>
      <c r="I132" s="270"/>
      <c r="J132" s="270"/>
      <c r="K132" s="270"/>
      <c r="L132" s="270"/>
      <c r="M132" s="270"/>
      <c r="N132" s="270"/>
      <c r="O132" s="270"/>
      <c r="P132" s="270"/>
      <c r="Q132" s="270"/>
      <c r="R132" s="270"/>
      <c r="S132" s="270"/>
      <c r="T132" s="270"/>
      <c r="U132" s="270"/>
      <c r="V132" s="270"/>
      <c r="W132" s="270"/>
      <c r="X132" s="270"/>
      <c r="Y132" s="270"/>
      <c r="Z132" s="270"/>
      <c r="AA132" s="270"/>
      <c r="AB132" s="270"/>
      <c r="AC132" s="270"/>
      <c r="AD132" s="270"/>
      <c r="AE132" s="270"/>
      <c r="AF132" s="270"/>
      <c r="AG132" s="270"/>
      <c r="AH132" s="270"/>
      <c r="AI132" s="270"/>
      <c r="AJ132" s="270"/>
      <c r="AK132" s="270"/>
      <c r="AL132" s="270"/>
      <c r="AM132" s="270"/>
      <c r="AN132" s="270"/>
      <c r="AO132" s="270"/>
      <c r="AP132" s="270"/>
      <c r="AQ132" s="270"/>
      <c r="AR132" s="270"/>
      <c r="AS132" s="270"/>
      <c r="AT132" s="270"/>
      <c r="AU132" s="270"/>
      <c r="AV132" s="270"/>
      <c r="AW132" s="270"/>
      <c r="AX132" s="270"/>
      <c r="AY132" s="270"/>
      <c r="AZ132" s="270"/>
      <c r="BA132" s="270"/>
      <c r="BB132" s="270"/>
      <c r="BC132" s="270"/>
      <c r="BD132" s="270"/>
      <c r="BE132" s="270"/>
      <c r="BF132" s="270"/>
      <c r="BG132" s="270"/>
      <c r="BH132" s="270"/>
      <c r="BI132" s="270"/>
      <c r="BJ132" s="270"/>
      <c r="BK132" s="270"/>
      <c r="BL132" s="270"/>
      <c r="BM132" s="270"/>
      <c r="BN132" s="270"/>
      <c r="BO132" s="270"/>
      <c r="BP132" s="270"/>
      <c r="BQ132" s="270"/>
      <c r="BR132" s="270"/>
      <c r="BS132" s="270"/>
      <c r="BT132" s="270"/>
      <c r="BU132" s="270"/>
      <c r="BV132" s="270"/>
      <c r="BW132" s="270"/>
      <c r="BX132" s="270"/>
      <c r="BY132" s="270"/>
      <c r="BZ132" s="270"/>
      <c r="CA132" s="270"/>
      <c r="CB132" s="270"/>
      <c r="CC132" s="270"/>
      <c r="CD132" s="270"/>
      <c r="CE132" s="270"/>
      <c r="CF132" s="270"/>
    </row>
    <row r="133" spans="1:84" s="62" customFormat="1" x14ac:dyDescent="0.25">
      <c r="A133" s="306"/>
      <c r="B133" s="306"/>
      <c r="C133" s="306"/>
      <c r="D133" s="306"/>
      <c r="E133" s="306"/>
      <c r="F133" s="306"/>
      <c r="G133" s="306"/>
      <c r="H133" s="270"/>
      <c r="I133" s="270"/>
      <c r="J133" s="270"/>
      <c r="K133" s="270"/>
      <c r="L133" s="270"/>
      <c r="M133" s="270"/>
      <c r="N133" s="270"/>
      <c r="O133" s="270"/>
      <c r="P133" s="270"/>
      <c r="Q133" s="270"/>
      <c r="R133" s="270"/>
      <c r="S133" s="270"/>
      <c r="T133" s="270"/>
      <c r="U133" s="270"/>
      <c r="V133" s="270"/>
      <c r="W133" s="270"/>
      <c r="X133" s="270"/>
      <c r="Y133" s="270"/>
      <c r="Z133" s="270"/>
      <c r="AA133" s="270"/>
      <c r="AB133" s="270"/>
      <c r="AC133" s="270"/>
      <c r="AD133" s="270"/>
      <c r="AE133" s="270"/>
      <c r="AF133" s="270"/>
      <c r="AG133" s="270"/>
      <c r="AH133" s="270"/>
      <c r="AI133" s="270"/>
      <c r="AJ133" s="270"/>
      <c r="AK133" s="270"/>
      <c r="AL133" s="270"/>
      <c r="AM133" s="270"/>
      <c r="AN133" s="270"/>
      <c r="AO133" s="270"/>
      <c r="AP133" s="270"/>
      <c r="AQ133" s="270"/>
      <c r="AR133" s="270"/>
      <c r="AS133" s="270"/>
      <c r="AT133" s="270"/>
      <c r="AU133" s="270"/>
      <c r="AV133" s="270"/>
      <c r="AW133" s="270"/>
      <c r="AX133" s="270"/>
      <c r="AY133" s="270"/>
      <c r="AZ133" s="270"/>
      <c r="BA133" s="270"/>
      <c r="BB133" s="270"/>
      <c r="BC133" s="270"/>
      <c r="BD133" s="270"/>
      <c r="BE133" s="270"/>
      <c r="BF133" s="270"/>
      <c r="BG133" s="270"/>
      <c r="BH133" s="270"/>
      <c r="BI133" s="270"/>
      <c r="BJ133" s="270"/>
      <c r="BK133" s="270"/>
      <c r="BL133" s="270"/>
      <c r="BM133" s="270"/>
      <c r="BN133" s="270"/>
      <c r="BO133" s="270"/>
      <c r="BP133" s="270"/>
      <c r="BQ133" s="270"/>
      <c r="BR133" s="270"/>
      <c r="BS133" s="270"/>
      <c r="BT133" s="270"/>
      <c r="BU133" s="270"/>
      <c r="BV133" s="270"/>
      <c r="BW133" s="270"/>
      <c r="BX133" s="270"/>
      <c r="BY133" s="270"/>
      <c r="BZ133" s="270"/>
      <c r="CA133" s="270"/>
      <c r="CB133" s="270"/>
      <c r="CC133" s="270"/>
      <c r="CD133" s="270"/>
      <c r="CE133" s="270"/>
      <c r="CF133" s="270"/>
    </row>
    <row r="134" spans="1:84" s="62" customFormat="1" x14ac:dyDescent="0.25">
      <c r="A134" s="306"/>
      <c r="B134" s="306"/>
      <c r="C134" s="306"/>
      <c r="D134" s="306"/>
      <c r="E134" s="306"/>
      <c r="F134" s="306"/>
      <c r="G134" s="306"/>
      <c r="H134" s="270"/>
      <c r="I134" s="270"/>
      <c r="J134" s="270"/>
      <c r="K134" s="270"/>
      <c r="L134" s="270"/>
      <c r="M134" s="270"/>
      <c r="N134" s="270"/>
      <c r="O134" s="270"/>
      <c r="P134" s="270"/>
      <c r="Q134" s="270"/>
      <c r="R134" s="270"/>
      <c r="S134" s="270"/>
      <c r="T134" s="270"/>
      <c r="U134" s="270"/>
      <c r="V134" s="270"/>
      <c r="W134" s="270"/>
      <c r="X134" s="270"/>
      <c r="Y134" s="270"/>
      <c r="Z134" s="270"/>
      <c r="AA134" s="270"/>
      <c r="AB134" s="270"/>
      <c r="AC134" s="270"/>
      <c r="AD134" s="270"/>
      <c r="AE134" s="270"/>
      <c r="AF134" s="270"/>
      <c r="AG134" s="270"/>
      <c r="AH134" s="270"/>
      <c r="AI134" s="270"/>
      <c r="AJ134" s="270"/>
      <c r="AK134" s="270"/>
      <c r="AL134" s="270"/>
      <c r="AM134" s="270"/>
      <c r="AN134" s="270"/>
      <c r="AO134" s="270"/>
      <c r="AP134" s="270"/>
      <c r="AQ134" s="270"/>
      <c r="AR134" s="270"/>
      <c r="AS134" s="270"/>
      <c r="AT134" s="270"/>
      <c r="AU134" s="270"/>
      <c r="AV134" s="270"/>
      <c r="AW134" s="270"/>
      <c r="AX134" s="270"/>
      <c r="AY134" s="270"/>
      <c r="AZ134" s="270"/>
      <c r="BA134" s="270"/>
      <c r="BB134" s="270"/>
      <c r="BC134" s="270"/>
      <c r="BD134" s="270"/>
      <c r="BE134" s="270"/>
      <c r="BF134" s="270"/>
      <c r="BG134" s="270"/>
      <c r="BH134" s="270"/>
      <c r="BI134" s="270"/>
      <c r="BJ134" s="270"/>
      <c r="BK134" s="270"/>
      <c r="BL134" s="270"/>
      <c r="BM134" s="270"/>
      <c r="BN134" s="270"/>
      <c r="BO134" s="270"/>
      <c r="BP134" s="270"/>
      <c r="BQ134" s="270"/>
      <c r="BR134" s="270"/>
      <c r="BS134" s="270"/>
      <c r="BT134" s="270"/>
      <c r="BU134" s="270"/>
      <c r="BV134" s="270"/>
      <c r="BW134" s="270"/>
      <c r="BX134" s="270"/>
      <c r="BY134" s="270"/>
      <c r="BZ134" s="270"/>
      <c r="CA134" s="270"/>
      <c r="CB134" s="270"/>
      <c r="CC134" s="270"/>
      <c r="CD134" s="270"/>
      <c r="CE134" s="270"/>
      <c r="CF134" s="270"/>
    </row>
    <row r="135" spans="1:84" s="62" customFormat="1" x14ac:dyDescent="0.25">
      <c r="A135" s="306"/>
      <c r="B135" s="306"/>
      <c r="C135" s="306"/>
      <c r="D135" s="306"/>
      <c r="E135" s="306"/>
      <c r="F135" s="306"/>
      <c r="G135" s="306"/>
      <c r="H135" s="270"/>
      <c r="I135" s="270"/>
      <c r="J135" s="270"/>
      <c r="K135" s="270"/>
      <c r="L135" s="270"/>
      <c r="M135" s="270"/>
      <c r="N135" s="270"/>
      <c r="O135" s="270"/>
      <c r="P135" s="270"/>
      <c r="Q135" s="270"/>
      <c r="R135" s="270"/>
      <c r="S135" s="270"/>
      <c r="T135" s="270"/>
      <c r="U135" s="270"/>
      <c r="V135" s="270"/>
      <c r="W135" s="270"/>
      <c r="X135" s="270"/>
      <c r="Y135" s="270"/>
      <c r="Z135" s="270"/>
      <c r="AA135" s="270"/>
      <c r="AB135" s="270"/>
      <c r="AC135" s="270"/>
      <c r="AD135" s="270"/>
      <c r="AE135" s="270"/>
      <c r="AF135" s="270"/>
      <c r="AG135" s="270"/>
      <c r="AH135" s="270"/>
      <c r="AI135" s="270"/>
      <c r="AJ135" s="270"/>
      <c r="AK135" s="270"/>
      <c r="AL135" s="270"/>
      <c r="AM135" s="270"/>
      <c r="AN135" s="270"/>
      <c r="AO135" s="270"/>
      <c r="AP135" s="270"/>
      <c r="AQ135" s="270"/>
      <c r="AR135" s="270"/>
      <c r="AS135" s="270"/>
      <c r="AT135" s="270"/>
      <c r="AU135" s="270"/>
      <c r="AV135" s="270"/>
      <c r="AW135" s="270"/>
      <c r="AX135" s="270"/>
      <c r="AY135" s="270"/>
      <c r="AZ135" s="270"/>
      <c r="BA135" s="270"/>
      <c r="BB135" s="270"/>
      <c r="BC135" s="270"/>
      <c r="BD135" s="270"/>
      <c r="BE135" s="270"/>
      <c r="BF135" s="270"/>
      <c r="BG135" s="270"/>
      <c r="BH135" s="270"/>
      <c r="BI135" s="270"/>
      <c r="BJ135" s="270"/>
      <c r="BK135" s="270"/>
      <c r="BL135" s="270"/>
      <c r="BM135" s="270"/>
      <c r="BN135" s="270"/>
      <c r="BO135" s="270"/>
      <c r="BP135" s="270"/>
      <c r="BQ135" s="270"/>
      <c r="BR135" s="270"/>
      <c r="BS135" s="270"/>
      <c r="BT135" s="270"/>
      <c r="BU135" s="270"/>
      <c r="BV135" s="270"/>
      <c r="BW135" s="270"/>
      <c r="BX135" s="270"/>
      <c r="BY135" s="270"/>
      <c r="BZ135" s="270"/>
      <c r="CA135" s="270"/>
      <c r="CB135" s="270"/>
      <c r="CC135" s="270"/>
      <c r="CD135" s="270"/>
      <c r="CE135" s="270"/>
      <c r="CF135" s="270"/>
    </row>
    <row r="136" spans="1:84" s="62" customFormat="1" x14ac:dyDescent="0.25">
      <c r="A136" s="306"/>
      <c r="B136" s="306"/>
      <c r="C136" s="306"/>
      <c r="D136" s="306"/>
      <c r="E136" s="306"/>
      <c r="F136" s="306"/>
      <c r="G136" s="306"/>
      <c r="H136" s="270"/>
      <c r="I136" s="270"/>
      <c r="J136" s="270"/>
      <c r="K136" s="270"/>
      <c r="L136" s="270"/>
      <c r="M136" s="270"/>
      <c r="N136" s="270"/>
      <c r="O136" s="270"/>
      <c r="P136" s="270"/>
      <c r="Q136" s="270"/>
      <c r="R136" s="270"/>
      <c r="S136" s="270"/>
      <c r="T136" s="270"/>
      <c r="U136" s="270"/>
      <c r="V136" s="270"/>
      <c r="W136" s="270"/>
      <c r="X136" s="270"/>
      <c r="Y136" s="270"/>
      <c r="Z136" s="270"/>
      <c r="AA136" s="270"/>
      <c r="AB136" s="270"/>
      <c r="AC136" s="270"/>
      <c r="AD136" s="270"/>
      <c r="AE136" s="270"/>
      <c r="AF136" s="270"/>
      <c r="AG136" s="270"/>
      <c r="AH136" s="270"/>
      <c r="AI136" s="270"/>
      <c r="AJ136" s="270"/>
      <c r="AK136" s="270"/>
      <c r="AL136" s="270"/>
      <c r="AM136" s="270"/>
      <c r="AN136" s="270"/>
      <c r="AO136" s="270"/>
      <c r="AP136" s="270"/>
      <c r="AQ136" s="270"/>
      <c r="AR136" s="270"/>
      <c r="AS136" s="270"/>
      <c r="AT136" s="270"/>
      <c r="AU136" s="270"/>
      <c r="AV136" s="270"/>
      <c r="AW136" s="270"/>
      <c r="AX136" s="270"/>
      <c r="AY136" s="270"/>
      <c r="AZ136" s="270"/>
      <c r="BA136" s="270"/>
      <c r="BB136" s="270"/>
      <c r="BC136" s="270"/>
      <c r="BD136" s="270"/>
      <c r="BE136" s="270"/>
      <c r="BF136" s="270"/>
      <c r="BG136" s="270"/>
      <c r="BH136" s="270"/>
      <c r="BI136" s="270"/>
      <c r="BJ136" s="270"/>
      <c r="BK136" s="270"/>
      <c r="BL136" s="270"/>
      <c r="BM136" s="270"/>
      <c r="BN136" s="270"/>
      <c r="BO136" s="270"/>
      <c r="BP136" s="270"/>
      <c r="BQ136" s="270"/>
      <c r="BR136" s="270"/>
      <c r="BS136" s="270"/>
      <c r="BT136" s="270"/>
      <c r="BU136" s="270"/>
      <c r="BV136" s="270"/>
      <c r="BW136" s="270"/>
      <c r="BX136" s="270"/>
      <c r="BY136" s="270"/>
      <c r="BZ136" s="270"/>
      <c r="CA136" s="270"/>
      <c r="CB136" s="270"/>
      <c r="CC136" s="270"/>
      <c r="CD136" s="270"/>
      <c r="CE136" s="270"/>
      <c r="CF136" s="270"/>
    </row>
    <row r="137" spans="1:84" s="62" customFormat="1" x14ac:dyDescent="0.25">
      <c r="A137" s="306"/>
      <c r="B137" s="306"/>
      <c r="C137" s="306"/>
      <c r="D137" s="306"/>
      <c r="E137" s="306"/>
      <c r="F137" s="306"/>
      <c r="G137" s="306"/>
      <c r="H137" s="270"/>
      <c r="I137" s="270"/>
      <c r="J137" s="270"/>
      <c r="K137" s="270"/>
      <c r="L137" s="270"/>
      <c r="M137" s="270"/>
      <c r="N137" s="270"/>
      <c r="O137" s="270"/>
      <c r="P137" s="270"/>
      <c r="Q137" s="270"/>
      <c r="R137" s="270"/>
      <c r="S137" s="270"/>
      <c r="T137" s="270"/>
      <c r="U137" s="270"/>
      <c r="V137" s="270"/>
      <c r="W137" s="270"/>
      <c r="X137" s="270"/>
      <c r="Y137" s="270"/>
      <c r="Z137" s="270"/>
      <c r="AA137" s="270"/>
      <c r="AB137" s="270"/>
      <c r="AC137" s="270"/>
      <c r="AD137" s="270"/>
      <c r="AE137" s="270"/>
      <c r="AF137" s="270"/>
      <c r="AG137" s="270"/>
      <c r="AH137" s="270"/>
      <c r="AI137" s="270"/>
      <c r="AJ137" s="270"/>
      <c r="AK137" s="270"/>
      <c r="AL137" s="270"/>
      <c r="AM137" s="270"/>
      <c r="AN137" s="270"/>
      <c r="AO137" s="270"/>
      <c r="AP137" s="270"/>
      <c r="AQ137" s="270"/>
      <c r="AR137" s="270"/>
      <c r="AS137" s="270"/>
      <c r="AT137" s="270"/>
      <c r="AU137" s="270"/>
      <c r="AV137" s="270"/>
      <c r="AW137" s="270"/>
      <c r="AX137" s="270"/>
      <c r="AY137" s="270"/>
      <c r="AZ137" s="270"/>
      <c r="BA137" s="270"/>
      <c r="BB137" s="270"/>
      <c r="BC137" s="270"/>
      <c r="BD137" s="270"/>
      <c r="BE137" s="270"/>
      <c r="BF137" s="270"/>
      <c r="BG137" s="270"/>
      <c r="BH137" s="270"/>
      <c r="BI137" s="270"/>
      <c r="BJ137" s="270"/>
      <c r="BK137" s="270"/>
      <c r="BL137" s="270"/>
      <c r="BM137" s="270"/>
      <c r="BN137" s="270"/>
      <c r="BO137" s="270"/>
      <c r="BP137" s="270"/>
      <c r="BQ137" s="270"/>
      <c r="BR137" s="270"/>
      <c r="BS137" s="270"/>
      <c r="BT137" s="270"/>
      <c r="BU137" s="270"/>
      <c r="BV137" s="270"/>
      <c r="BW137" s="270"/>
      <c r="BX137" s="270"/>
      <c r="BY137" s="270"/>
      <c r="BZ137" s="270"/>
      <c r="CA137" s="270"/>
      <c r="CB137" s="270"/>
      <c r="CC137" s="270"/>
      <c r="CD137" s="270"/>
      <c r="CE137" s="270"/>
      <c r="CF137" s="270"/>
    </row>
    <row r="138" spans="1:84" s="62" customFormat="1" x14ac:dyDescent="0.25">
      <c r="A138" s="306"/>
      <c r="B138" s="306"/>
      <c r="C138" s="306"/>
      <c r="D138" s="306"/>
      <c r="E138" s="306"/>
      <c r="F138" s="306"/>
      <c r="G138" s="306"/>
      <c r="H138" s="270"/>
      <c r="I138" s="270"/>
      <c r="J138" s="270"/>
      <c r="K138" s="270"/>
      <c r="L138" s="270"/>
      <c r="M138" s="270"/>
      <c r="N138" s="270"/>
      <c r="O138" s="270"/>
      <c r="P138" s="270"/>
      <c r="Q138" s="270"/>
      <c r="R138" s="270"/>
      <c r="S138" s="270"/>
      <c r="T138" s="270"/>
      <c r="U138" s="270"/>
      <c r="V138" s="270"/>
      <c r="W138" s="270"/>
      <c r="X138" s="270"/>
      <c r="Y138" s="270"/>
      <c r="Z138" s="270"/>
      <c r="AA138" s="270"/>
      <c r="AB138" s="270"/>
      <c r="AC138" s="270"/>
      <c r="AD138" s="270"/>
      <c r="AE138" s="270"/>
      <c r="AF138" s="270"/>
      <c r="AG138" s="270"/>
      <c r="AH138" s="270"/>
      <c r="AI138" s="270"/>
      <c r="AJ138" s="270"/>
      <c r="AK138" s="270"/>
      <c r="AL138" s="270"/>
      <c r="AM138" s="270"/>
      <c r="AN138" s="270"/>
      <c r="AO138" s="270"/>
      <c r="AP138" s="270"/>
      <c r="AQ138" s="270"/>
      <c r="AR138" s="270"/>
      <c r="AS138" s="270"/>
      <c r="AT138" s="270"/>
      <c r="AU138" s="270"/>
      <c r="AV138" s="270"/>
      <c r="AW138" s="270"/>
      <c r="AX138" s="270"/>
      <c r="AY138" s="270"/>
      <c r="AZ138" s="270"/>
      <c r="BA138" s="270"/>
      <c r="BB138" s="270"/>
      <c r="BC138" s="270"/>
      <c r="BD138" s="270"/>
      <c r="BE138" s="270"/>
      <c r="BF138" s="270"/>
      <c r="BG138" s="270"/>
      <c r="BH138" s="270"/>
      <c r="BI138" s="270"/>
      <c r="BJ138" s="270"/>
      <c r="BK138" s="270"/>
      <c r="BL138" s="270"/>
      <c r="BM138" s="270"/>
      <c r="BN138" s="270"/>
      <c r="BO138" s="270"/>
      <c r="BP138" s="270"/>
      <c r="BQ138" s="270"/>
      <c r="BR138" s="270"/>
      <c r="BS138" s="270"/>
      <c r="BT138" s="270"/>
      <c r="BU138" s="270"/>
      <c r="BV138" s="270"/>
      <c r="BW138" s="270"/>
      <c r="BX138" s="270"/>
      <c r="BY138" s="270"/>
      <c r="BZ138" s="270"/>
      <c r="CA138" s="270"/>
      <c r="CB138" s="270"/>
      <c r="CC138" s="270"/>
      <c r="CD138" s="270"/>
      <c r="CE138" s="270"/>
      <c r="CF138" s="270"/>
    </row>
    <row r="139" spans="1:84" s="62" customFormat="1" x14ac:dyDescent="0.25">
      <c r="A139" s="306"/>
      <c r="B139" s="306"/>
      <c r="C139" s="306"/>
      <c r="D139" s="306"/>
      <c r="E139" s="306"/>
      <c r="F139" s="306"/>
      <c r="G139" s="306"/>
      <c r="H139" s="270"/>
      <c r="I139" s="270"/>
      <c r="J139" s="270"/>
      <c r="K139" s="270"/>
      <c r="L139" s="270"/>
      <c r="M139" s="270"/>
      <c r="N139" s="270"/>
      <c r="O139" s="270"/>
      <c r="P139" s="270"/>
      <c r="Q139" s="270"/>
      <c r="R139" s="270"/>
      <c r="S139" s="270"/>
      <c r="T139" s="270"/>
      <c r="U139" s="270"/>
      <c r="V139" s="270"/>
      <c r="W139" s="270"/>
      <c r="X139" s="270"/>
      <c r="Y139" s="270"/>
      <c r="Z139" s="270"/>
      <c r="AA139" s="270"/>
      <c r="AB139" s="270"/>
      <c r="AC139" s="270"/>
      <c r="AD139" s="270"/>
      <c r="AE139" s="270"/>
      <c r="AF139" s="270"/>
      <c r="AG139" s="270"/>
      <c r="AH139" s="270"/>
      <c r="AI139" s="270"/>
      <c r="AJ139" s="270"/>
      <c r="AK139" s="270"/>
      <c r="AL139" s="270"/>
      <c r="AM139" s="270"/>
      <c r="AN139" s="270"/>
      <c r="AO139" s="270"/>
      <c r="AP139" s="270"/>
      <c r="AQ139" s="270"/>
      <c r="AR139" s="270"/>
      <c r="AS139" s="270"/>
      <c r="AT139" s="270"/>
      <c r="AU139" s="270"/>
      <c r="AV139" s="270"/>
      <c r="AW139" s="270"/>
      <c r="AX139" s="270"/>
      <c r="AY139" s="270"/>
      <c r="AZ139" s="270"/>
      <c r="BA139" s="270"/>
      <c r="BB139" s="270"/>
      <c r="BC139" s="270"/>
      <c r="BD139" s="270"/>
      <c r="BE139" s="270"/>
      <c r="BF139" s="270"/>
      <c r="BG139" s="270"/>
      <c r="BH139" s="270"/>
      <c r="BI139" s="270"/>
      <c r="BJ139" s="270"/>
      <c r="BK139" s="270"/>
      <c r="BL139" s="270"/>
      <c r="BM139" s="270"/>
      <c r="BN139" s="270"/>
      <c r="BO139" s="270"/>
      <c r="BP139" s="270"/>
      <c r="BQ139" s="270"/>
      <c r="BR139" s="270"/>
      <c r="BS139" s="270"/>
      <c r="BT139" s="270"/>
      <c r="BU139" s="270"/>
      <c r="BV139" s="270"/>
      <c r="BW139" s="270"/>
      <c r="BX139" s="270"/>
      <c r="BY139" s="270"/>
      <c r="BZ139" s="270"/>
      <c r="CA139" s="270"/>
      <c r="CB139" s="270"/>
      <c r="CC139" s="270"/>
      <c r="CD139" s="270"/>
      <c r="CE139" s="270"/>
      <c r="CF139" s="270"/>
    </row>
    <row r="140" spans="1:84" s="62" customFormat="1" x14ac:dyDescent="0.25">
      <c r="A140" s="306"/>
      <c r="B140" s="306"/>
      <c r="C140" s="306"/>
      <c r="D140" s="306"/>
      <c r="E140" s="306"/>
      <c r="F140" s="306"/>
      <c r="G140" s="306"/>
      <c r="H140" s="270"/>
      <c r="I140" s="270"/>
      <c r="J140" s="270"/>
      <c r="K140" s="270"/>
      <c r="L140" s="270"/>
      <c r="M140" s="270"/>
      <c r="N140" s="270"/>
      <c r="O140" s="270"/>
      <c r="P140" s="270"/>
      <c r="Q140" s="270"/>
      <c r="R140" s="270"/>
      <c r="S140" s="270"/>
      <c r="T140" s="270"/>
      <c r="U140" s="270"/>
      <c r="V140" s="270"/>
      <c r="W140" s="270"/>
      <c r="X140" s="270"/>
      <c r="Y140" s="270"/>
      <c r="Z140" s="270"/>
      <c r="AA140" s="270"/>
      <c r="AB140" s="270"/>
      <c r="AC140" s="270"/>
      <c r="AD140" s="270"/>
      <c r="AE140" s="270"/>
      <c r="AF140" s="270"/>
      <c r="AG140" s="270"/>
      <c r="AH140" s="270"/>
      <c r="AI140" s="270"/>
      <c r="AJ140" s="270"/>
      <c r="AK140" s="270"/>
      <c r="AL140" s="270"/>
      <c r="AM140" s="270"/>
      <c r="AN140" s="270"/>
      <c r="AO140" s="270"/>
      <c r="AP140" s="270"/>
      <c r="AQ140" s="270"/>
      <c r="AR140" s="270"/>
      <c r="AS140" s="270"/>
      <c r="AT140" s="270"/>
      <c r="AU140" s="270"/>
      <c r="AV140" s="270"/>
      <c r="AW140" s="270"/>
      <c r="AX140" s="270"/>
      <c r="AY140" s="270"/>
      <c r="AZ140" s="270"/>
      <c r="BA140" s="270"/>
      <c r="BB140" s="270"/>
      <c r="BC140" s="270"/>
      <c r="BD140" s="270"/>
      <c r="BE140" s="270"/>
      <c r="BF140" s="270"/>
      <c r="BG140" s="270"/>
      <c r="BH140" s="270"/>
      <c r="BI140" s="270"/>
      <c r="BJ140" s="270"/>
      <c r="BK140" s="270"/>
      <c r="BL140" s="270"/>
      <c r="BM140" s="270"/>
      <c r="BN140" s="270"/>
      <c r="BO140" s="270"/>
      <c r="BP140" s="270"/>
      <c r="BQ140" s="270"/>
      <c r="BR140" s="270"/>
      <c r="BS140" s="270"/>
      <c r="BT140" s="270"/>
      <c r="BU140" s="270"/>
      <c r="BV140" s="270"/>
      <c r="BW140" s="270"/>
      <c r="BX140" s="270"/>
      <c r="BY140" s="270"/>
      <c r="BZ140" s="270"/>
      <c r="CA140" s="270"/>
      <c r="CB140" s="270"/>
      <c r="CC140" s="270"/>
      <c r="CD140" s="270"/>
      <c r="CE140" s="270"/>
      <c r="CF140" s="270"/>
    </row>
    <row r="141" spans="1:84" s="62" customFormat="1" x14ac:dyDescent="0.25">
      <c r="A141" s="306"/>
      <c r="B141" s="306"/>
      <c r="C141" s="306"/>
      <c r="D141" s="306"/>
      <c r="E141" s="306"/>
      <c r="F141" s="306"/>
      <c r="G141" s="306"/>
      <c r="H141" s="270"/>
      <c r="I141" s="270"/>
      <c r="J141" s="270"/>
      <c r="K141" s="270"/>
      <c r="L141" s="270"/>
      <c r="M141" s="270"/>
      <c r="N141" s="270"/>
      <c r="O141" s="270"/>
      <c r="P141" s="270"/>
      <c r="Q141" s="270"/>
      <c r="R141" s="270"/>
      <c r="S141" s="270"/>
      <c r="T141" s="270"/>
      <c r="U141" s="270"/>
      <c r="V141" s="270"/>
      <c r="W141" s="270"/>
      <c r="X141" s="270"/>
      <c r="Y141" s="270"/>
      <c r="Z141" s="270"/>
      <c r="AA141" s="270"/>
      <c r="AB141" s="270"/>
      <c r="AC141" s="270"/>
      <c r="AD141" s="270"/>
      <c r="AE141" s="270"/>
      <c r="AF141" s="270"/>
      <c r="AG141" s="270"/>
      <c r="AH141" s="270"/>
      <c r="AI141" s="270"/>
      <c r="AJ141" s="270"/>
      <c r="AK141" s="270"/>
      <c r="AL141" s="270"/>
      <c r="AM141" s="270"/>
      <c r="AN141" s="270"/>
      <c r="AO141" s="270"/>
      <c r="AP141" s="270"/>
      <c r="AQ141" s="270"/>
      <c r="AR141" s="270"/>
      <c r="AS141" s="270"/>
      <c r="AT141" s="270"/>
      <c r="AU141" s="270"/>
      <c r="AV141" s="270"/>
      <c r="AW141" s="270"/>
      <c r="AX141" s="270"/>
      <c r="AY141" s="270"/>
      <c r="AZ141" s="270"/>
      <c r="BA141" s="270"/>
      <c r="BB141" s="270"/>
      <c r="BC141" s="270"/>
      <c r="BD141" s="270"/>
      <c r="BE141" s="270"/>
      <c r="BF141" s="270"/>
      <c r="BG141" s="270"/>
      <c r="BH141" s="270"/>
      <c r="BI141" s="270"/>
      <c r="BJ141" s="270"/>
      <c r="BK141" s="270"/>
      <c r="BL141" s="270"/>
      <c r="BM141" s="270"/>
      <c r="BN141" s="270"/>
      <c r="BO141" s="270"/>
      <c r="BP141" s="270"/>
      <c r="BQ141" s="270"/>
      <c r="BR141" s="270"/>
      <c r="BS141" s="270"/>
      <c r="BT141" s="270"/>
      <c r="BU141" s="270"/>
      <c r="BV141" s="270"/>
      <c r="BW141" s="270"/>
      <c r="BX141" s="270"/>
      <c r="BY141" s="270"/>
      <c r="BZ141" s="270"/>
      <c r="CA141" s="270"/>
      <c r="CB141" s="270"/>
      <c r="CC141" s="270"/>
      <c r="CD141" s="270"/>
      <c r="CE141" s="270"/>
      <c r="CF141" s="270"/>
    </row>
    <row r="142" spans="1:84" s="62" customFormat="1" x14ac:dyDescent="0.25">
      <c r="A142" s="306"/>
      <c r="B142" s="306"/>
      <c r="C142" s="306"/>
      <c r="D142" s="306"/>
      <c r="E142" s="306"/>
      <c r="F142" s="306"/>
      <c r="G142" s="306"/>
      <c r="H142" s="270"/>
      <c r="I142" s="270"/>
      <c r="J142" s="270"/>
      <c r="K142" s="270"/>
      <c r="L142" s="270"/>
      <c r="M142" s="270"/>
      <c r="N142" s="270"/>
      <c r="O142" s="270"/>
      <c r="P142" s="270"/>
      <c r="Q142" s="270"/>
      <c r="R142" s="270"/>
      <c r="S142" s="270"/>
      <c r="T142" s="270"/>
      <c r="U142" s="270"/>
      <c r="V142" s="270"/>
      <c r="W142" s="270"/>
      <c r="X142" s="270"/>
      <c r="Y142" s="270"/>
      <c r="Z142" s="270"/>
      <c r="AA142" s="270"/>
      <c r="AB142" s="270"/>
      <c r="AC142" s="270"/>
      <c r="AD142" s="270"/>
      <c r="AE142" s="270"/>
      <c r="AF142" s="270"/>
      <c r="AG142" s="270"/>
      <c r="AH142" s="270"/>
      <c r="AI142" s="270"/>
      <c r="AJ142" s="270"/>
      <c r="AK142" s="270"/>
      <c r="AL142" s="270"/>
      <c r="AM142" s="270"/>
      <c r="AN142" s="270"/>
      <c r="AO142" s="270"/>
      <c r="AP142" s="270"/>
      <c r="AQ142" s="270"/>
      <c r="AR142" s="270"/>
      <c r="AS142" s="270"/>
      <c r="AT142" s="270"/>
      <c r="AU142" s="270"/>
      <c r="AV142" s="270"/>
      <c r="AW142" s="270"/>
      <c r="AX142" s="270"/>
      <c r="AY142" s="270"/>
      <c r="AZ142" s="270"/>
      <c r="BA142" s="270"/>
      <c r="BB142" s="270"/>
      <c r="BC142" s="270"/>
      <c r="BD142" s="270"/>
      <c r="BE142" s="270"/>
      <c r="BF142" s="270"/>
      <c r="BG142" s="270"/>
      <c r="BH142" s="270"/>
      <c r="BI142" s="270"/>
      <c r="BJ142" s="270"/>
      <c r="BK142" s="270"/>
      <c r="BL142" s="270"/>
      <c r="BM142" s="270"/>
      <c r="BN142" s="270"/>
      <c r="BO142" s="270"/>
      <c r="BP142" s="270"/>
      <c r="BQ142" s="270"/>
      <c r="BR142" s="270"/>
      <c r="BS142" s="270"/>
      <c r="BT142" s="270"/>
      <c r="BU142" s="270"/>
      <c r="BV142" s="270"/>
      <c r="BW142" s="270"/>
      <c r="BX142" s="270"/>
      <c r="BY142" s="270"/>
      <c r="BZ142" s="270"/>
      <c r="CA142" s="270"/>
      <c r="CB142" s="270"/>
      <c r="CC142" s="270"/>
      <c r="CD142" s="270"/>
      <c r="CE142" s="270"/>
      <c r="CF142" s="270"/>
    </row>
    <row r="143" spans="1:84" s="62" customFormat="1" x14ac:dyDescent="0.25">
      <c r="A143" s="306"/>
      <c r="B143" s="306"/>
      <c r="C143" s="306"/>
      <c r="D143" s="306"/>
      <c r="E143" s="306"/>
      <c r="F143" s="306"/>
      <c r="G143" s="306"/>
      <c r="H143" s="270"/>
      <c r="I143" s="270"/>
      <c r="J143" s="270"/>
      <c r="K143" s="270"/>
      <c r="L143" s="270"/>
      <c r="M143" s="270"/>
      <c r="N143" s="270"/>
      <c r="O143" s="270"/>
      <c r="P143" s="270"/>
      <c r="Q143" s="270"/>
      <c r="R143" s="270"/>
      <c r="S143" s="270"/>
      <c r="T143" s="270"/>
      <c r="U143" s="270"/>
      <c r="V143" s="270"/>
      <c r="W143" s="270"/>
      <c r="X143" s="270"/>
      <c r="Y143" s="270"/>
      <c r="Z143" s="270"/>
      <c r="AA143" s="270"/>
      <c r="AB143" s="270"/>
      <c r="AC143" s="270"/>
      <c r="AD143" s="270"/>
      <c r="AE143" s="270"/>
      <c r="AF143" s="270"/>
      <c r="AG143" s="270"/>
      <c r="AH143" s="270"/>
      <c r="AI143" s="270"/>
      <c r="AJ143" s="270"/>
      <c r="AK143" s="270"/>
      <c r="AL143" s="270"/>
      <c r="AM143" s="270"/>
      <c r="AN143" s="270"/>
      <c r="AO143" s="270"/>
      <c r="AP143" s="270"/>
      <c r="AQ143" s="270"/>
      <c r="AR143" s="270"/>
      <c r="AS143" s="270"/>
      <c r="AT143" s="270"/>
      <c r="AU143" s="270"/>
      <c r="AV143" s="270"/>
      <c r="AW143" s="270"/>
      <c r="AX143" s="270"/>
      <c r="AY143" s="270"/>
      <c r="AZ143" s="270"/>
      <c r="BA143" s="270"/>
      <c r="BB143" s="270"/>
      <c r="BC143" s="270"/>
      <c r="BD143" s="270"/>
      <c r="BE143" s="270"/>
      <c r="BF143" s="270"/>
      <c r="BG143" s="270"/>
      <c r="BH143" s="270"/>
      <c r="BI143" s="270"/>
      <c r="BJ143" s="270"/>
      <c r="BK143" s="270"/>
      <c r="BL143" s="270"/>
      <c r="BM143" s="270"/>
      <c r="BN143" s="270"/>
      <c r="BO143" s="270"/>
      <c r="BP143" s="270"/>
      <c r="BQ143" s="270"/>
      <c r="BR143" s="270"/>
      <c r="BS143" s="270"/>
      <c r="BT143" s="270"/>
      <c r="BU143" s="270"/>
      <c r="BV143" s="270"/>
      <c r="BW143" s="270"/>
      <c r="BX143" s="270"/>
      <c r="BY143" s="270"/>
      <c r="BZ143" s="270"/>
      <c r="CA143" s="270"/>
      <c r="CB143" s="270"/>
      <c r="CC143" s="270"/>
      <c r="CD143" s="270"/>
      <c r="CE143" s="270"/>
      <c r="CF143" s="270"/>
    </row>
    <row r="144" spans="1:84" s="62" customFormat="1" x14ac:dyDescent="0.25">
      <c r="A144" s="306"/>
      <c r="B144" s="306"/>
      <c r="C144" s="306"/>
      <c r="D144" s="306"/>
      <c r="E144" s="306"/>
      <c r="F144" s="306"/>
      <c r="G144" s="306"/>
      <c r="H144" s="270"/>
      <c r="I144" s="270"/>
      <c r="J144" s="270"/>
      <c r="K144" s="270"/>
      <c r="L144" s="270"/>
      <c r="M144" s="270"/>
      <c r="N144" s="270"/>
      <c r="O144" s="270"/>
      <c r="P144" s="270"/>
      <c r="Q144" s="270"/>
      <c r="R144" s="270"/>
      <c r="S144" s="270"/>
      <c r="T144" s="270"/>
      <c r="U144" s="270"/>
      <c r="V144" s="270"/>
      <c r="W144" s="270"/>
      <c r="X144" s="270"/>
      <c r="Y144" s="270"/>
      <c r="Z144" s="270"/>
      <c r="AA144" s="270"/>
      <c r="AB144" s="270"/>
      <c r="AC144" s="270"/>
      <c r="AD144" s="270"/>
      <c r="AE144" s="270"/>
      <c r="AF144" s="270"/>
      <c r="AG144" s="270"/>
      <c r="AH144" s="270"/>
      <c r="AI144" s="270"/>
      <c r="AJ144" s="270"/>
      <c r="AK144" s="270"/>
      <c r="AL144" s="270"/>
      <c r="AM144" s="270"/>
      <c r="AN144" s="270"/>
      <c r="AO144" s="270"/>
      <c r="AP144" s="270"/>
      <c r="AQ144" s="270"/>
      <c r="AR144" s="270"/>
      <c r="AS144" s="270"/>
      <c r="AT144" s="270"/>
      <c r="AU144" s="270"/>
      <c r="AV144" s="270"/>
      <c r="AW144" s="270"/>
      <c r="AX144" s="270"/>
      <c r="AY144" s="270"/>
      <c r="AZ144" s="270"/>
      <c r="BA144" s="270"/>
      <c r="BB144" s="270"/>
      <c r="BC144" s="270"/>
      <c r="BD144" s="270"/>
      <c r="BE144" s="270"/>
      <c r="BF144" s="270"/>
      <c r="BG144" s="270"/>
      <c r="BH144" s="270"/>
      <c r="BI144" s="270"/>
      <c r="BJ144" s="270"/>
      <c r="BK144" s="270"/>
      <c r="BL144" s="270"/>
      <c r="BM144" s="270"/>
      <c r="BN144" s="270"/>
      <c r="BO144" s="270"/>
      <c r="BP144" s="270"/>
      <c r="BQ144" s="270"/>
      <c r="BR144" s="270"/>
      <c r="BS144" s="270"/>
      <c r="BT144" s="270"/>
      <c r="BU144" s="270"/>
      <c r="BV144" s="270"/>
      <c r="BW144" s="270"/>
      <c r="BX144" s="270"/>
      <c r="BY144" s="270"/>
      <c r="BZ144" s="270"/>
      <c r="CA144" s="270"/>
      <c r="CB144" s="270"/>
      <c r="CC144" s="270"/>
      <c r="CD144" s="270"/>
      <c r="CE144" s="270"/>
      <c r="CF144" s="270"/>
    </row>
    <row r="145" spans="1:84" s="62" customFormat="1" x14ac:dyDescent="0.25">
      <c r="A145" s="306"/>
      <c r="B145" s="306"/>
      <c r="C145" s="306"/>
      <c r="D145" s="306"/>
      <c r="E145" s="306"/>
      <c r="F145" s="306"/>
      <c r="G145" s="306"/>
      <c r="H145" s="270"/>
      <c r="I145" s="270"/>
      <c r="J145" s="270"/>
      <c r="K145" s="270"/>
      <c r="L145" s="270"/>
      <c r="M145" s="270"/>
      <c r="N145" s="270"/>
      <c r="O145" s="270"/>
      <c r="P145" s="270"/>
      <c r="Q145" s="270"/>
      <c r="R145" s="270"/>
      <c r="S145" s="270"/>
      <c r="T145" s="270"/>
      <c r="U145" s="270"/>
      <c r="V145" s="270"/>
      <c r="W145" s="270"/>
      <c r="X145" s="270"/>
      <c r="Y145" s="270"/>
      <c r="Z145" s="270"/>
      <c r="AA145" s="270"/>
      <c r="AB145" s="270"/>
      <c r="AC145" s="270"/>
      <c r="AD145" s="270"/>
      <c r="AE145" s="270"/>
      <c r="AF145" s="270"/>
      <c r="AG145" s="270"/>
      <c r="AH145" s="270"/>
      <c r="AI145" s="270"/>
      <c r="AJ145" s="270"/>
      <c r="AK145" s="270"/>
      <c r="AL145" s="270"/>
      <c r="AM145" s="270"/>
      <c r="AN145" s="270"/>
      <c r="AO145" s="270"/>
      <c r="AP145" s="270"/>
      <c r="AQ145" s="270"/>
      <c r="AR145" s="270"/>
      <c r="AS145" s="270"/>
      <c r="AT145" s="270"/>
      <c r="AU145" s="270"/>
      <c r="AV145" s="270"/>
      <c r="AW145" s="270"/>
      <c r="AX145" s="270"/>
      <c r="AY145" s="270"/>
      <c r="AZ145" s="270"/>
      <c r="BA145" s="270"/>
      <c r="BB145" s="270"/>
      <c r="BC145" s="270"/>
      <c r="BD145" s="270"/>
      <c r="BE145" s="270"/>
      <c r="BF145" s="270"/>
      <c r="BG145" s="270"/>
      <c r="BH145" s="270"/>
      <c r="BI145" s="270"/>
      <c r="BJ145" s="270"/>
      <c r="BK145" s="270"/>
      <c r="BL145" s="270"/>
      <c r="BM145" s="270"/>
      <c r="BN145" s="270"/>
      <c r="BO145" s="270"/>
      <c r="BP145" s="270"/>
      <c r="BQ145" s="270"/>
      <c r="BR145" s="270"/>
      <c r="BS145" s="270"/>
      <c r="BT145" s="270"/>
      <c r="BU145" s="270"/>
      <c r="BV145" s="270"/>
      <c r="BW145" s="270"/>
      <c r="BX145" s="270"/>
      <c r="BY145" s="270"/>
      <c r="BZ145" s="270"/>
      <c r="CA145" s="270"/>
      <c r="CB145" s="270"/>
      <c r="CC145" s="270"/>
      <c r="CD145" s="270"/>
      <c r="CE145" s="270"/>
      <c r="CF145" s="270"/>
    </row>
    <row r="146" spans="1:84" s="62" customFormat="1" x14ac:dyDescent="0.25">
      <c r="A146" s="306"/>
      <c r="B146" s="306"/>
      <c r="C146" s="306"/>
      <c r="D146" s="306"/>
      <c r="E146" s="306"/>
      <c r="F146" s="306"/>
      <c r="G146" s="306"/>
      <c r="H146" s="270"/>
      <c r="I146" s="270"/>
      <c r="J146" s="270"/>
      <c r="K146" s="270"/>
      <c r="L146" s="270"/>
      <c r="M146" s="270"/>
      <c r="N146" s="270"/>
      <c r="O146" s="270"/>
      <c r="P146" s="270"/>
      <c r="Q146" s="270"/>
      <c r="R146" s="270"/>
      <c r="S146" s="270"/>
      <c r="T146" s="270"/>
      <c r="U146" s="270"/>
      <c r="V146" s="270"/>
      <c r="W146" s="270"/>
      <c r="X146" s="270"/>
      <c r="Y146" s="270"/>
      <c r="Z146" s="270"/>
      <c r="AA146" s="270"/>
      <c r="AB146" s="270"/>
      <c r="AC146" s="270"/>
      <c r="AD146" s="270"/>
      <c r="AE146" s="270"/>
      <c r="AF146" s="270"/>
      <c r="AG146" s="270"/>
      <c r="AH146" s="270"/>
      <c r="AI146" s="270"/>
      <c r="AJ146" s="270"/>
      <c r="AK146" s="270"/>
      <c r="AL146" s="270"/>
      <c r="AM146" s="270"/>
      <c r="AN146" s="270"/>
      <c r="AO146" s="270"/>
      <c r="AP146" s="270"/>
      <c r="AQ146" s="270"/>
      <c r="AR146" s="270"/>
      <c r="AS146" s="270"/>
      <c r="AT146" s="270"/>
      <c r="AU146" s="270"/>
      <c r="AV146" s="270"/>
      <c r="AW146" s="270"/>
      <c r="AX146" s="270"/>
      <c r="AY146" s="270"/>
      <c r="AZ146" s="270"/>
      <c r="BA146" s="270"/>
      <c r="BB146" s="270"/>
      <c r="BC146" s="270"/>
      <c r="BD146" s="270"/>
      <c r="BE146" s="270"/>
      <c r="BF146" s="270"/>
      <c r="BG146" s="270"/>
      <c r="BH146" s="270"/>
      <c r="BI146" s="270"/>
      <c r="BJ146" s="270"/>
      <c r="BK146" s="270"/>
      <c r="BL146" s="270"/>
      <c r="BM146" s="270"/>
      <c r="BN146" s="270"/>
      <c r="BO146" s="270"/>
      <c r="BP146" s="270"/>
      <c r="BQ146" s="270"/>
      <c r="BR146" s="270"/>
      <c r="BS146" s="270"/>
      <c r="BT146" s="270"/>
      <c r="BU146" s="270"/>
      <c r="BV146" s="270"/>
      <c r="BW146" s="270"/>
      <c r="BX146" s="270"/>
      <c r="BY146" s="270"/>
      <c r="BZ146" s="270"/>
      <c r="CA146" s="270"/>
      <c r="CB146" s="270"/>
      <c r="CC146" s="270"/>
      <c r="CD146" s="270"/>
      <c r="CE146" s="270"/>
      <c r="CF146" s="270"/>
    </row>
    <row r="147" spans="1:84" s="62" customFormat="1" x14ac:dyDescent="0.25">
      <c r="A147" s="306"/>
      <c r="B147" s="306"/>
      <c r="C147" s="306"/>
      <c r="D147" s="306"/>
      <c r="E147" s="306"/>
      <c r="F147" s="306"/>
      <c r="G147" s="306"/>
      <c r="H147" s="270"/>
      <c r="I147" s="270"/>
      <c r="J147" s="270"/>
      <c r="K147" s="270"/>
      <c r="L147" s="270"/>
      <c r="M147" s="270"/>
      <c r="N147" s="270"/>
      <c r="O147" s="270"/>
      <c r="P147" s="270"/>
      <c r="Q147" s="270"/>
      <c r="R147" s="270"/>
      <c r="S147" s="270"/>
      <c r="T147" s="270"/>
      <c r="U147" s="270"/>
      <c r="V147" s="270"/>
      <c r="W147" s="270"/>
      <c r="X147" s="270"/>
      <c r="Y147" s="270"/>
      <c r="Z147" s="270"/>
      <c r="AA147" s="270"/>
      <c r="AB147" s="270"/>
      <c r="AC147" s="270"/>
      <c r="AD147" s="270"/>
      <c r="AE147" s="270"/>
      <c r="AF147" s="270"/>
      <c r="AG147" s="270"/>
      <c r="AH147" s="270"/>
      <c r="AI147" s="270"/>
      <c r="AJ147" s="270"/>
      <c r="AK147" s="270"/>
      <c r="AL147" s="270"/>
      <c r="AM147" s="270"/>
      <c r="AN147" s="270"/>
      <c r="AO147" s="270"/>
      <c r="AP147" s="270"/>
      <c r="AQ147" s="270"/>
      <c r="AR147" s="270"/>
      <c r="AS147" s="270"/>
      <c r="AT147" s="270"/>
      <c r="AU147" s="270"/>
      <c r="AV147" s="270"/>
      <c r="AW147" s="270"/>
      <c r="AX147" s="270"/>
      <c r="AY147" s="270"/>
      <c r="AZ147" s="270"/>
      <c r="BA147" s="270"/>
      <c r="BB147" s="270"/>
      <c r="BC147" s="270"/>
      <c r="BD147" s="270"/>
      <c r="BE147" s="270"/>
      <c r="BF147" s="270"/>
      <c r="BG147" s="270"/>
      <c r="BH147" s="270"/>
      <c r="BI147" s="270"/>
      <c r="BJ147" s="270"/>
      <c r="BK147" s="270"/>
      <c r="BL147" s="270"/>
      <c r="BM147" s="270"/>
      <c r="BN147" s="270"/>
      <c r="BO147" s="270"/>
      <c r="BP147" s="270"/>
      <c r="BQ147" s="270"/>
      <c r="BR147" s="270"/>
      <c r="BS147" s="270"/>
      <c r="BT147" s="270"/>
      <c r="BU147" s="270"/>
      <c r="BV147" s="270"/>
      <c r="BW147" s="270"/>
      <c r="BX147" s="270"/>
      <c r="BY147" s="270"/>
      <c r="BZ147" s="270"/>
      <c r="CA147" s="270"/>
      <c r="CB147" s="270"/>
      <c r="CC147" s="270"/>
      <c r="CD147" s="270"/>
      <c r="CE147" s="270"/>
      <c r="CF147" s="270"/>
    </row>
    <row r="148" spans="1:84" s="62" customFormat="1" x14ac:dyDescent="0.25">
      <c r="A148" s="306"/>
      <c r="B148" s="306"/>
      <c r="C148" s="306"/>
      <c r="D148" s="306"/>
      <c r="E148" s="306"/>
      <c r="F148" s="306"/>
      <c r="G148" s="306"/>
      <c r="H148" s="270"/>
      <c r="I148" s="270"/>
      <c r="J148" s="270"/>
      <c r="K148" s="270"/>
      <c r="L148" s="270"/>
      <c r="M148" s="270"/>
      <c r="N148" s="270"/>
      <c r="O148" s="270"/>
      <c r="P148" s="270"/>
      <c r="Q148" s="270"/>
      <c r="R148" s="270"/>
      <c r="S148" s="270"/>
      <c r="T148" s="270"/>
      <c r="U148" s="270"/>
      <c r="V148" s="270"/>
      <c r="W148" s="270"/>
      <c r="X148" s="270"/>
      <c r="Y148" s="270"/>
      <c r="Z148" s="270"/>
      <c r="AA148" s="270"/>
      <c r="AB148" s="270"/>
      <c r="AC148" s="270"/>
      <c r="AD148" s="270"/>
      <c r="AE148" s="270"/>
      <c r="AF148" s="270"/>
      <c r="AG148" s="270"/>
      <c r="AH148" s="270"/>
      <c r="AI148" s="270"/>
      <c r="AJ148" s="270"/>
      <c r="AK148" s="270"/>
      <c r="AL148" s="270"/>
      <c r="AM148" s="270"/>
      <c r="AN148" s="270"/>
      <c r="AO148" s="270"/>
      <c r="AP148" s="270"/>
      <c r="AQ148" s="270"/>
      <c r="AR148" s="270"/>
      <c r="AS148" s="270"/>
      <c r="AT148" s="270"/>
      <c r="AU148" s="270"/>
      <c r="AV148" s="270"/>
      <c r="AW148" s="270"/>
      <c r="AX148" s="270"/>
      <c r="AY148" s="270"/>
      <c r="AZ148" s="270"/>
      <c r="BA148" s="270"/>
      <c r="BB148" s="270"/>
      <c r="BC148" s="270"/>
      <c r="BD148" s="270"/>
      <c r="BE148" s="270"/>
      <c r="BF148" s="270"/>
      <c r="BG148" s="270"/>
      <c r="BH148" s="270"/>
      <c r="BI148" s="270"/>
      <c r="BJ148" s="270"/>
      <c r="BK148" s="270"/>
      <c r="BL148" s="270"/>
      <c r="BM148" s="270"/>
      <c r="BN148" s="270"/>
      <c r="BO148" s="270"/>
      <c r="BP148" s="270"/>
      <c r="BQ148" s="270"/>
      <c r="BR148" s="270"/>
      <c r="BS148" s="270"/>
      <c r="BT148" s="270"/>
      <c r="BU148" s="270"/>
      <c r="BV148" s="270"/>
      <c r="BW148" s="270"/>
      <c r="BX148" s="270"/>
      <c r="BY148" s="270"/>
      <c r="BZ148" s="270"/>
      <c r="CA148" s="270"/>
      <c r="CB148" s="270"/>
      <c r="CC148" s="270"/>
      <c r="CD148" s="270"/>
      <c r="CE148" s="270"/>
      <c r="CF148" s="270"/>
    </row>
    <row r="149" spans="1:84" s="62" customFormat="1" x14ac:dyDescent="0.25">
      <c r="A149" s="306"/>
      <c r="B149" s="306"/>
      <c r="C149" s="306"/>
      <c r="D149" s="306"/>
      <c r="E149" s="306"/>
      <c r="F149" s="306"/>
      <c r="G149" s="306"/>
      <c r="H149" s="270"/>
      <c r="I149" s="270"/>
      <c r="J149" s="270"/>
      <c r="K149" s="270"/>
      <c r="L149" s="270"/>
      <c r="M149" s="270"/>
      <c r="N149" s="270"/>
      <c r="O149" s="270"/>
      <c r="P149" s="270"/>
      <c r="Q149" s="270"/>
      <c r="R149" s="270"/>
      <c r="S149" s="270"/>
      <c r="T149" s="270"/>
      <c r="U149" s="270"/>
      <c r="V149" s="270"/>
      <c r="W149" s="270"/>
      <c r="X149" s="270"/>
      <c r="Y149" s="270"/>
      <c r="Z149" s="270"/>
      <c r="AA149" s="270"/>
      <c r="AB149" s="270"/>
      <c r="AC149" s="270"/>
      <c r="AD149" s="270"/>
      <c r="AE149" s="270"/>
      <c r="AF149" s="270"/>
      <c r="AG149" s="270"/>
      <c r="AH149" s="270"/>
      <c r="AI149" s="270"/>
      <c r="AJ149" s="270"/>
      <c r="AK149" s="270"/>
      <c r="AL149" s="270"/>
      <c r="AM149" s="270"/>
      <c r="AN149" s="270"/>
      <c r="AO149" s="270"/>
      <c r="AP149" s="270"/>
      <c r="AQ149" s="270"/>
      <c r="AR149" s="270"/>
      <c r="AS149" s="270"/>
      <c r="AT149" s="270"/>
      <c r="AU149" s="270"/>
      <c r="AV149" s="270"/>
      <c r="AW149" s="270"/>
      <c r="AX149" s="270"/>
      <c r="AY149" s="270"/>
      <c r="AZ149" s="270"/>
      <c r="BA149" s="270"/>
      <c r="BB149" s="270"/>
      <c r="BC149" s="270"/>
      <c r="BD149" s="270"/>
      <c r="BE149" s="270"/>
      <c r="BF149" s="270"/>
      <c r="BG149" s="270"/>
      <c r="BH149" s="270"/>
      <c r="BI149" s="270"/>
      <c r="BJ149" s="270"/>
      <c r="BK149" s="270"/>
      <c r="BL149" s="270"/>
      <c r="BM149" s="270"/>
      <c r="BN149" s="270"/>
      <c r="BO149" s="270"/>
      <c r="BP149" s="270"/>
      <c r="BQ149" s="270"/>
      <c r="BR149" s="270"/>
      <c r="BS149" s="270"/>
      <c r="BT149" s="270"/>
      <c r="BU149" s="270"/>
      <c r="BV149" s="270"/>
      <c r="BW149" s="270"/>
      <c r="BX149" s="270"/>
      <c r="BY149" s="270"/>
      <c r="BZ149" s="270"/>
      <c r="CA149" s="270"/>
      <c r="CB149" s="270"/>
      <c r="CC149" s="270"/>
      <c r="CD149" s="270"/>
      <c r="CE149" s="270"/>
      <c r="CF149" s="270"/>
    </row>
    <row r="150" spans="1:84" s="62" customFormat="1" x14ac:dyDescent="0.25">
      <c r="A150" s="306"/>
      <c r="B150" s="306"/>
      <c r="C150" s="306"/>
      <c r="D150" s="306"/>
      <c r="E150" s="306"/>
      <c r="F150" s="306"/>
      <c r="G150" s="306"/>
      <c r="H150" s="270"/>
      <c r="I150" s="270"/>
      <c r="J150" s="270"/>
      <c r="K150" s="270"/>
      <c r="L150" s="270"/>
      <c r="M150" s="270"/>
      <c r="N150" s="270"/>
      <c r="O150" s="270"/>
      <c r="P150" s="270"/>
      <c r="Q150" s="270"/>
      <c r="R150" s="270"/>
      <c r="S150" s="270"/>
      <c r="T150" s="270"/>
      <c r="U150" s="270"/>
      <c r="V150" s="270"/>
      <c r="W150" s="270"/>
      <c r="X150" s="270"/>
      <c r="Y150" s="270"/>
      <c r="Z150" s="270"/>
      <c r="AA150" s="270"/>
      <c r="AB150" s="270"/>
      <c r="AC150" s="270"/>
      <c r="AD150" s="270"/>
      <c r="AE150" s="270"/>
      <c r="AF150" s="270"/>
      <c r="AG150" s="270"/>
      <c r="AH150" s="270"/>
      <c r="AI150" s="270"/>
      <c r="AJ150" s="270"/>
      <c r="AK150" s="270"/>
      <c r="AL150" s="270"/>
      <c r="AM150" s="270"/>
      <c r="AN150" s="270"/>
      <c r="AO150" s="270"/>
      <c r="AP150" s="270"/>
      <c r="AQ150" s="270"/>
      <c r="AR150" s="270"/>
      <c r="AS150" s="270"/>
      <c r="AT150" s="270"/>
      <c r="AU150" s="270"/>
      <c r="AV150" s="270"/>
      <c r="AW150" s="270"/>
      <c r="AX150" s="270"/>
      <c r="AY150" s="270"/>
      <c r="AZ150" s="270"/>
      <c r="BA150" s="270"/>
      <c r="BB150" s="270"/>
      <c r="BC150" s="270"/>
      <c r="BD150" s="270"/>
      <c r="BE150" s="270"/>
      <c r="BF150" s="270"/>
      <c r="BG150" s="270"/>
      <c r="BH150" s="270"/>
      <c r="BI150" s="270"/>
      <c r="BJ150" s="270"/>
      <c r="BK150" s="270"/>
      <c r="BL150" s="270"/>
      <c r="BM150" s="270"/>
      <c r="BN150" s="270"/>
      <c r="BO150" s="270"/>
      <c r="BP150" s="270"/>
      <c r="BQ150" s="270"/>
      <c r="BR150" s="270"/>
      <c r="BS150" s="270"/>
      <c r="BT150" s="270"/>
      <c r="BU150" s="270"/>
      <c r="BV150" s="270"/>
      <c r="BW150" s="270"/>
      <c r="BX150" s="270"/>
      <c r="BY150" s="270"/>
      <c r="BZ150" s="270"/>
      <c r="CA150" s="270"/>
      <c r="CB150" s="270"/>
      <c r="CC150" s="270"/>
      <c r="CD150" s="270"/>
      <c r="CE150" s="270"/>
      <c r="CF150" s="270"/>
    </row>
    <row r="151" spans="1:84" s="62" customFormat="1" x14ac:dyDescent="0.25">
      <c r="A151" s="306"/>
      <c r="B151" s="306"/>
      <c r="C151" s="306"/>
      <c r="D151" s="306"/>
      <c r="E151" s="306"/>
      <c r="F151" s="306"/>
      <c r="G151" s="306"/>
      <c r="H151" s="270"/>
      <c r="I151" s="270"/>
      <c r="J151" s="270"/>
      <c r="K151" s="270"/>
      <c r="L151" s="270"/>
      <c r="M151" s="270"/>
      <c r="N151" s="270"/>
      <c r="O151" s="270"/>
      <c r="P151" s="270"/>
      <c r="Q151" s="270"/>
      <c r="R151" s="270"/>
      <c r="S151" s="270"/>
      <c r="T151" s="270"/>
      <c r="U151" s="270"/>
      <c r="V151" s="270"/>
      <c r="W151" s="270"/>
      <c r="X151" s="270"/>
      <c r="Y151" s="270"/>
      <c r="Z151" s="270"/>
      <c r="AA151" s="270"/>
      <c r="AB151" s="270"/>
      <c r="AC151" s="270"/>
      <c r="AD151" s="270"/>
      <c r="AE151" s="270"/>
      <c r="AF151" s="270"/>
      <c r="AG151" s="270"/>
      <c r="AH151" s="270"/>
      <c r="AI151" s="270"/>
      <c r="AJ151" s="270"/>
      <c r="AK151" s="270"/>
      <c r="AL151" s="270"/>
      <c r="AM151" s="270"/>
      <c r="AN151" s="270"/>
      <c r="AO151" s="270"/>
      <c r="AP151" s="270"/>
      <c r="AQ151" s="270"/>
      <c r="AR151" s="270"/>
      <c r="AS151" s="270"/>
      <c r="AT151" s="270"/>
      <c r="AU151" s="270"/>
      <c r="AV151" s="270"/>
      <c r="AW151" s="270"/>
      <c r="AX151" s="270"/>
      <c r="AY151" s="270"/>
      <c r="AZ151" s="270"/>
      <c r="BA151" s="270"/>
      <c r="BB151" s="270"/>
      <c r="BC151" s="270"/>
      <c r="BD151" s="270"/>
      <c r="BE151" s="270"/>
      <c r="BF151" s="270"/>
      <c r="BG151" s="270"/>
      <c r="BH151" s="270"/>
      <c r="BI151" s="270"/>
      <c r="BJ151" s="270"/>
      <c r="BK151" s="270"/>
      <c r="BL151" s="270"/>
      <c r="BM151" s="270"/>
      <c r="BN151" s="270"/>
      <c r="BO151" s="270"/>
      <c r="BP151" s="270"/>
      <c r="BQ151" s="270"/>
      <c r="BR151" s="270"/>
      <c r="BS151" s="270"/>
      <c r="BT151" s="270"/>
      <c r="BU151" s="270"/>
      <c r="BV151" s="270"/>
      <c r="BW151" s="270"/>
      <c r="BX151" s="270"/>
      <c r="BY151" s="270"/>
      <c r="BZ151" s="270"/>
      <c r="CA151" s="270"/>
      <c r="CB151" s="270"/>
      <c r="CC151" s="270"/>
      <c r="CD151" s="270"/>
      <c r="CE151" s="270"/>
      <c r="CF151" s="270"/>
    </row>
    <row r="152" spans="1:84" s="62" customFormat="1" x14ac:dyDescent="0.25">
      <c r="A152" s="306"/>
      <c r="B152" s="306"/>
      <c r="C152" s="306"/>
      <c r="D152" s="306"/>
      <c r="E152" s="306"/>
      <c r="F152" s="306"/>
      <c r="G152" s="306"/>
      <c r="H152" s="270"/>
      <c r="I152" s="270"/>
      <c r="J152" s="270"/>
      <c r="K152" s="270"/>
      <c r="L152" s="270"/>
      <c r="M152" s="270"/>
      <c r="N152" s="270"/>
      <c r="O152" s="270"/>
      <c r="P152" s="270"/>
      <c r="Q152" s="270"/>
      <c r="R152" s="270"/>
      <c r="S152" s="270"/>
      <c r="T152" s="270"/>
      <c r="U152" s="270"/>
      <c r="V152" s="270"/>
      <c r="W152" s="270"/>
      <c r="X152" s="270"/>
      <c r="Y152" s="270"/>
      <c r="Z152" s="270"/>
      <c r="AA152" s="270"/>
      <c r="AB152" s="270"/>
      <c r="AC152" s="270"/>
      <c r="AD152" s="270"/>
      <c r="AE152" s="270"/>
      <c r="AF152" s="270"/>
      <c r="AG152" s="270"/>
      <c r="AH152" s="270"/>
      <c r="AI152" s="270"/>
      <c r="AJ152" s="270"/>
      <c r="AK152" s="270"/>
      <c r="AL152" s="270"/>
      <c r="AM152" s="270"/>
      <c r="AN152" s="270"/>
      <c r="AO152" s="270"/>
      <c r="AP152" s="270"/>
      <c r="AQ152" s="270"/>
      <c r="AR152" s="270"/>
      <c r="AS152" s="270"/>
      <c r="AT152" s="270"/>
      <c r="AU152" s="270"/>
      <c r="AV152" s="270"/>
      <c r="AW152" s="270"/>
      <c r="AX152" s="270"/>
      <c r="AY152" s="270"/>
      <c r="AZ152" s="270"/>
      <c r="BA152" s="270"/>
      <c r="BB152" s="270"/>
      <c r="BC152" s="270"/>
      <c r="BD152" s="270"/>
      <c r="BE152" s="270"/>
      <c r="BF152" s="270"/>
      <c r="BG152" s="270"/>
      <c r="BH152" s="270"/>
      <c r="BI152" s="270"/>
      <c r="BJ152" s="270"/>
      <c r="BK152" s="270"/>
      <c r="BL152" s="270"/>
      <c r="BM152" s="270"/>
      <c r="BN152" s="270"/>
      <c r="BO152" s="270"/>
      <c r="BP152" s="270"/>
      <c r="BQ152" s="270"/>
      <c r="BR152" s="270"/>
      <c r="BS152" s="270"/>
      <c r="BT152" s="270"/>
      <c r="BU152" s="270"/>
      <c r="BV152" s="270"/>
      <c r="BW152" s="270"/>
      <c r="BX152" s="270"/>
      <c r="BY152" s="270"/>
      <c r="BZ152" s="270"/>
      <c r="CA152" s="270"/>
      <c r="CB152" s="270"/>
      <c r="CC152" s="270"/>
      <c r="CD152" s="270"/>
      <c r="CE152" s="270"/>
      <c r="CF152" s="270"/>
    </row>
    <row r="153" spans="1:84" s="62" customFormat="1" x14ac:dyDescent="0.25">
      <c r="A153" s="306"/>
      <c r="B153" s="306"/>
      <c r="C153" s="306"/>
      <c r="D153" s="306"/>
      <c r="E153" s="306"/>
      <c r="F153" s="306"/>
      <c r="G153" s="306"/>
      <c r="H153" s="270"/>
      <c r="I153" s="270"/>
      <c r="J153" s="270"/>
      <c r="K153" s="270"/>
      <c r="L153" s="270"/>
      <c r="M153" s="270"/>
      <c r="N153" s="270"/>
      <c r="O153" s="270"/>
      <c r="P153" s="270"/>
      <c r="Q153" s="270"/>
      <c r="R153" s="270"/>
      <c r="S153" s="270"/>
      <c r="T153" s="270"/>
      <c r="U153" s="270"/>
      <c r="V153" s="270"/>
      <c r="W153" s="270"/>
      <c r="X153" s="270"/>
      <c r="Y153" s="270"/>
      <c r="Z153" s="270"/>
      <c r="AA153" s="270"/>
      <c r="AB153" s="270"/>
      <c r="AC153" s="270"/>
      <c r="AD153" s="270"/>
      <c r="AE153" s="270"/>
      <c r="AF153" s="270"/>
      <c r="AG153" s="270"/>
      <c r="AH153" s="270"/>
      <c r="AI153" s="270"/>
      <c r="AJ153" s="270"/>
      <c r="AK153" s="270"/>
      <c r="AL153" s="270"/>
      <c r="AM153" s="270"/>
      <c r="AN153" s="270"/>
      <c r="AO153" s="270"/>
      <c r="AP153" s="270"/>
      <c r="AQ153" s="270"/>
      <c r="AR153" s="270"/>
      <c r="AS153" s="270"/>
      <c r="AT153" s="270"/>
      <c r="AU153" s="270"/>
      <c r="AV153" s="270"/>
      <c r="AW153" s="270"/>
      <c r="AX153" s="270"/>
      <c r="AY153" s="270"/>
      <c r="AZ153" s="270"/>
      <c r="BA153" s="270"/>
      <c r="BB153" s="270"/>
      <c r="BC153" s="270"/>
      <c r="BD153" s="270"/>
      <c r="BE153" s="270"/>
      <c r="BF153" s="270"/>
      <c r="BG153" s="270"/>
      <c r="BH153" s="270"/>
      <c r="BI153" s="270"/>
      <c r="BJ153" s="270"/>
      <c r="BK153" s="270"/>
      <c r="BL153" s="270"/>
      <c r="BM153" s="270"/>
      <c r="BN153" s="270"/>
      <c r="BO153" s="270"/>
      <c r="BP153" s="270"/>
      <c r="BQ153" s="270"/>
      <c r="BR153" s="270"/>
      <c r="BS153" s="270"/>
      <c r="BT153" s="270"/>
      <c r="BU153" s="270"/>
      <c r="BV153" s="270"/>
      <c r="BW153" s="270"/>
      <c r="BX153" s="270"/>
      <c r="BY153" s="270"/>
      <c r="BZ153" s="270"/>
      <c r="CA153" s="270"/>
      <c r="CB153" s="270"/>
      <c r="CC153" s="270"/>
      <c r="CD153" s="270"/>
      <c r="CE153" s="270"/>
      <c r="CF153" s="270"/>
    </row>
    <row r="154" spans="1:84" s="62" customFormat="1" x14ac:dyDescent="0.25">
      <c r="A154" s="306"/>
      <c r="B154" s="306"/>
      <c r="C154" s="306"/>
      <c r="D154" s="306"/>
      <c r="E154" s="306"/>
      <c r="F154" s="306"/>
      <c r="G154" s="306"/>
      <c r="H154" s="270"/>
      <c r="I154" s="270"/>
      <c r="J154" s="270"/>
      <c r="K154" s="270"/>
      <c r="L154" s="270"/>
      <c r="M154" s="270"/>
      <c r="N154" s="270"/>
      <c r="O154" s="270"/>
      <c r="P154" s="270"/>
      <c r="Q154" s="270"/>
      <c r="R154" s="270"/>
      <c r="S154" s="270"/>
      <c r="T154" s="270"/>
      <c r="U154" s="270"/>
      <c r="V154" s="270"/>
      <c r="W154" s="270"/>
      <c r="X154" s="270"/>
      <c r="Y154" s="270"/>
      <c r="Z154" s="270"/>
      <c r="AA154" s="270"/>
      <c r="AB154" s="270"/>
      <c r="AC154" s="270"/>
      <c r="AD154" s="270"/>
      <c r="AE154" s="270"/>
      <c r="AF154" s="270"/>
      <c r="AG154" s="270"/>
      <c r="AH154" s="270"/>
      <c r="AI154" s="270"/>
      <c r="AJ154" s="270"/>
      <c r="AK154" s="270"/>
      <c r="AL154" s="270"/>
      <c r="AM154" s="270"/>
      <c r="AN154" s="270"/>
      <c r="AO154" s="270"/>
      <c r="AP154" s="270"/>
      <c r="AQ154" s="270"/>
      <c r="AR154" s="270"/>
      <c r="AS154" s="270"/>
      <c r="AT154" s="270"/>
      <c r="AU154" s="270"/>
      <c r="AV154" s="270"/>
      <c r="AW154" s="270"/>
      <c r="AX154" s="270"/>
      <c r="AY154" s="270"/>
      <c r="AZ154" s="270"/>
      <c r="BA154" s="270"/>
      <c r="BB154" s="270"/>
      <c r="BC154" s="270"/>
      <c r="BD154" s="270"/>
      <c r="BE154" s="270"/>
      <c r="BF154" s="270"/>
      <c r="BG154" s="270"/>
      <c r="BH154" s="270"/>
      <c r="BI154" s="270"/>
      <c r="BJ154" s="270"/>
      <c r="BK154" s="270"/>
      <c r="BL154" s="270"/>
      <c r="BM154" s="270"/>
      <c r="BN154" s="270"/>
      <c r="BO154" s="270"/>
      <c r="BP154" s="270"/>
      <c r="BQ154" s="270"/>
      <c r="BR154" s="270"/>
      <c r="BS154" s="270"/>
      <c r="BT154" s="270"/>
      <c r="BU154" s="270"/>
      <c r="BV154" s="270"/>
      <c r="BW154" s="270"/>
      <c r="BX154" s="270"/>
      <c r="BY154" s="270"/>
      <c r="BZ154" s="270"/>
      <c r="CA154" s="270"/>
      <c r="CB154" s="270"/>
      <c r="CC154" s="270"/>
      <c r="CD154" s="270"/>
      <c r="CE154" s="270"/>
      <c r="CF154" s="270"/>
    </row>
    <row r="155" spans="1:84" s="62" customFormat="1" x14ac:dyDescent="0.25">
      <c r="A155" s="306"/>
      <c r="B155" s="306"/>
      <c r="C155" s="306"/>
      <c r="D155" s="306"/>
      <c r="E155" s="306"/>
      <c r="F155" s="306"/>
      <c r="G155" s="306"/>
      <c r="H155" s="270"/>
      <c r="I155" s="270"/>
      <c r="J155" s="270"/>
      <c r="K155" s="270"/>
      <c r="L155" s="270"/>
      <c r="M155" s="270"/>
      <c r="N155" s="270"/>
      <c r="O155" s="270"/>
      <c r="P155" s="270"/>
      <c r="Q155" s="270"/>
      <c r="R155" s="270"/>
      <c r="S155" s="270"/>
      <c r="T155" s="270"/>
      <c r="U155" s="270"/>
      <c r="V155" s="270"/>
      <c r="W155" s="270"/>
      <c r="X155" s="270"/>
      <c r="Y155" s="270"/>
      <c r="Z155" s="270"/>
      <c r="AA155" s="270"/>
      <c r="AB155" s="270"/>
      <c r="AC155" s="270"/>
      <c r="AD155" s="270"/>
      <c r="AE155" s="270"/>
      <c r="AF155" s="270"/>
      <c r="AG155" s="270"/>
      <c r="AH155" s="270"/>
      <c r="AI155" s="270"/>
      <c r="AJ155" s="270"/>
      <c r="AK155" s="270"/>
      <c r="AL155" s="270"/>
      <c r="AM155" s="270"/>
      <c r="AN155" s="270"/>
      <c r="AO155" s="270"/>
      <c r="AP155" s="270"/>
      <c r="AQ155" s="270"/>
      <c r="AR155" s="270"/>
      <c r="AS155" s="270"/>
      <c r="AT155" s="270"/>
      <c r="AU155" s="270"/>
      <c r="AV155" s="270"/>
      <c r="AW155" s="270"/>
      <c r="AX155" s="270"/>
      <c r="AY155" s="270"/>
      <c r="AZ155" s="270"/>
      <c r="BA155" s="270"/>
      <c r="BB155" s="270"/>
      <c r="BC155" s="270"/>
      <c r="BD155" s="270"/>
      <c r="BE155" s="270"/>
      <c r="BF155" s="270"/>
      <c r="BG155" s="270"/>
      <c r="BH155" s="270"/>
      <c r="BI155" s="270"/>
      <c r="BJ155" s="270"/>
      <c r="BK155" s="270"/>
      <c r="BL155" s="270"/>
      <c r="BM155" s="270"/>
      <c r="BN155" s="270"/>
      <c r="BO155" s="270"/>
      <c r="BP155" s="270"/>
      <c r="BQ155" s="270"/>
      <c r="BR155" s="270"/>
      <c r="BS155" s="270"/>
      <c r="BT155" s="270"/>
      <c r="BU155" s="270"/>
      <c r="BV155" s="270"/>
      <c r="BW155" s="270"/>
      <c r="BX155" s="270"/>
      <c r="BY155" s="270"/>
      <c r="BZ155" s="270"/>
      <c r="CA155" s="270"/>
      <c r="CB155" s="270"/>
      <c r="CC155" s="270"/>
      <c r="CD155" s="270"/>
      <c r="CE155" s="270"/>
      <c r="CF155" s="270"/>
    </row>
    <row r="156" spans="1:84" s="62" customFormat="1" x14ac:dyDescent="0.25">
      <c r="A156" s="306"/>
      <c r="B156" s="306"/>
      <c r="C156" s="306"/>
      <c r="D156" s="306"/>
      <c r="E156" s="306"/>
      <c r="F156" s="306"/>
      <c r="G156" s="306"/>
      <c r="H156" s="270"/>
      <c r="I156" s="270"/>
      <c r="J156" s="270"/>
      <c r="K156" s="270"/>
      <c r="L156" s="270"/>
      <c r="M156" s="270"/>
      <c r="N156" s="270"/>
      <c r="O156" s="270"/>
      <c r="P156" s="270"/>
      <c r="Q156" s="270"/>
      <c r="R156" s="270"/>
      <c r="S156" s="270"/>
      <c r="T156" s="270"/>
      <c r="U156" s="270"/>
      <c r="V156" s="270"/>
      <c r="W156" s="270"/>
      <c r="X156" s="270"/>
      <c r="Y156" s="270"/>
      <c r="Z156" s="270"/>
      <c r="AA156" s="270"/>
      <c r="AB156" s="270"/>
      <c r="AC156" s="270"/>
      <c r="AD156" s="270"/>
      <c r="AE156" s="270"/>
      <c r="AF156" s="270"/>
      <c r="AG156" s="270"/>
      <c r="AH156" s="270"/>
      <c r="AI156" s="270"/>
      <c r="AJ156" s="270"/>
      <c r="AK156" s="270"/>
      <c r="AL156" s="270"/>
      <c r="AM156" s="270"/>
      <c r="AN156" s="270"/>
      <c r="AO156" s="270"/>
      <c r="AP156" s="270"/>
      <c r="AQ156" s="270"/>
      <c r="AR156" s="270"/>
      <c r="AS156" s="270"/>
      <c r="AT156" s="270"/>
      <c r="AU156" s="270"/>
      <c r="AV156" s="270"/>
      <c r="AW156" s="270"/>
      <c r="AX156" s="270"/>
      <c r="AY156" s="270"/>
      <c r="AZ156" s="270"/>
      <c r="BA156" s="270"/>
      <c r="BB156" s="270"/>
      <c r="BC156" s="270"/>
      <c r="BD156" s="270"/>
      <c r="BE156" s="270"/>
      <c r="BF156" s="270"/>
      <c r="BG156" s="270"/>
      <c r="BH156" s="270"/>
      <c r="BI156" s="270"/>
      <c r="BJ156" s="270"/>
      <c r="BK156" s="270"/>
      <c r="BL156" s="270"/>
      <c r="BM156" s="270"/>
      <c r="BN156" s="270"/>
      <c r="BO156" s="270"/>
      <c r="BP156" s="270"/>
      <c r="BQ156" s="270"/>
      <c r="BR156" s="270"/>
      <c r="BS156" s="270"/>
      <c r="BT156" s="270"/>
      <c r="BU156" s="270"/>
      <c r="BV156" s="270"/>
      <c r="BW156" s="270"/>
      <c r="BX156" s="270"/>
      <c r="BY156" s="270"/>
      <c r="BZ156" s="270"/>
      <c r="CA156" s="270"/>
      <c r="CB156" s="270"/>
      <c r="CC156" s="270"/>
      <c r="CD156" s="270"/>
      <c r="CE156" s="270"/>
      <c r="CF156" s="270"/>
    </row>
    <row r="157" spans="1:84" s="62" customFormat="1" x14ac:dyDescent="0.25">
      <c r="A157" s="306"/>
      <c r="B157" s="306"/>
      <c r="C157" s="306"/>
      <c r="D157" s="306"/>
      <c r="E157" s="306"/>
      <c r="F157" s="306"/>
      <c r="G157" s="306"/>
      <c r="H157" s="270"/>
      <c r="I157" s="270"/>
      <c r="J157" s="270"/>
      <c r="K157" s="270"/>
      <c r="L157" s="270"/>
      <c r="M157" s="270"/>
      <c r="N157" s="270"/>
      <c r="O157" s="270"/>
      <c r="P157" s="270"/>
      <c r="Q157" s="270"/>
      <c r="R157" s="270"/>
      <c r="S157" s="270"/>
      <c r="T157" s="270"/>
      <c r="U157" s="270"/>
      <c r="V157" s="270"/>
      <c r="W157" s="270"/>
      <c r="X157" s="270"/>
      <c r="Y157" s="270"/>
      <c r="Z157" s="270"/>
      <c r="AA157" s="270"/>
      <c r="AB157" s="270"/>
      <c r="AC157" s="270"/>
      <c r="AD157" s="270"/>
      <c r="AE157" s="270"/>
      <c r="AF157" s="270"/>
      <c r="AG157" s="270"/>
      <c r="AH157" s="270"/>
      <c r="AI157" s="270"/>
      <c r="AJ157" s="270"/>
      <c r="AK157" s="270"/>
      <c r="AL157" s="270"/>
      <c r="AM157" s="270"/>
      <c r="AN157" s="270"/>
      <c r="AO157" s="270"/>
      <c r="AP157" s="270"/>
      <c r="AQ157" s="270"/>
      <c r="AR157" s="270"/>
      <c r="AS157" s="270"/>
      <c r="AT157" s="270"/>
      <c r="AU157" s="270"/>
      <c r="AV157" s="270"/>
      <c r="AW157" s="270"/>
      <c r="AX157" s="270"/>
      <c r="AY157" s="270"/>
      <c r="AZ157" s="270"/>
      <c r="BA157" s="270"/>
      <c r="BB157" s="270"/>
      <c r="BC157" s="270"/>
      <c r="BD157" s="270"/>
      <c r="BE157" s="270"/>
      <c r="BF157" s="270"/>
      <c r="BG157" s="270"/>
      <c r="BH157" s="270"/>
      <c r="BI157" s="270"/>
      <c r="BJ157" s="270"/>
      <c r="BK157" s="270"/>
      <c r="BL157" s="270"/>
      <c r="BM157" s="270"/>
      <c r="BN157" s="270"/>
      <c r="BO157" s="270"/>
      <c r="BP157" s="270"/>
      <c r="BQ157" s="270"/>
      <c r="BR157" s="270"/>
      <c r="BS157" s="270"/>
      <c r="BT157" s="270"/>
      <c r="BU157" s="270"/>
      <c r="BV157" s="270"/>
      <c r="BW157" s="270"/>
      <c r="BX157" s="270"/>
      <c r="BY157" s="270"/>
      <c r="BZ157" s="270"/>
      <c r="CA157" s="270"/>
      <c r="CB157" s="270"/>
      <c r="CC157" s="270"/>
      <c r="CD157" s="270"/>
      <c r="CE157" s="270"/>
      <c r="CF157" s="270"/>
    </row>
    <row r="158" spans="1:84" s="62" customFormat="1" x14ac:dyDescent="0.25">
      <c r="A158" s="306"/>
      <c r="B158" s="306"/>
      <c r="C158" s="306"/>
      <c r="D158" s="306"/>
      <c r="E158" s="306"/>
      <c r="F158" s="306"/>
      <c r="G158" s="306"/>
      <c r="H158" s="270"/>
      <c r="I158" s="270"/>
      <c r="J158" s="270"/>
      <c r="K158" s="270"/>
      <c r="L158" s="270"/>
      <c r="M158" s="270"/>
      <c r="N158" s="270"/>
      <c r="O158" s="270"/>
      <c r="P158" s="270"/>
      <c r="Q158" s="270"/>
      <c r="R158" s="270"/>
      <c r="S158" s="270"/>
      <c r="T158" s="270"/>
      <c r="U158" s="270"/>
      <c r="V158" s="270"/>
      <c r="W158" s="270"/>
      <c r="X158" s="270"/>
      <c r="Y158" s="270"/>
      <c r="Z158" s="270"/>
      <c r="AA158" s="270"/>
      <c r="AB158" s="270"/>
      <c r="AC158" s="270"/>
      <c r="AD158" s="270"/>
      <c r="AE158" s="270"/>
      <c r="AF158" s="270"/>
      <c r="AG158" s="270"/>
      <c r="AH158" s="270"/>
      <c r="AI158" s="270"/>
      <c r="AJ158" s="270"/>
      <c r="AK158" s="270"/>
      <c r="AL158" s="270"/>
      <c r="AM158" s="270"/>
      <c r="AN158" s="270"/>
      <c r="AO158" s="270"/>
      <c r="AP158" s="270"/>
      <c r="AQ158" s="270"/>
      <c r="AR158" s="270"/>
      <c r="AS158" s="270"/>
      <c r="AT158" s="270"/>
      <c r="AU158" s="270"/>
      <c r="AV158" s="270"/>
      <c r="AW158" s="270"/>
      <c r="AX158" s="270"/>
      <c r="AY158" s="270"/>
      <c r="AZ158" s="270"/>
      <c r="BA158" s="270"/>
      <c r="BB158" s="270"/>
      <c r="BC158" s="270"/>
      <c r="BD158" s="270"/>
      <c r="BE158" s="270"/>
      <c r="BF158" s="270"/>
      <c r="BG158" s="270"/>
      <c r="BH158" s="270"/>
      <c r="BI158" s="270"/>
      <c r="BJ158" s="270"/>
      <c r="BK158" s="270"/>
      <c r="BL158" s="270"/>
      <c r="BM158" s="270"/>
      <c r="BN158" s="270"/>
      <c r="BO158" s="270"/>
      <c r="BP158" s="270"/>
      <c r="BQ158" s="270"/>
      <c r="BR158" s="270"/>
      <c r="BS158" s="270"/>
      <c r="BT158" s="270"/>
      <c r="BU158" s="270"/>
      <c r="BV158" s="270"/>
      <c r="BW158" s="270"/>
      <c r="BX158" s="270"/>
      <c r="BY158" s="270"/>
      <c r="BZ158" s="270"/>
      <c r="CA158" s="270"/>
      <c r="CB158" s="270"/>
      <c r="CC158" s="270"/>
      <c r="CD158" s="270"/>
      <c r="CE158" s="270"/>
      <c r="CF158" s="270"/>
    </row>
    <row r="159" spans="1:84" s="62" customFormat="1" x14ac:dyDescent="0.25">
      <c r="A159" s="306"/>
      <c r="B159" s="306"/>
      <c r="C159" s="306"/>
      <c r="D159" s="306"/>
      <c r="E159" s="306"/>
      <c r="F159" s="306"/>
      <c r="G159" s="306"/>
      <c r="H159" s="270"/>
      <c r="I159" s="270"/>
      <c r="J159" s="270"/>
      <c r="K159" s="270"/>
      <c r="L159" s="270"/>
      <c r="M159" s="270"/>
      <c r="N159" s="270"/>
      <c r="O159" s="270"/>
      <c r="P159" s="270"/>
      <c r="Q159" s="270"/>
      <c r="R159" s="270"/>
      <c r="S159" s="270"/>
      <c r="T159" s="270"/>
      <c r="U159" s="270"/>
      <c r="V159" s="270"/>
      <c r="W159" s="270"/>
      <c r="X159" s="270"/>
      <c r="Y159" s="270"/>
      <c r="Z159" s="270"/>
      <c r="AA159" s="270"/>
      <c r="AB159" s="270"/>
      <c r="AC159" s="270"/>
      <c r="AD159" s="270"/>
      <c r="AE159" s="270"/>
      <c r="AF159" s="270"/>
      <c r="AG159" s="270"/>
      <c r="AH159" s="270"/>
      <c r="AI159" s="270"/>
      <c r="AJ159" s="270"/>
      <c r="AK159" s="270"/>
      <c r="AL159" s="270"/>
      <c r="AM159" s="270"/>
      <c r="AN159" s="270"/>
      <c r="AO159" s="270"/>
      <c r="AP159" s="270"/>
      <c r="AQ159" s="270"/>
      <c r="AR159" s="270"/>
      <c r="AS159" s="270"/>
      <c r="AT159" s="270"/>
      <c r="AU159" s="270"/>
      <c r="AV159" s="270"/>
      <c r="AW159" s="270"/>
      <c r="AX159" s="270"/>
      <c r="AY159" s="270"/>
      <c r="AZ159" s="270"/>
      <c r="BA159" s="270"/>
      <c r="BB159" s="270"/>
      <c r="BC159" s="270"/>
      <c r="BD159" s="270"/>
      <c r="BE159" s="270"/>
      <c r="BF159" s="270"/>
      <c r="BG159" s="270"/>
      <c r="BH159" s="270"/>
      <c r="BI159" s="270"/>
      <c r="BJ159" s="270"/>
      <c r="BK159" s="270"/>
      <c r="BL159" s="270"/>
      <c r="BM159" s="270"/>
      <c r="BN159" s="270"/>
      <c r="BO159" s="270"/>
      <c r="BP159" s="270"/>
      <c r="BQ159" s="270"/>
      <c r="BR159" s="270"/>
      <c r="BS159" s="270"/>
      <c r="BT159" s="270"/>
      <c r="BU159" s="270"/>
      <c r="BV159" s="270"/>
      <c r="BW159" s="270"/>
      <c r="BX159" s="270"/>
      <c r="BY159" s="270"/>
      <c r="BZ159" s="270"/>
      <c r="CA159" s="270"/>
      <c r="CB159" s="270"/>
      <c r="CC159" s="270"/>
      <c r="CD159" s="270"/>
      <c r="CE159" s="270"/>
      <c r="CF159" s="270"/>
    </row>
    <row r="160" spans="1:84" s="62" customFormat="1" x14ac:dyDescent="0.25">
      <c r="A160" s="306"/>
      <c r="B160" s="306"/>
      <c r="C160" s="306"/>
      <c r="D160" s="306"/>
      <c r="E160" s="306"/>
      <c r="F160" s="306"/>
      <c r="G160" s="306"/>
      <c r="H160" s="270"/>
      <c r="I160" s="270"/>
      <c r="J160" s="270"/>
      <c r="K160" s="270"/>
      <c r="L160" s="270"/>
      <c r="M160" s="270"/>
      <c r="N160" s="270"/>
      <c r="O160" s="270"/>
      <c r="P160" s="270"/>
      <c r="Q160" s="270"/>
      <c r="R160" s="270"/>
      <c r="S160" s="270"/>
      <c r="T160" s="270"/>
      <c r="U160" s="270"/>
      <c r="V160" s="270"/>
      <c r="W160" s="270"/>
      <c r="X160" s="270"/>
      <c r="Y160" s="270"/>
      <c r="Z160" s="270"/>
      <c r="AA160" s="270"/>
      <c r="AB160" s="270"/>
      <c r="AC160" s="270"/>
      <c r="AD160" s="270"/>
      <c r="AE160" s="270"/>
      <c r="AF160" s="270"/>
      <c r="AG160" s="270"/>
      <c r="AH160" s="270"/>
      <c r="AI160" s="270"/>
      <c r="AJ160" s="270"/>
      <c r="AK160" s="270"/>
      <c r="AL160" s="270"/>
      <c r="AM160" s="270"/>
      <c r="AN160" s="270"/>
      <c r="AO160" s="270"/>
      <c r="AP160" s="270"/>
      <c r="AQ160" s="270"/>
      <c r="AR160" s="270"/>
      <c r="AS160" s="270"/>
      <c r="AT160" s="270"/>
      <c r="AU160" s="270"/>
      <c r="AV160" s="270"/>
      <c r="AW160" s="270"/>
      <c r="AX160" s="270"/>
      <c r="AY160" s="270"/>
      <c r="AZ160" s="270"/>
      <c r="BA160" s="270"/>
      <c r="BB160" s="270"/>
      <c r="BC160" s="270"/>
      <c r="BD160" s="270"/>
      <c r="BE160" s="270"/>
      <c r="BF160" s="270"/>
      <c r="BG160" s="270"/>
      <c r="BH160" s="270"/>
      <c r="BI160" s="270"/>
      <c r="BJ160" s="270"/>
      <c r="BK160" s="270"/>
      <c r="BL160" s="270"/>
      <c r="BM160" s="270"/>
      <c r="BN160" s="270"/>
      <c r="BO160" s="270"/>
      <c r="BP160" s="270"/>
      <c r="BQ160" s="270"/>
      <c r="BR160" s="270"/>
      <c r="BS160" s="270"/>
      <c r="BT160" s="270"/>
      <c r="BU160" s="270"/>
      <c r="BV160" s="270"/>
      <c r="BW160" s="270"/>
      <c r="BX160" s="270"/>
      <c r="BY160" s="270"/>
      <c r="BZ160" s="270"/>
      <c r="CA160" s="270"/>
      <c r="CB160" s="270"/>
      <c r="CC160" s="270"/>
      <c r="CD160" s="270"/>
      <c r="CE160" s="270"/>
      <c r="CF160" s="270"/>
    </row>
    <row r="161" spans="1:84" s="62" customFormat="1" x14ac:dyDescent="0.25">
      <c r="A161" s="306"/>
      <c r="B161" s="306"/>
      <c r="C161" s="306"/>
      <c r="D161" s="306"/>
      <c r="E161" s="306"/>
      <c r="F161" s="306"/>
      <c r="G161" s="306"/>
      <c r="H161" s="270"/>
      <c r="I161" s="270"/>
      <c r="J161" s="270"/>
      <c r="K161" s="270"/>
      <c r="L161" s="270"/>
      <c r="M161" s="270"/>
      <c r="N161" s="270"/>
      <c r="O161" s="270"/>
      <c r="P161" s="270"/>
      <c r="Q161" s="270"/>
      <c r="R161" s="270"/>
      <c r="S161" s="270"/>
      <c r="T161" s="270"/>
      <c r="U161" s="270"/>
      <c r="V161" s="270"/>
      <c r="W161" s="270"/>
      <c r="X161" s="270"/>
      <c r="Y161" s="270"/>
      <c r="Z161" s="270"/>
      <c r="AA161" s="270"/>
      <c r="AB161" s="270"/>
      <c r="AC161" s="270"/>
      <c r="AD161" s="270"/>
      <c r="AE161" s="270"/>
      <c r="AF161" s="270"/>
      <c r="AG161" s="270"/>
      <c r="AH161" s="270"/>
      <c r="AI161" s="270"/>
      <c r="AJ161" s="270"/>
      <c r="AK161" s="270"/>
      <c r="AL161" s="270"/>
      <c r="AM161" s="270"/>
      <c r="AN161" s="270"/>
      <c r="AO161" s="270"/>
      <c r="AP161" s="270"/>
      <c r="AQ161" s="270"/>
      <c r="AR161" s="270"/>
      <c r="AS161" s="270"/>
      <c r="AT161" s="270"/>
      <c r="AU161" s="270"/>
      <c r="AV161" s="270"/>
      <c r="AW161" s="270"/>
      <c r="AX161" s="270"/>
      <c r="AY161" s="270"/>
      <c r="AZ161" s="270"/>
      <c r="BA161" s="270"/>
      <c r="BB161" s="270"/>
      <c r="BC161" s="270"/>
      <c r="BD161" s="270"/>
      <c r="BE161" s="270"/>
      <c r="BF161" s="270"/>
      <c r="BG161" s="270"/>
      <c r="BH161" s="270"/>
      <c r="BI161" s="270"/>
      <c r="BJ161" s="270"/>
      <c r="BK161" s="270"/>
      <c r="BL161" s="270"/>
      <c r="BM161" s="270"/>
      <c r="BN161" s="270"/>
      <c r="BO161" s="270"/>
      <c r="BP161" s="270"/>
      <c r="BQ161" s="270"/>
      <c r="BR161" s="270"/>
      <c r="BS161" s="270"/>
      <c r="BT161" s="270"/>
      <c r="BU161" s="270"/>
      <c r="BV161" s="270"/>
      <c r="BW161" s="270"/>
      <c r="BX161" s="270"/>
      <c r="BY161" s="270"/>
      <c r="BZ161" s="270"/>
      <c r="CA161" s="270"/>
      <c r="CB161" s="270"/>
      <c r="CC161" s="270"/>
      <c r="CD161" s="270"/>
      <c r="CE161" s="270"/>
      <c r="CF161" s="270"/>
    </row>
    <row r="162" spans="1:84" s="62" customFormat="1" x14ac:dyDescent="0.25">
      <c r="A162" s="306"/>
      <c r="B162" s="306"/>
      <c r="C162" s="306"/>
      <c r="D162" s="306"/>
      <c r="E162" s="306"/>
      <c r="F162" s="306"/>
      <c r="G162" s="306"/>
      <c r="H162" s="270"/>
      <c r="I162" s="270"/>
      <c r="J162" s="270"/>
      <c r="K162" s="270"/>
      <c r="L162" s="270"/>
      <c r="M162" s="270"/>
      <c r="N162" s="270"/>
      <c r="O162" s="270"/>
      <c r="P162" s="270"/>
      <c r="Q162" s="270"/>
      <c r="R162" s="270"/>
      <c r="S162" s="270"/>
      <c r="T162" s="270"/>
      <c r="U162" s="270"/>
      <c r="V162" s="270"/>
      <c r="W162" s="270"/>
      <c r="X162" s="270"/>
      <c r="Y162" s="270"/>
      <c r="Z162" s="270"/>
      <c r="AA162" s="270"/>
      <c r="AB162" s="270"/>
      <c r="AC162" s="270"/>
      <c r="AD162" s="270"/>
      <c r="AE162" s="270"/>
      <c r="AF162" s="270"/>
      <c r="AG162" s="270"/>
      <c r="AH162" s="270"/>
      <c r="AI162" s="270"/>
      <c r="AJ162" s="270"/>
      <c r="AK162" s="270"/>
      <c r="AL162" s="270"/>
      <c r="AM162" s="270"/>
      <c r="AN162" s="270"/>
      <c r="AO162" s="270"/>
      <c r="AP162" s="270"/>
      <c r="AQ162" s="270"/>
      <c r="AR162" s="270"/>
      <c r="AS162" s="270"/>
      <c r="AT162" s="270"/>
      <c r="AU162" s="270"/>
      <c r="AV162" s="270"/>
      <c r="AW162" s="270"/>
      <c r="AX162" s="270"/>
      <c r="AY162" s="270"/>
      <c r="AZ162" s="270"/>
      <c r="BA162" s="270"/>
      <c r="BB162" s="270"/>
      <c r="BC162" s="270"/>
      <c r="BD162" s="270"/>
      <c r="BE162" s="270"/>
      <c r="BF162" s="270"/>
      <c r="BG162" s="270"/>
      <c r="BH162" s="270"/>
      <c r="BI162" s="270"/>
      <c r="BJ162" s="270"/>
      <c r="BK162" s="270"/>
      <c r="BL162" s="270"/>
      <c r="BM162" s="270"/>
      <c r="BN162" s="270"/>
      <c r="BO162" s="270"/>
      <c r="BP162" s="270"/>
      <c r="BQ162" s="270"/>
      <c r="BR162" s="270"/>
      <c r="BS162" s="270"/>
      <c r="BT162" s="270"/>
      <c r="BU162" s="270"/>
      <c r="BV162" s="270"/>
      <c r="BW162" s="270"/>
      <c r="BX162" s="270"/>
      <c r="BY162" s="270"/>
      <c r="BZ162" s="270"/>
      <c r="CA162" s="270"/>
      <c r="CB162" s="270"/>
      <c r="CC162" s="270"/>
      <c r="CD162" s="270"/>
      <c r="CE162" s="270"/>
      <c r="CF162" s="270"/>
    </row>
    <row r="163" spans="1:84" s="62" customFormat="1" x14ac:dyDescent="0.25">
      <c r="A163" s="306"/>
      <c r="B163" s="306"/>
      <c r="C163" s="306"/>
      <c r="D163" s="306"/>
      <c r="E163" s="306"/>
      <c r="F163" s="306"/>
      <c r="G163" s="306"/>
      <c r="H163" s="270"/>
      <c r="I163" s="270"/>
      <c r="J163" s="270"/>
      <c r="K163" s="270"/>
      <c r="L163" s="270"/>
      <c r="M163" s="270"/>
      <c r="N163" s="270"/>
      <c r="O163" s="270"/>
      <c r="P163" s="270"/>
      <c r="Q163" s="270"/>
      <c r="R163" s="270"/>
      <c r="S163" s="270"/>
      <c r="T163" s="270"/>
      <c r="U163" s="270"/>
      <c r="V163" s="270"/>
      <c r="W163" s="270"/>
      <c r="X163" s="270"/>
      <c r="Y163" s="270"/>
      <c r="Z163" s="270"/>
      <c r="AA163" s="270"/>
      <c r="AB163" s="270"/>
      <c r="AC163" s="270"/>
      <c r="AD163" s="270"/>
      <c r="AE163" s="270"/>
      <c r="AF163" s="270"/>
      <c r="AG163" s="270"/>
      <c r="AH163" s="270"/>
      <c r="AI163" s="270"/>
      <c r="AJ163" s="270"/>
      <c r="AK163" s="270"/>
      <c r="AL163" s="270"/>
      <c r="AM163" s="270"/>
      <c r="AN163" s="270"/>
      <c r="AO163" s="270"/>
      <c r="AP163" s="270"/>
      <c r="AQ163" s="270"/>
      <c r="AR163" s="270"/>
      <c r="AS163" s="270"/>
      <c r="AT163" s="270"/>
      <c r="AU163" s="270"/>
      <c r="AV163" s="270"/>
      <c r="AW163" s="270"/>
      <c r="AX163" s="270"/>
      <c r="AY163" s="270"/>
      <c r="AZ163" s="270"/>
      <c r="BA163" s="270"/>
      <c r="BB163" s="270"/>
      <c r="BC163" s="270"/>
      <c r="BD163" s="270"/>
      <c r="BE163" s="270"/>
      <c r="BF163" s="270"/>
      <c r="BG163" s="270"/>
      <c r="BH163" s="270"/>
      <c r="BI163" s="270"/>
      <c r="BJ163" s="270"/>
      <c r="BK163" s="270"/>
      <c r="BL163" s="270"/>
      <c r="BM163" s="270"/>
      <c r="BN163" s="270"/>
      <c r="BO163" s="270"/>
      <c r="BP163" s="270"/>
      <c r="BQ163" s="270"/>
      <c r="BR163" s="270"/>
      <c r="BS163" s="270"/>
      <c r="BT163" s="270"/>
      <c r="BU163" s="270"/>
      <c r="BV163" s="270"/>
      <c r="BW163" s="270"/>
      <c r="BX163" s="270"/>
      <c r="BY163" s="270"/>
      <c r="BZ163" s="270"/>
      <c r="CA163" s="270"/>
      <c r="CB163" s="270"/>
      <c r="CC163" s="270"/>
      <c r="CD163" s="270"/>
      <c r="CE163" s="270"/>
      <c r="CF163" s="270"/>
    </row>
    <row r="164" spans="1:84" s="62" customFormat="1" x14ac:dyDescent="0.25">
      <c r="A164" s="306"/>
      <c r="B164" s="306"/>
      <c r="C164" s="306"/>
      <c r="D164" s="306"/>
      <c r="E164" s="306"/>
      <c r="F164" s="306"/>
      <c r="G164" s="306"/>
      <c r="H164" s="270"/>
      <c r="I164" s="270"/>
      <c r="J164" s="270"/>
      <c r="K164" s="270"/>
      <c r="L164" s="270"/>
      <c r="M164" s="270"/>
      <c r="N164" s="270"/>
      <c r="O164" s="270"/>
      <c r="P164" s="270"/>
      <c r="Q164" s="270"/>
      <c r="R164" s="270"/>
      <c r="S164" s="270"/>
      <c r="T164" s="270"/>
      <c r="U164" s="270"/>
      <c r="V164" s="270"/>
      <c r="W164" s="270"/>
      <c r="X164" s="270"/>
      <c r="Y164" s="270"/>
      <c r="Z164" s="270"/>
      <c r="AA164" s="270"/>
      <c r="AB164" s="270"/>
      <c r="AC164" s="270"/>
      <c r="AD164" s="270"/>
      <c r="AE164" s="270"/>
      <c r="AF164" s="270"/>
      <c r="AG164" s="270"/>
      <c r="AH164" s="270"/>
      <c r="AI164" s="270"/>
      <c r="AJ164" s="270"/>
      <c r="AK164" s="270"/>
      <c r="AL164" s="270"/>
      <c r="AM164" s="270"/>
      <c r="AN164" s="270"/>
      <c r="AO164" s="270"/>
      <c r="AP164" s="270"/>
      <c r="AQ164" s="270"/>
      <c r="AR164" s="270"/>
      <c r="AS164" s="270"/>
      <c r="AT164" s="270"/>
      <c r="AU164" s="270"/>
      <c r="AV164" s="270"/>
      <c r="AW164" s="270"/>
      <c r="AX164" s="270"/>
      <c r="AY164" s="270"/>
      <c r="AZ164" s="270"/>
      <c r="BA164" s="270"/>
      <c r="BB164" s="270"/>
      <c r="BC164" s="270"/>
      <c r="BD164" s="270"/>
      <c r="BE164" s="270"/>
      <c r="BF164" s="270"/>
      <c r="BG164" s="270"/>
      <c r="BH164" s="270"/>
      <c r="BI164" s="270"/>
      <c r="BJ164" s="270"/>
      <c r="BK164" s="270"/>
      <c r="BL164" s="270"/>
      <c r="BM164" s="270"/>
      <c r="BN164" s="270"/>
      <c r="BO164" s="270"/>
      <c r="BP164" s="270"/>
      <c r="BQ164" s="270"/>
      <c r="BR164" s="270"/>
      <c r="BS164" s="270"/>
      <c r="BT164" s="270"/>
      <c r="BU164" s="270"/>
      <c r="BV164" s="270"/>
      <c r="BW164" s="270"/>
      <c r="BX164" s="270"/>
      <c r="BY164" s="270"/>
      <c r="BZ164" s="270"/>
      <c r="CA164" s="270"/>
      <c r="CB164" s="270"/>
      <c r="CC164" s="270"/>
      <c r="CD164" s="270"/>
      <c r="CE164" s="270"/>
      <c r="CF164" s="270"/>
    </row>
    <row r="165" spans="1:84" s="62" customFormat="1" x14ac:dyDescent="0.25">
      <c r="A165" s="306"/>
      <c r="B165" s="306"/>
      <c r="C165" s="306"/>
      <c r="D165" s="306"/>
      <c r="E165" s="306"/>
      <c r="F165" s="306"/>
      <c r="G165" s="306"/>
      <c r="H165" s="270"/>
      <c r="I165" s="270"/>
      <c r="J165" s="270"/>
      <c r="K165" s="270"/>
      <c r="L165" s="270"/>
      <c r="M165" s="270"/>
      <c r="N165" s="270"/>
      <c r="O165" s="270"/>
      <c r="P165" s="270"/>
      <c r="Q165" s="270"/>
      <c r="R165" s="270"/>
      <c r="S165" s="270"/>
      <c r="T165" s="270"/>
      <c r="U165" s="270"/>
      <c r="V165" s="270"/>
      <c r="W165" s="270"/>
      <c r="X165" s="270"/>
      <c r="Y165" s="270"/>
      <c r="Z165" s="270"/>
      <c r="AA165" s="270"/>
      <c r="AB165" s="270"/>
      <c r="AC165" s="270"/>
      <c r="AD165" s="270"/>
      <c r="AE165" s="270"/>
      <c r="AF165" s="270"/>
      <c r="AG165" s="270"/>
      <c r="AH165" s="270"/>
      <c r="AI165" s="270"/>
      <c r="AJ165" s="270"/>
      <c r="AK165" s="270"/>
      <c r="AL165" s="270"/>
      <c r="AM165" s="270"/>
      <c r="AN165" s="270"/>
      <c r="AO165" s="270"/>
      <c r="AP165" s="270"/>
      <c r="AQ165" s="270"/>
      <c r="AR165" s="270"/>
      <c r="AS165" s="270"/>
      <c r="AT165" s="270"/>
      <c r="AU165" s="270"/>
      <c r="AV165" s="270"/>
      <c r="AW165" s="270"/>
      <c r="AX165" s="270"/>
      <c r="AY165" s="270"/>
      <c r="AZ165" s="270"/>
      <c r="BA165" s="270"/>
      <c r="BB165" s="270"/>
      <c r="BC165" s="270"/>
      <c r="BD165" s="270"/>
      <c r="BE165" s="270"/>
      <c r="BF165" s="270"/>
      <c r="BG165" s="270"/>
      <c r="BH165" s="270"/>
      <c r="BI165" s="270"/>
      <c r="BJ165" s="270"/>
      <c r="BK165" s="270"/>
      <c r="BL165" s="270"/>
      <c r="BM165" s="270"/>
      <c r="BN165" s="270"/>
      <c r="BO165" s="270"/>
      <c r="BP165" s="270"/>
      <c r="BQ165" s="270"/>
      <c r="BR165" s="270"/>
      <c r="BS165" s="270"/>
      <c r="BT165" s="270"/>
      <c r="BU165" s="270"/>
      <c r="BV165" s="270"/>
      <c r="BW165" s="270"/>
      <c r="BX165" s="270"/>
      <c r="BY165" s="270"/>
      <c r="BZ165" s="270"/>
      <c r="CA165" s="270"/>
      <c r="CB165" s="270"/>
      <c r="CC165" s="270"/>
      <c r="CD165" s="270"/>
      <c r="CE165" s="270"/>
      <c r="CF165" s="270"/>
    </row>
    <row r="166" spans="1:84" s="62" customFormat="1" x14ac:dyDescent="0.25">
      <c r="A166" s="306"/>
      <c r="B166" s="306"/>
      <c r="C166" s="306"/>
      <c r="D166" s="306"/>
      <c r="E166" s="306"/>
      <c r="F166" s="306"/>
      <c r="G166" s="306"/>
      <c r="H166" s="270"/>
      <c r="I166" s="270"/>
      <c r="J166" s="270"/>
      <c r="K166" s="270"/>
      <c r="L166" s="270"/>
      <c r="M166" s="270"/>
      <c r="N166" s="270"/>
      <c r="O166" s="270"/>
      <c r="P166" s="270"/>
      <c r="Q166" s="270"/>
      <c r="R166" s="270"/>
      <c r="S166" s="270"/>
      <c r="T166" s="270"/>
      <c r="U166" s="270"/>
      <c r="V166" s="270"/>
      <c r="W166" s="270"/>
      <c r="X166" s="270"/>
      <c r="Y166" s="270"/>
      <c r="Z166" s="270"/>
      <c r="AA166" s="270"/>
      <c r="AB166" s="270"/>
      <c r="AC166" s="270"/>
      <c r="AD166" s="270"/>
      <c r="AE166" s="270"/>
      <c r="AF166" s="270"/>
      <c r="AG166" s="270"/>
      <c r="AH166" s="270"/>
      <c r="AI166" s="270"/>
      <c r="AJ166" s="270"/>
      <c r="AK166" s="270"/>
      <c r="AL166" s="270"/>
      <c r="AM166" s="270"/>
      <c r="AN166" s="270"/>
      <c r="AO166" s="270"/>
      <c r="AP166" s="270"/>
      <c r="AQ166" s="270"/>
      <c r="AR166" s="270"/>
      <c r="AS166" s="270"/>
      <c r="AT166" s="270"/>
      <c r="AU166" s="270"/>
      <c r="AV166" s="270"/>
      <c r="AW166" s="270"/>
      <c r="AX166" s="270"/>
      <c r="AY166" s="270"/>
      <c r="AZ166" s="270"/>
      <c r="BA166" s="270"/>
      <c r="BB166" s="270"/>
      <c r="BC166" s="270"/>
      <c r="BD166" s="270"/>
      <c r="BE166" s="270"/>
      <c r="BF166" s="270"/>
      <c r="BG166" s="270"/>
      <c r="BH166" s="270"/>
      <c r="BI166" s="270"/>
      <c r="BJ166" s="270"/>
      <c r="BK166" s="270"/>
      <c r="BL166" s="270"/>
      <c r="BM166" s="270"/>
      <c r="BN166" s="270"/>
      <c r="BO166" s="270"/>
      <c r="BP166" s="270"/>
      <c r="BQ166" s="270"/>
      <c r="BR166" s="270"/>
      <c r="BS166" s="270"/>
      <c r="BT166" s="270"/>
      <c r="BU166" s="270"/>
      <c r="BV166" s="270"/>
      <c r="BW166" s="270"/>
      <c r="BX166" s="270"/>
      <c r="BY166" s="270"/>
      <c r="BZ166" s="270"/>
      <c r="CA166" s="270"/>
      <c r="CB166" s="270"/>
      <c r="CC166" s="270"/>
      <c r="CD166" s="270"/>
      <c r="CE166" s="270"/>
      <c r="CF166" s="270"/>
    </row>
    <row r="167" spans="1:84" s="62" customFormat="1" x14ac:dyDescent="0.25">
      <c r="A167" s="306"/>
      <c r="B167" s="306"/>
      <c r="C167" s="306"/>
      <c r="D167" s="306"/>
      <c r="E167" s="306"/>
      <c r="F167" s="306"/>
      <c r="G167" s="306"/>
      <c r="H167" s="270"/>
      <c r="I167" s="270"/>
      <c r="J167" s="270"/>
      <c r="K167" s="270"/>
      <c r="L167" s="270"/>
      <c r="M167" s="270"/>
      <c r="N167" s="270"/>
      <c r="O167" s="270"/>
      <c r="P167" s="270"/>
      <c r="Q167" s="270"/>
      <c r="R167" s="270"/>
      <c r="S167" s="270"/>
      <c r="T167" s="270"/>
      <c r="U167" s="270"/>
      <c r="V167" s="270"/>
      <c r="W167" s="270"/>
      <c r="X167" s="270"/>
      <c r="Y167" s="270"/>
      <c r="Z167" s="270"/>
      <c r="AA167" s="270"/>
      <c r="AB167" s="270"/>
      <c r="AC167" s="270"/>
      <c r="AD167" s="270"/>
      <c r="AE167" s="270"/>
      <c r="AF167" s="270"/>
      <c r="AG167" s="270"/>
      <c r="AH167" s="270"/>
      <c r="AI167" s="270"/>
      <c r="AJ167" s="270"/>
      <c r="AK167" s="270"/>
      <c r="AL167" s="270"/>
      <c r="AM167" s="270"/>
      <c r="AN167" s="270"/>
      <c r="AO167" s="270"/>
      <c r="AP167" s="270"/>
      <c r="AQ167" s="270"/>
      <c r="AR167" s="270"/>
      <c r="AS167" s="270"/>
      <c r="AT167" s="270"/>
      <c r="AU167" s="270"/>
      <c r="AV167" s="270"/>
      <c r="AW167" s="270"/>
      <c r="AX167" s="270"/>
      <c r="AY167" s="270"/>
      <c r="AZ167" s="270"/>
      <c r="BA167" s="270"/>
      <c r="BB167" s="270"/>
      <c r="BC167" s="270"/>
      <c r="BD167" s="270"/>
      <c r="BE167" s="270"/>
      <c r="BF167" s="270"/>
      <c r="BG167" s="270"/>
      <c r="BH167" s="270"/>
      <c r="BI167" s="270"/>
      <c r="BJ167" s="270"/>
      <c r="BK167" s="270"/>
      <c r="BL167" s="270"/>
      <c r="BM167" s="270"/>
      <c r="BN167" s="270"/>
      <c r="BO167" s="270"/>
      <c r="BP167" s="270"/>
      <c r="BQ167" s="270"/>
      <c r="BR167" s="270"/>
      <c r="BS167" s="270"/>
      <c r="BT167" s="270"/>
      <c r="BU167" s="270"/>
      <c r="BV167" s="270"/>
      <c r="BW167" s="270"/>
      <c r="BX167" s="270"/>
      <c r="BY167" s="270"/>
      <c r="BZ167" s="270"/>
      <c r="CA167" s="270"/>
      <c r="CB167" s="270"/>
      <c r="CC167" s="270"/>
      <c r="CD167" s="270"/>
      <c r="CE167" s="270"/>
      <c r="CF167" s="270"/>
    </row>
    <row r="168" spans="1:84" s="62" customFormat="1" x14ac:dyDescent="0.25">
      <c r="A168" s="306"/>
      <c r="B168" s="306"/>
      <c r="C168" s="306"/>
      <c r="D168" s="306"/>
      <c r="E168" s="306"/>
      <c r="F168" s="306"/>
      <c r="G168" s="306"/>
      <c r="H168" s="270"/>
      <c r="I168" s="270"/>
      <c r="J168" s="270"/>
      <c r="K168" s="270"/>
      <c r="L168" s="270"/>
      <c r="M168" s="270"/>
      <c r="N168" s="270"/>
      <c r="O168" s="270"/>
      <c r="P168" s="270"/>
      <c r="Q168" s="270"/>
      <c r="R168" s="270"/>
      <c r="S168" s="270"/>
      <c r="T168" s="270"/>
      <c r="U168" s="270"/>
      <c r="V168" s="270"/>
      <c r="W168" s="270"/>
      <c r="X168" s="270"/>
      <c r="Y168" s="270"/>
      <c r="Z168" s="270"/>
      <c r="AA168" s="270"/>
      <c r="AB168" s="270"/>
      <c r="AC168" s="270"/>
      <c r="AD168" s="270"/>
      <c r="AE168" s="270"/>
      <c r="AF168" s="270"/>
      <c r="AG168" s="270"/>
      <c r="AH168" s="270"/>
      <c r="AI168" s="270"/>
      <c r="AJ168" s="270"/>
      <c r="AK168" s="270"/>
      <c r="AL168" s="270"/>
      <c r="AM168" s="270"/>
      <c r="AN168" s="270"/>
      <c r="AO168" s="270"/>
      <c r="AP168" s="270"/>
      <c r="AQ168" s="270"/>
      <c r="AR168" s="270"/>
      <c r="AS168" s="270"/>
      <c r="AT168" s="270"/>
      <c r="AU168" s="270"/>
      <c r="AV168" s="270"/>
      <c r="AW168" s="270"/>
      <c r="AX168" s="270"/>
      <c r="AY168" s="270"/>
      <c r="AZ168" s="270"/>
      <c r="BA168" s="270"/>
      <c r="BB168" s="270"/>
      <c r="BC168" s="270"/>
      <c r="BD168" s="270"/>
      <c r="BE168" s="270"/>
      <c r="BF168" s="270"/>
      <c r="BG168" s="270"/>
      <c r="BH168" s="270"/>
      <c r="BI168" s="270"/>
      <c r="BJ168" s="270"/>
      <c r="BK168" s="270"/>
      <c r="BL168" s="270"/>
      <c r="BM168" s="270"/>
      <c r="BN168" s="270"/>
      <c r="BO168" s="270"/>
      <c r="BP168" s="270"/>
      <c r="BQ168" s="270"/>
      <c r="BR168" s="270"/>
      <c r="BS168" s="270"/>
      <c r="BT168" s="270"/>
      <c r="BU168" s="270"/>
      <c r="BV168" s="270"/>
      <c r="BW168" s="270"/>
      <c r="BX168" s="270"/>
      <c r="BY168" s="270"/>
      <c r="BZ168" s="270"/>
      <c r="CA168" s="270"/>
      <c r="CB168" s="270"/>
      <c r="CC168" s="270"/>
      <c r="CD168" s="270"/>
      <c r="CE168" s="270"/>
      <c r="CF168" s="270"/>
    </row>
    <row r="169" spans="1:84" s="62" customFormat="1" x14ac:dyDescent="0.25">
      <c r="A169" s="306"/>
      <c r="B169" s="306"/>
      <c r="C169" s="306"/>
      <c r="D169" s="306"/>
      <c r="E169" s="306"/>
      <c r="F169" s="306"/>
      <c r="G169" s="306"/>
      <c r="H169" s="270"/>
      <c r="I169" s="270"/>
      <c r="J169" s="270"/>
      <c r="K169" s="270"/>
      <c r="L169" s="270"/>
      <c r="M169" s="270"/>
      <c r="N169" s="270"/>
      <c r="O169" s="270"/>
      <c r="P169" s="270"/>
      <c r="Q169" s="270"/>
      <c r="R169" s="270"/>
      <c r="S169" s="270"/>
      <c r="T169" s="270"/>
      <c r="U169" s="270"/>
      <c r="V169" s="270"/>
      <c r="W169" s="270"/>
      <c r="X169" s="270"/>
      <c r="Y169" s="270"/>
      <c r="Z169" s="270"/>
      <c r="AA169" s="270"/>
      <c r="AB169" s="270"/>
      <c r="AC169" s="270"/>
      <c r="AD169" s="270"/>
      <c r="AE169" s="270"/>
      <c r="AF169" s="270"/>
      <c r="AG169" s="270"/>
      <c r="AH169" s="270"/>
      <c r="AI169" s="270"/>
      <c r="AJ169" s="270"/>
      <c r="AK169" s="270"/>
      <c r="AL169" s="270"/>
      <c r="AM169" s="270"/>
      <c r="AN169" s="270"/>
      <c r="AO169" s="270"/>
      <c r="AP169" s="270"/>
      <c r="AQ169" s="270"/>
      <c r="AR169" s="270"/>
      <c r="AS169" s="270"/>
      <c r="AT169" s="270"/>
      <c r="AU169" s="270"/>
      <c r="AV169" s="270"/>
      <c r="AW169" s="270"/>
      <c r="AX169" s="270"/>
      <c r="AY169" s="270"/>
      <c r="AZ169" s="270"/>
      <c r="BA169" s="270"/>
      <c r="BB169" s="270"/>
      <c r="BC169" s="270"/>
      <c r="BD169" s="270"/>
      <c r="BE169" s="270"/>
      <c r="BF169" s="270"/>
      <c r="BG169" s="270"/>
      <c r="BH169" s="270"/>
      <c r="BI169" s="270"/>
      <c r="BJ169" s="270"/>
      <c r="BK169" s="270"/>
      <c r="BL169" s="270"/>
      <c r="BM169" s="270"/>
      <c r="BN169" s="270"/>
      <c r="BO169" s="270"/>
      <c r="BP169" s="270"/>
      <c r="BQ169" s="270"/>
      <c r="BR169" s="270"/>
      <c r="BS169" s="270"/>
      <c r="BT169" s="270"/>
      <c r="BU169" s="270"/>
      <c r="BV169" s="270"/>
      <c r="BW169" s="270"/>
      <c r="BX169" s="270"/>
      <c r="BY169" s="270"/>
      <c r="BZ169" s="270"/>
      <c r="CA169" s="270"/>
      <c r="CB169" s="270"/>
      <c r="CC169" s="270"/>
      <c r="CD169" s="270"/>
      <c r="CE169" s="270"/>
      <c r="CF169" s="270"/>
    </row>
    <row r="170" spans="1:84" s="62" customFormat="1" x14ac:dyDescent="0.25">
      <c r="A170" s="306"/>
      <c r="B170" s="306"/>
      <c r="C170" s="306"/>
      <c r="D170" s="306"/>
      <c r="E170" s="306"/>
      <c r="F170" s="306"/>
      <c r="G170" s="306"/>
      <c r="H170" s="270"/>
      <c r="I170" s="270"/>
      <c r="J170" s="270"/>
      <c r="K170" s="270"/>
      <c r="L170" s="270"/>
      <c r="M170" s="270"/>
      <c r="N170" s="270"/>
      <c r="O170" s="270"/>
      <c r="P170" s="270"/>
      <c r="Q170" s="270"/>
      <c r="R170" s="270"/>
      <c r="S170" s="270"/>
      <c r="T170" s="270"/>
      <c r="U170" s="270"/>
      <c r="V170" s="270"/>
      <c r="W170" s="270"/>
      <c r="X170" s="270"/>
      <c r="Y170" s="270"/>
      <c r="Z170" s="270"/>
      <c r="AA170" s="270"/>
      <c r="AB170" s="270"/>
      <c r="AC170" s="270"/>
      <c r="AD170" s="270"/>
      <c r="AE170" s="270"/>
      <c r="AF170" s="270"/>
      <c r="AG170" s="270"/>
      <c r="AH170" s="270"/>
      <c r="AI170" s="270"/>
      <c r="AJ170" s="270"/>
      <c r="AK170" s="270"/>
      <c r="AL170" s="270"/>
      <c r="AM170" s="270"/>
      <c r="AN170" s="270"/>
      <c r="AO170" s="270"/>
      <c r="AP170" s="270"/>
      <c r="AQ170" s="270"/>
      <c r="AR170" s="270"/>
      <c r="AS170" s="270"/>
      <c r="AT170" s="270"/>
      <c r="AU170" s="270"/>
      <c r="AV170" s="270"/>
      <c r="AW170" s="270"/>
      <c r="AX170" s="270"/>
      <c r="AY170" s="270"/>
      <c r="AZ170" s="270"/>
      <c r="BA170" s="270"/>
      <c r="BB170" s="270"/>
      <c r="BC170" s="270"/>
      <c r="BD170" s="270"/>
      <c r="BE170" s="270"/>
      <c r="BF170" s="270"/>
      <c r="BG170" s="270"/>
      <c r="BH170" s="270"/>
      <c r="BI170" s="270"/>
      <c r="BJ170" s="270"/>
      <c r="BK170" s="270"/>
      <c r="BL170" s="270"/>
      <c r="BM170" s="270"/>
      <c r="BN170" s="270"/>
      <c r="BO170" s="270"/>
      <c r="BP170" s="270"/>
      <c r="BQ170" s="270"/>
      <c r="BR170" s="270"/>
      <c r="BS170" s="270"/>
      <c r="BT170" s="270"/>
      <c r="BU170" s="270"/>
      <c r="BV170" s="270"/>
      <c r="BW170" s="270"/>
      <c r="BX170" s="270"/>
      <c r="BY170" s="270"/>
      <c r="BZ170" s="270"/>
      <c r="CA170" s="270"/>
      <c r="CB170" s="270"/>
      <c r="CC170" s="270"/>
      <c r="CD170" s="270"/>
      <c r="CE170" s="270"/>
      <c r="CF170" s="270"/>
    </row>
    <row r="171" spans="1:84" s="62" customFormat="1" x14ac:dyDescent="0.25">
      <c r="A171" s="306"/>
      <c r="B171" s="306"/>
      <c r="C171" s="306"/>
      <c r="D171" s="306"/>
      <c r="E171" s="306"/>
      <c r="F171" s="306"/>
      <c r="G171" s="306"/>
      <c r="H171" s="270"/>
      <c r="I171" s="270"/>
      <c r="J171" s="270"/>
      <c r="K171" s="270"/>
      <c r="L171" s="270"/>
      <c r="M171" s="270"/>
      <c r="N171" s="270"/>
      <c r="O171" s="270"/>
      <c r="P171" s="270"/>
      <c r="Q171" s="270"/>
      <c r="R171" s="270"/>
      <c r="S171" s="270"/>
      <c r="T171" s="270"/>
      <c r="U171" s="270"/>
      <c r="V171" s="270"/>
      <c r="W171" s="270"/>
      <c r="X171" s="270"/>
      <c r="Y171" s="270"/>
      <c r="Z171" s="270"/>
      <c r="AA171" s="270"/>
      <c r="AB171" s="270"/>
      <c r="AC171" s="270"/>
      <c r="AD171" s="270"/>
      <c r="AE171" s="270"/>
      <c r="AF171" s="270"/>
      <c r="AG171" s="270"/>
      <c r="AH171" s="270"/>
      <c r="AI171" s="270"/>
      <c r="AJ171" s="270"/>
      <c r="AK171" s="270"/>
      <c r="AL171" s="270"/>
      <c r="AM171" s="270"/>
      <c r="AN171" s="270"/>
      <c r="AO171" s="270"/>
      <c r="AP171" s="270"/>
      <c r="AQ171" s="270"/>
      <c r="AR171" s="270"/>
      <c r="AS171" s="270"/>
      <c r="AT171" s="270"/>
      <c r="AU171" s="270"/>
      <c r="AV171" s="270"/>
      <c r="AW171" s="270"/>
      <c r="AX171" s="270"/>
      <c r="AY171" s="270"/>
      <c r="AZ171" s="270"/>
      <c r="BA171" s="270"/>
      <c r="BB171" s="270"/>
      <c r="BC171" s="270"/>
      <c r="BD171" s="270"/>
      <c r="BE171" s="270"/>
      <c r="BF171" s="270"/>
      <c r="BG171" s="270"/>
      <c r="BH171" s="270"/>
      <c r="BI171" s="270"/>
      <c r="BJ171" s="270"/>
      <c r="BK171" s="270"/>
      <c r="BL171" s="270"/>
      <c r="BM171" s="270"/>
      <c r="BN171" s="270"/>
      <c r="BO171" s="270"/>
      <c r="BP171" s="270"/>
      <c r="BQ171" s="270"/>
      <c r="BR171" s="270"/>
      <c r="BS171" s="270"/>
      <c r="BT171" s="270"/>
      <c r="BU171" s="270"/>
      <c r="BV171" s="270"/>
      <c r="BW171" s="270"/>
      <c r="BX171" s="270"/>
      <c r="BY171" s="270"/>
      <c r="BZ171" s="270"/>
      <c r="CA171" s="270"/>
      <c r="CB171" s="270"/>
      <c r="CC171" s="270"/>
      <c r="CD171" s="270"/>
      <c r="CE171" s="270"/>
      <c r="CF171" s="270"/>
    </row>
    <row r="172" spans="1:84" s="62" customFormat="1" x14ac:dyDescent="0.25">
      <c r="A172" s="306"/>
      <c r="B172" s="306"/>
      <c r="C172" s="306"/>
      <c r="D172" s="306"/>
      <c r="E172" s="306"/>
      <c r="F172" s="306"/>
      <c r="G172" s="306"/>
      <c r="H172" s="270"/>
      <c r="I172" s="270"/>
      <c r="J172" s="270"/>
      <c r="K172" s="270"/>
      <c r="L172" s="270"/>
      <c r="M172" s="270"/>
      <c r="N172" s="270"/>
      <c r="O172" s="270"/>
      <c r="P172" s="270"/>
      <c r="Q172" s="270"/>
      <c r="R172" s="270"/>
      <c r="S172" s="270"/>
      <c r="T172" s="270"/>
      <c r="U172" s="270"/>
      <c r="V172" s="270"/>
      <c r="W172" s="270"/>
      <c r="X172" s="270"/>
      <c r="Y172" s="270"/>
      <c r="Z172" s="270"/>
      <c r="AA172" s="270"/>
      <c r="AB172" s="270"/>
      <c r="AC172" s="270"/>
      <c r="AD172" s="270"/>
      <c r="AE172" s="270"/>
      <c r="AF172" s="270"/>
      <c r="AG172" s="270"/>
      <c r="AH172" s="270"/>
      <c r="AI172" s="270"/>
      <c r="AJ172" s="270"/>
      <c r="AK172" s="270"/>
      <c r="AL172" s="270"/>
      <c r="AM172" s="270"/>
      <c r="AN172" s="270"/>
      <c r="AO172" s="270"/>
      <c r="AP172" s="270"/>
      <c r="AQ172" s="270"/>
      <c r="AR172" s="270"/>
      <c r="AS172" s="270"/>
      <c r="AT172" s="270"/>
      <c r="AU172" s="270"/>
      <c r="AV172" s="270"/>
      <c r="AW172" s="270"/>
      <c r="AX172" s="270"/>
      <c r="AY172" s="270"/>
      <c r="AZ172" s="270"/>
      <c r="BA172" s="270"/>
      <c r="BB172" s="270"/>
      <c r="BC172" s="270"/>
      <c r="BD172" s="270"/>
      <c r="BE172" s="270"/>
      <c r="BF172" s="270"/>
      <c r="BG172" s="270"/>
      <c r="BH172" s="270"/>
      <c r="BI172" s="270"/>
      <c r="BJ172" s="270"/>
      <c r="BK172" s="270"/>
      <c r="BL172" s="270"/>
      <c r="BM172" s="270"/>
      <c r="BN172" s="270"/>
      <c r="BO172" s="270"/>
      <c r="BP172" s="270"/>
      <c r="BQ172" s="270"/>
      <c r="BR172" s="270"/>
      <c r="BS172" s="270"/>
      <c r="BT172" s="270"/>
      <c r="BU172" s="270"/>
      <c r="BV172" s="270"/>
      <c r="BW172" s="270"/>
      <c r="BX172" s="270"/>
      <c r="BY172" s="270"/>
      <c r="BZ172" s="270"/>
      <c r="CA172" s="270"/>
      <c r="CB172" s="270"/>
      <c r="CC172" s="270"/>
      <c r="CD172" s="270"/>
      <c r="CE172" s="270"/>
      <c r="CF172" s="270"/>
    </row>
    <row r="173" spans="1:84" s="62" customFormat="1" x14ac:dyDescent="0.25">
      <c r="A173" s="306"/>
      <c r="B173" s="306"/>
      <c r="C173" s="306"/>
      <c r="D173" s="306"/>
      <c r="E173" s="306"/>
      <c r="F173" s="306"/>
      <c r="G173" s="306"/>
      <c r="H173" s="270"/>
      <c r="I173" s="270"/>
      <c r="J173" s="270"/>
      <c r="K173" s="270"/>
      <c r="L173" s="270"/>
      <c r="M173" s="270"/>
      <c r="N173" s="270"/>
      <c r="O173" s="270"/>
      <c r="P173" s="270"/>
      <c r="Q173" s="270"/>
      <c r="R173" s="270"/>
      <c r="S173" s="270"/>
      <c r="T173" s="270"/>
      <c r="U173" s="270"/>
      <c r="V173" s="270"/>
      <c r="W173" s="270"/>
      <c r="X173" s="270"/>
      <c r="Y173" s="270"/>
      <c r="Z173" s="270"/>
      <c r="AA173" s="270"/>
      <c r="AB173" s="270"/>
      <c r="AC173" s="270"/>
      <c r="AD173" s="270"/>
      <c r="AE173" s="270"/>
      <c r="AF173" s="270"/>
      <c r="AG173" s="270"/>
      <c r="AH173" s="270"/>
      <c r="AI173" s="270"/>
      <c r="AJ173" s="270"/>
      <c r="AK173" s="270"/>
      <c r="AL173" s="270"/>
      <c r="AM173" s="270"/>
      <c r="AN173" s="270"/>
      <c r="AO173" s="270"/>
      <c r="AP173" s="270"/>
      <c r="AQ173" s="270"/>
      <c r="AR173" s="270"/>
      <c r="AS173" s="270"/>
      <c r="AT173" s="270"/>
      <c r="AU173" s="270"/>
      <c r="AV173" s="270"/>
      <c r="AW173" s="270"/>
      <c r="AX173" s="270"/>
      <c r="AY173" s="270"/>
      <c r="AZ173" s="270"/>
      <c r="BA173" s="270"/>
      <c r="BB173" s="270"/>
      <c r="BC173" s="270"/>
      <c r="BD173" s="270"/>
      <c r="BE173" s="270"/>
      <c r="BF173" s="270"/>
      <c r="BG173" s="270"/>
      <c r="BH173" s="270"/>
      <c r="BI173" s="270"/>
      <c r="BJ173" s="270"/>
      <c r="BK173" s="270"/>
      <c r="BL173" s="270"/>
      <c r="BM173" s="270"/>
      <c r="BN173" s="270"/>
      <c r="BO173" s="270"/>
      <c r="BP173" s="270"/>
      <c r="BQ173" s="270"/>
      <c r="BR173" s="270"/>
      <c r="BS173" s="270"/>
      <c r="BT173" s="270"/>
      <c r="BU173" s="270"/>
      <c r="BV173" s="270"/>
      <c r="BW173" s="270"/>
      <c r="BX173" s="270"/>
      <c r="BY173" s="270"/>
      <c r="BZ173" s="270"/>
      <c r="CA173" s="270"/>
      <c r="CB173" s="270"/>
      <c r="CC173" s="270"/>
      <c r="CD173" s="270"/>
      <c r="CE173" s="270"/>
      <c r="CF173" s="270"/>
    </row>
    <row r="174" spans="1:84" s="62" customFormat="1" x14ac:dyDescent="0.25">
      <c r="A174" s="306"/>
      <c r="B174" s="306"/>
      <c r="C174" s="306"/>
      <c r="D174" s="306"/>
      <c r="E174" s="306"/>
      <c r="F174" s="306"/>
      <c r="G174" s="306"/>
      <c r="H174" s="270"/>
      <c r="I174" s="270"/>
      <c r="J174" s="270"/>
      <c r="K174" s="270"/>
      <c r="L174" s="270"/>
      <c r="M174" s="270"/>
      <c r="N174" s="270"/>
      <c r="O174" s="270"/>
      <c r="P174" s="270"/>
      <c r="Q174" s="270"/>
      <c r="R174" s="270"/>
      <c r="S174" s="270"/>
      <c r="T174" s="270"/>
      <c r="U174" s="270"/>
      <c r="V174" s="270"/>
      <c r="W174" s="270"/>
      <c r="X174" s="270"/>
      <c r="Y174" s="270"/>
      <c r="Z174" s="270"/>
      <c r="AA174" s="270"/>
      <c r="AB174" s="270"/>
      <c r="AC174" s="270"/>
      <c r="AD174" s="270"/>
      <c r="AE174" s="270"/>
      <c r="AF174" s="270"/>
      <c r="AG174" s="270"/>
      <c r="AH174" s="270"/>
      <c r="AI174" s="270"/>
      <c r="AJ174" s="270"/>
      <c r="AK174" s="270"/>
      <c r="AL174" s="270"/>
      <c r="AM174" s="270"/>
      <c r="AN174" s="270"/>
      <c r="AO174" s="270"/>
      <c r="AP174" s="270"/>
      <c r="AQ174" s="270"/>
      <c r="AR174" s="270"/>
      <c r="AS174" s="270"/>
      <c r="AT174" s="270"/>
      <c r="AU174" s="270"/>
      <c r="AV174" s="270"/>
      <c r="AW174" s="270"/>
      <c r="AX174" s="270"/>
      <c r="AY174" s="270"/>
      <c r="AZ174" s="270"/>
      <c r="BA174" s="270"/>
      <c r="BB174" s="270"/>
      <c r="BC174" s="270"/>
      <c r="BD174" s="270"/>
      <c r="BE174" s="270"/>
      <c r="BF174" s="270"/>
      <c r="BG174" s="270"/>
      <c r="BH174" s="270"/>
      <c r="BI174" s="270"/>
      <c r="BJ174" s="270"/>
      <c r="BK174" s="270"/>
      <c r="BL174" s="270"/>
      <c r="BM174" s="270"/>
      <c r="BN174" s="270"/>
      <c r="BO174" s="270"/>
      <c r="BP174" s="270"/>
      <c r="BQ174" s="270"/>
      <c r="BR174" s="270"/>
      <c r="BS174" s="270"/>
      <c r="BT174" s="270"/>
      <c r="BU174" s="270"/>
      <c r="BV174" s="270"/>
      <c r="BW174" s="270"/>
      <c r="BX174" s="270"/>
      <c r="BY174" s="270"/>
      <c r="BZ174" s="270"/>
      <c r="CA174" s="270"/>
      <c r="CB174" s="270"/>
      <c r="CC174" s="270"/>
      <c r="CD174" s="270"/>
      <c r="CE174" s="270"/>
      <c r="CF174" s="270"/>
    </row>
    <row r="175" spans="1:84" s="62" customFormat="1" x14ac:dyDescent="0.25">
      <c r="A175" s="306"/>
      <c r="B175" s="306"/>
      <c r="C175" s="306"/>
      <c r="D175" s="306"/>
      <c r="E175" s="306"/>
      <c r="F175" s="306"/>
      <c r="G175" s="306"/>
      <c r="H175" s="270"/>
      <c r="I175" s="270"/>
      <c r="J175" s="270"/>
      <c r="K175" s="270"/>
      <c r="L175" s="270"/>
      <c r="M175" s="270"/>
      <c r="N175" s="270"/>
      <c r="O175" s="270"/>
      <c r="P175" s="270"/>
      <c r="Q175" s="270"/>
      <c r="R175" s="270"/>
      <c r="S175" s="270"/>
      <c r="T175" s="270"/>
      <c r="U175" s="270"/>
      <c r="V175" s="270"/>
      <c r="W175" s="270"/>
      <c r="X175" s="270"/>
      <c r="Y175" s="270"/>
      <c r="Z175" s="270"/>
      <c r="AA175" s="270"/>
      <c r="AB175" s="270"/>
      <c r="AC175" s="270"/>
      <c r="AD175" s="270"/>
      <c r="AE175" s="270"/>
      <c r="AF175" s="270"/>
      <c r="AG175" s="270"/>
      <c r="AH175" s="270"/>
      <c r="AI175" s="270"/>
      <c r="AJ175" s="270"/>
      <c r="AK175" s="270"/>
      <c r="AL175" s="270"/>
      <c r="AM175" s="270"/>
      <c r="AN175" s="270"/>
      <c r="AO175" s="270"/>
      <c r="AP175" s="270"/>
      <c r="AQ175" s="270"/>
      <c r="AR175" s="270"/>
      <c r="AS175" s="270"/>
      <c r="AT175" s="270"/>
      <c r="AU175" s="270"/>
      <c r="AV175" s="270"/>
      <c r="AW175" s="270"/>
      <c r="AX175" s="270"/>
      <c r="AY175" s="270"/>
      <c r="AZ175" s="270"/>
      <c r="BA175" s="270"/>
      <c r="BB175" s="270"/>
      <c r="BC175" s="270"/>
      <c r="BD175" s="270"/>
      <c r="BE175" s="270"/>
      <c r="BF175" s="270"/>
      <c r="BG175" s="270"/>
      <c r="BH175" s="270"/>
      <c r="BI175" s="270"/>
      <c r="BJ175" s="270"/>
      <c r="BK175" s="270"/>
      <c r="BL175" s="270"/>
      <c r="BM175" s="270"/>
      <c r="BN175" s="270"/>
      <c r="BO175" s="270"/>
      <c r="BP175" s="270"/>
      <c r="BQ175" s="270"/>
      <c r="BR175" s="270"/>
      <c r="BS175" s="270"/>
      <c r="BT175" s="270"/>
      <c r="BU175" s="270"/>
      <c r="BV175" s="270"/>
      <c r="BW175" s="270"/>
      <c r="BX175" s="270"/>
      <c r="BY175" s="270"/>
      <c r="BZ175" s="270"/>
      <c r="CA175" s="270"/>
      <c r="CB175" s="270"/>
      <c r="CC175" s="270"/>
      <c r="CD175" s="270"/>
      <c r="CE175" s="270"/>
      <c r="CF175" s="270"/>
    </row>
    <row r="176" spans="1:84" s="62" customFormat="1" x14ac:dyDescent="0.25">
      <c r="A176" s="306"/>
      <c r="B176" s="306"/>
      <c r="C176" s="306"/>
      <c r="D176" s="306"/>
      <c r="E176" s="306"/>
      <c r="F176" s="306"/>
      <c r="G176" s="306"/>
      <c r="H176" s="270"/>
      <c r="I176" s="270"/>
      <c r="J176" s="270"/>
      <c r="K176" s="270"/>
      <c r="L176" s="270"/>
      <c r="M176" s="270"/>
      <c r="N176" s="270"/>
      <c r="O176" s="270"/>
      <c r="P176" s="270"/>
      <c r="Q176" s="270"/>
      <c r="R176" s="270"/>
      <c r="S176" s="270"/>
      <c r="T176" s="270"/>
      <c r="U176" s="270"/>
      <c r="V176" s="270"/>
      <c r="W176" s="270"/>
      <c r="X176" s="270"/>
      <c r="Y176" s="270"/>
      <c r="Z176" s="270"/>
      <c r="AA176" s="270"/>
      <c r="AB176" s="270"/>
      <c r="AC176" s="270"/>
      <c r="AD176" s="270"/>
      <c r="AE176" s="270"/>
      <c r="AF176" s="270"/>
      <c r="AG176" s="270"/>
      <c r="AH176" s="270"/>
      <c r="AI176" s="270"/>
      <c r="AJ176" s="270"/>
      <c r="AK176" s="270"/>
      <c r="AL176" s="270"/>
      <c r="AM176" s="270"/>
      <c r="AN176" s="270"/>
      <c r="AO176" s="270"/>
      <c r="AP176" s="270"/>
      <c r="AQ176" s="270"/>
      <c r="AR176" s="270"/>
      <c r="AS176" s="270"/>
      <c r="AT176" s="270"/>
      <c r="AU176" s="270"/>
      <c r="AV176" s="270"/>
      <c r="AW176" s="270"/>
      <c r="AX176" s="270"/>
      <c r="AY176" s="270"/>
      <c r="AZ176" s="270"/>
      <c r="BA176" s="270"/>
      <c r="BB176" s="270"/>
      <c r="BC176" s="270"/>
      <c r="BD176" s="270"/>
      <c r="BE176" s="270"/>
      <c r="BF176" s="270"/>
      <c r="BG176" s="270"/>
      <c r="BH176" s="270"/>
      <c r="BI176" s="270"/>
      <c r="BJ176" s="270"/>
      <c r="BK176" s="270"/>
      <c r="BL176" s="270"/>
      <c r="BM176" s="270"/>
      <c r="BN176" s="270"/>
      <c r="BO176" s="270"/>
      <c r="BP176" s="270"/>
      <c r="BQ176" s="270"/>
      <c r="BR176" s="270"/>
      <c r="BS176" s="270"/>
      <c r="BT176" s="270"/>
      <c r="BU176" s="270"/>
      <c r="BV176" s="270"/>
      <c r="BW176" s="270"/>
      <c r="BX176" s="270"/>
      <c r="BY176" s="270"/>
      <c r="BZ176" s="270"/>
      <c r="CA176" s="270"/>
      <c r="CB176" s="270"/>
      <c r="CC176" s="270"/>
      <c r="CD176" s="270"/>
      <c r="CE176" s="270"/>
      <c r="CF176" s="270"/>
    </row>
    <row r="177" spans="1:84" s="62" customFormat="1" x14ac:dyDescent="0.25">
      <c r="A177" s="306"/>
      <c r="B177" s="306"/>
      <c r="C177" s="306"/>
      <c r="D177" s="306"/>
      <c r="E177" s="306"/>
      <c r="F177" s="306"/>
      <c r="G177" s="306"/>
      <c r="H177" s="270"/>
      <c r="I177" s="270"/>
      <c r="J177" s="270"/>
      <c r="K177" s="270"/>
      <c r="L177" s="270"/>
      <c r="M177" s="270"/>
      <c r="N177" s="270"/>
      <c r="O177" s="270"/>
      <c r="P177" s="270"/>
      <c r="Q177" s="270"/>
      <c r="R177" s="270"/>
      <c r="S177" s="270"/>
      <c r="T177" s="270"/>
      <c r="U177" s="270"/>
      <c r="V177" s="270"/>
      <c r="W177" s="270"/>
      <c r="X177" s="270"/>
      <c r="Y177" s="270"/>
      <c r="Z177" s="270"/>
      <c r="AA177" s="270"/>
      <c r="AB177" s="270"/>
      <c r="AC177" s="270"/>
      <c r="AD177" s="270"/>
      <c r="AE177" s="270"/>
      <c r="AF177" s="270"/>
      <c r="AG177" s="270"/>
      <c r="AH177" s="270"/>
      <c r="AI177" s="270"/>
      <c r="AJ177" s="270"/>
      <c r="AK177" s="270"/>
      <c r="AL177" s="270"/>
      <c r="AM177" s="270"/>
      <c r="AN177" s="270"/>
      <c r="AO177" s="270"/>
      <c r="AP177" s="270"/>
      <c r="AQ177" s="270"/>
      <c r="AR177" s="270"/>
      <c r="AS177" s="270"/>
      <c r="AT177" s="270"/>
      <c r="AU177" s="270"/>
      <c r="AV177" s="270"/>
      <c r="AW177" s="270"/>
      <c r="AX177" s="270"/>
      <c r="AY177" s="270"/>
      <c r="AZ177" s="270"/>
      <c r="BA177" s="270"/>
      <c r="BB177" s="270"/>
      <c r="BC177" s="270"/>
      <c r="BD177" s="270"/>
      <c r="BE177" s="270"/>
      <c r="BF177" s="270"/>
      <c r="BG177" s="270"/>
      <c r="BH177" s="270"/>
      <c r="BI177" s="270"/>
      <c r="BJ177" s="270"/>
      <c r="BK177" s="270"/>
      <c r="BL177" s="270"/>
      <c r="BM177" s="270"/>
      <c r="BN177" s="270"/>
      <c r="BO177" s="270"/>
      <c r="BP177" s="270"/>
      <c r="BQ177" s="270"/>
      <c r="BR177" s="270"/>
      <c r="BS177" s="270"/>
      <c r="BT177" s="270"/>
      <c r="BU177" s="270"/>
      <c r="BV177" s="270"/>
      <c r="BW177" s="270"/>
      <c r="BX177" s="270"/>
      <c r="BY177" s="270"/>
      <c r="BZ177" s="270"/>
      <c r="CA177" s="270"/>
      <c r="CB177" s="270"/>
      <c r="CC177" s="270"/>
      <c r="CD177" s="270"/>
      <c r="CE177" s="270"/>
      <c r="CF177" s="270"/>
    </row>
    <row r="178" spans="1:84" s="62" customFormat="1" x14ac:dyDescent="0.25">
      <c r="A178" s="306"/>
      <c r="B178" s="306"/>
      <c r="C178" s="306"/>
      <c r="D178" s="306"/>
      <c r="E178" s="306"/>
      <c r="F178" s="306"/>
      <c r="G178" s="306"/>
      <c r="H178" s="270"/>
      <c r="I178" s="270"/>
      <c r="J178" s="270"/>
      <c r="K178" s="270"/>
      <c r="L178" s="270"/>
      <c r="M178" s="270"/>
      <c r="N178" s="270"/>
      <c r="O178" s="270"/>
      <c r="P178" s="270"/>
      <c r="Q178" s="270"/>
      <c r="R178" s="270"/>
      <c r="S178" s="270"/>
      <c r="T178" s="270"/>
      <c r="U178" s="270"/>
      <c r="V178" s="270"/>
      <c r="W178" s="270"/>
      <c r="X178" s="270"/>
      <c r="Y178" s="270"/>
      <c r="Z178" s="270"/>
      <c r="AA178" s="270"/>
      <c r="AB178" s="270"/>
      <c r="AC178" s="270"/>
      <c r="AD178" s="270"/>
      <c r="AE178" s="270"/>
      <c r="AF178" s="270"/>
      <c r="AG178" s="270"/>
      <c r="AH178" s="270"/>
      <c r="AI178" s="270"/>
      <c r="AJ178" s="270"/>
      <c r="AK178" s="270"/>
      <c r="AL178" s="270"/>
      <c r="AM178" s="270"/>
      <c r="AN178" s="270"/>
      <c r="AO178" s="270"/>
      <c r="AP178" s="270"/>
      <c r="AQ178" s="270"/>
      <c r="AR178" s="270"/>
      <c r="AS178" s="270"/>
      <c r="AT178" s="270"/>
      <c r="AU178" s="270"/>
      <c r="AV178" s="270"/>
      <c r="AW178" s="270"/>
      <c r="AX178" s="270"/>
      <c r="AY178" s="270"/>
      <c r="AZ178" s="270"/>
      <c r="BA178" s="270"/>
      <c r="BB178" s="270"/>
      <c r="BC178" s="270"/>
      <c r="BD178" s="270"/>
      <c r="BE178" s="270"/>
      <c r="BF178" s="270"/>
      <c r="BG178" s="270"/>
      <c r="BH178" s="270"/>
      <c r="BI178" s="270"/>
      <c r="BJ178" s="270"/>
      <c r="BK178" s="270"/>
      <c r="BL178" s="270"/>
      <c r="BM178" s="270"/>
      <c r="BN178" s="270"/>
      <c r="BO178" s="270"/>
      <c r="BP178" s="270"/>
      <c r="BQ178" s="270"/>
      <c r="BR178" s="270"/>
      <c r="BS178" s="270"/>
      <c r="BT178" s="270"/>
      <c r="BU178" s="270"/>
      <c r="BV178" s="270"/>
      <c r="BW178" s="270"/>
      <c r="BX178" s="270"/>
      <c r="BY178" s="270"/>
      <c r="BZ178" s="270"/>
      <c r="CA178" s="270"/>
      <c r="CB178" s="270"/>
      <c r="CC178" s="270"/>
      <c r="CD178" s="270"/>
      <c r="CE178" s="270"/>
      <c r="CF178" s="270"/>
    </row>
    <row r="179" spans="1:84" s="62" customFormat="1" x14ac:dyDescent="0.25">
      <c r="A179" s="306"/>
      <c r="B179" s="306"/>
      <c r="C179" s="306"/>
      <c r="D179" s="306"/>
      <c r="E179" s="306"/>
      <c r="F179" s="306"/>
      <c r="G179" s="306"/>
      <c r="H179" s="270"/>
      <c r="I179" s="270"/>
      <c r="J179" s="270"/>
      <c r="K179" s="270"/>
      <c r="L179" s="270"/>
      <c r="M179" s="270"/>
      <c r="N179" s="270"/>
      <c r="O179" s="270"/>
      <c r="P179" s="270"/>
      <c r="Q179" s="270"/>
      <c r="R179" s="270"/>
      <c r="S179" s="270"/>
      <c r="T179" s="270"/>
      <c r="U179" s="270"/>
      <c r="V179" s="270"/>
      <c r="W179" s="270"/>
      <c r="X179" s="270"/>
      <c r="Y179" s="270"/>
      <c r="Z179" s="270"/>
      <c r="AA179" s="270"/>
      <c r="AB179" s="270"/>
      <c r="AC179" s="270"/>
      <c r="AD179" s="270"/>
      <c r="AE179" s="270"/>
      <c r="AF179" s="270"/>
      <c r="AG179" s="270"/>
      <c r="AH179" s="270"/>
      <c r="AI179" s="270"/>
      <c r="AJ179" s="270"/>
      <c r="AK179" s="270"/>
      <c r="AL179" s="270"/>
      <c r="AM179" s="270"/>
      <c r="AN179" s="270"/>
      <c r="AO179" s="270"/>
      <c r="AP179" s="270"/>
      <c r="AQ179" s="270"/>
      <c r="AR179" s="270"/>
      <c r="AS179" s="270"/>
      <c r="AT179" s="270"/>
      <c r="AU179" s="270"/>
      <c r="AV179" s="270"/>
      <c r="AW179" s="270"/>
      <c r="AX179" s="270"/>
      <c r="AY179" s="270"/>
      <c r="AZ179" s="270"/>
      <c r="BA179" s="270"/>
      <c r="BB179" s="270"/>
      <c r="BC179" s="270"/>
      <c r="BD179" s="270"/>
      <c r="BE179" s="270"/>
      <c r="BF179" s="270"/>
      <c r="BG179" s="270"/>
      <c r="BH179" s="270"/>
      <c r="BI179" s="270"/>
      <c r="BJ179" s="270"/>
      <c r="BK179" s="270"/>
      <c r="BL179" s="270"/>
      <c r="BM179" s="270"/>
      <c r="BN179" s="270"/>
      <c r="BO179" s="270"/>
      <c r="BP179" s="270"/>
      <c r="BQ179" s="270"/>
      <c r="BR179" s="270"/>
      <c r="BS179" s="270"/>
      <c r="BT179" s="270"/>
      <c r="BU179" s="270"/>
      <c r="BV179" s="270"/>
      <c r="BW179" s="270"/>
      <c r="BX179" s="270"/>
      <c r="BY179" s="270"/>
      <c r="BZ179" s="270"/>
      <c r="CA179" s="270"/>
      <c r="CB179" s="270"/>
      <c r="CC179" s="270"/>
      <c r="CD179" s="270"/>
      <c r="CE179" s="270"/>
      <c r="CF179" s="270"/>
    </row>
    <row r="180" spans="1:84" s="62" customFormat="1" x14ac:dyDescent="0.25">
      <c r="A180" s="306"/>
      <c r="B180" s="306"/>
      <c r="C180" s="306"/>
      <c r="D180" s="306"/>
      <c r="E180" s="306"/>
      <c r="F180" s="306"/>
      <c r="G180" s="306"/>
      <c r="H180" s="270"/>
      <c r="I180" s="270"/>
      <c r="J180" s="270"/>
      <c r="K180" s="270"/>
      <c r="L180" s="270"/>
      <c r="M180" s="270"/>
      <c r="N180" s="270"/>
      <c r="O180" s="270"/>
      <c r="P180" s="270"/>
      <c r="Q180" s="270"/>
      <c r="R180" s="270"/>
      <c r="S180" s="270"/>
      <c r="T180" s="270"/>
      <c r="U180" s="270"/>
      <c r="V180" s="270"/>
      <c r="W180" s="270"/>
      <c r="X180" s="270"/>
      <c r="Y180" s="270"/>
      <c r="Z180" s="270"/>
      <c r="AA180" s="270"/>
      <c r="AB180" s="270"/>
      <c r="AC180" s="270"/>
      <c r="AD180" s="270"/>
      <c r="AE180" s="270"/>
      <c r="AF180" s="270"/>
      <c r="AG180" s="270"/>
      <c r="AH180" s="270"/>
      <c r="AI180" s="270"/>
      <c r="AJ180" s="270"/>
      <c r="AK180" s="270"/>
      <c r="AL180" s="270"/>
      <c r="AM180" s="270"/>
      <c r="AN180" s="270"/>
      <c r="AO180" s="270"/>
      <c r="AP180" s="270"/>
      <c r="AQ180" s="270"/>
      <c r="AR180" s="270"/>
      <c r="AS180" s="270"/>
      <c r="AT180" s="270"/>
      <c r="AU180" s="270"/>
      <c r="AV180" s="270"/>
      <c r="AW180" s="270"/>
      <c r="AX180" s="270"/>
      <c r="AY180" s="270"/>
      <c r="AZ180" s="270"/>
      <c r="BA180" s="270"/>
      <c r="BB180" s="270"/>
      <c r="BC180" s="270"/>
      <c r="BD180" s="270"/>
      <c r="BE180" s="270"/>
      <c r="BF180" s="270"/>
      <c r="BG180" s="270"/>
      <c r="BH180" s="270"/>
      <c r="BI180" s="270"/>
      <c r="BJ180" s="270"/>
      <c r="BK180" s="270"/>
      <c r="BL180" s="270"/>
      <c r="BM180" s="270"/>
      <c r="BN180" s="270"/>
      <c r="BO180" s="270"/>
      <c r="BP180" s="270"/>
      <c r="BQ180" s="270"/>
      <c r="BR180" s="270"/>
      <c r="BS180" s="270"/>
      <c r="BT180" s="270"/>
      <c r="BU180" s="270"/>
      <c r="BV180" s="270"/>
      <c r="BW180" s="270"/>
      <c r="BX180" s="270"/>
      <c r="BY180" s="270"/>
      <c r="BZ180" s="270"/>
      <c r="CA180" s="270"/>
      <c r="CB180" s="270"/>
      <c r="CC180" s="270"/>
      <c r="CD180" s="270"/>
      <c r="CE180" s="270"/>
      <c r="CF180" s="270"/>
    </row>
    <row r="181" spans="1:84" s="62" customFormat="1" x14ac:dyDescent="0.25">
      <c r="A181" s="306"/>
      <c r="B181" s="306"/>
      <c r="C181" s="306"/>
      <c r="D181" s="306"/>
      <c r="E181" s="306"/>
      <c r="F181" s="306"/>
      <c r="G181" s="306"/>
      <c r="H181" s="270"/>
      <c r="I181" s="270"/>
      <c r="J181" s="270"/>
      <c r="K181" s="270"/>
      <c r="L181" s="270"/>
      <c r="M181" s="270"/>
      <c r="N181" s="270"/>
      <c r="O181" s="270"/>
      <c r="P181" s="270"/>
      <c r="Q181" s="270"/>
      <c r="R181" s="270"/>
      <c r="S181" s="270"/>
      <c r="T181" s="270"/>
      <c r="U181" s="270"/>
      <c r="V181" s="270"/>
      <c r="W181" s="270"/>
      <c r="X181" s="270"/>
      <c r="Y181" s="270"/>
      <c r="Z181" s="270"/>
      <c r="AA181" s="270"/>
      <c r="AB181" s="270"/>
      <c r="AC181" s="270"/>
      <c r="AD181" s="270"/>
      <c r="AE181" s="270"/>
      <c r="AF181" s="270"/>
      <c r="AG181" s="270"/>
      <c r="AH181" s="270"/>
      <c r="AI181" s="270"/>
      <c r="AJ181" s="270"/>
      <c r="AK181" s="270"/>
      <c r="AL181" s="270"/>
      <c r="AM181" s="270"/>
      <c r="AN181" s="270"/>
      <c r="AO181" s="270"/>
      <c r="AP181" s="270"/>
      <c r="AQ181" s="270"/>
      <c r="AR181" s="270"/>
      <c r="AS181" s="270"/>
      <c r="AT181" s="270"/>
      <c r="AU181" s="270"/>
      <c r="AV181" s="270"/>
      <c r="AW181" s="270"/>
      <c r="AX181" s="270"/>
      <c r="AY181" s="270"/>
      <c r="AZ181" s="270"/>
      <c r="BA181" s="270"/>
      <c r="BB181" s="270"/>
      <c r="BC181" s="270"/>
      <c r="BD181" s="270"/>
      <c r="BE181" s="270"/>
      <c r="BF181" s="270"/>
      <c r="BG181" s="270"/>
      <c r="BH181" s="270"/>
      <c r="BI181" s="270"/>
      <c r="BJ181" s="270"/>
      <c r="BK181" s="270"/>
      <c r="BL181" s="270"/>
      <c r="BM181" s="270"/>
      <c r="BN181" s="270"/>
      <c r="BO181" s="270"/>
      <c r="BP181" s="270"/>
      <c r="BQ181" s="270"/>
      <c r="BR181" s="270"/>
      <c r="BS181" s="270"/>
      <c r="BT181" s="270"/>
      <c r="BU181" s="270"/>
      <c r="BV181" s="270"/>
      <c r="BW181" s="270"/>
      <c r="BX181" s="270"/>
      <c r="BY181" s="270"/>
      <c r="BZ181" s="270"/>
      <c r="CA181" s="270"/>
      <c r="CB181" s="270"/>
      <c r="CC181" s="270"/>
      <c r="CD181" s="270"/>
      <c r="CE181" s="270"/>
      <c r="CF181" s="270"/>
    </row>
    <row r="182" spans="1:84" s="62" customFormat="1" x14ac:dyDescent="0.25">
      <c r="A182" s="306"/>
      <c r="B182" s="306"/>
      <c r="C182" s="306"/>
      <c r="D182" s="306"/>
      <c r="E182" s="306"/>
      <c r="F182" s="306"/>
      <c r="G182" s="306"/>
      <c r="H182" s="270"/>
      <c r="I182" s="270"/>
      <c r="J182" s="270"/>
      <c r="K182" s="270"/>
      <c r="L182" s="270"/>
      <c r="M182" s="270"/>
      <c r="N182" s="270"/>
      <c r="O182" s="270"/>
      <c r="P182" s="270"/>
      <c r="Q182" s="270"/>
      <c r="R182" s="270"/>
      <c r="S182" s="270"/>
      <c r="T182" s="270"/>
      <c r="U182" s="270"/>
      <c r="V182" s="270"/>
      <c r="W182" s="270"/>
      <c r="X182" s="270"/>
      <c r="Y182" s="270"/>
      <c r="Z182" s="270"/>
      <c r="AA182" s="270"/>
      <c r="AB182" s="270"/>
      <c r="AC182" s="270"/>
      <c r="AD182" s="270"/>
      <c r="AE182" s="270"/>
      <c r="AF182" s="270"/>
      <c r="AG182" s="270"/>
      <c r="AH182" s="270"/>
      <c r="AI182" s="270"/>
      <c r="AJ182" s="270"/>
      <c r="AK182" s="270"/>
      <c r="AL182" s="270"/>
      <c r="AM182" s="270"/>
      <c r="AN182" s="270"/>
      <c r="AO182" s="270"/>
      <c r="AP182" s="270"/>
      <c r="AQ182" s="270"/>
      <c r="AR182" s="270"/>
      <c r="AS182" s="270"/>
      <c r="AT182" s="270"/>
      <c r="AU182" s="270"/>
      <c r="AV182" s="270"/>
      <c r="AW182" s="270"/>
      <c r="AX182" s="270"/>
      <c r="AY182" s="270"/>
      <c r="AZ182" s="270"/>
      <c r="BA182" s="270"/>
      <c r="BB182" s="270"/>
      <c r="BC182" s="270"/>
      <c r="BD182" s="270"/>
      <c r="BE182" s="270"/>
      <c r="BF182" s="270"/>
      <c r="BG182" s="270"/>
      <c r="BH182" s="270"/>
      <c r="BI182" s="270"/>
      <c r="BJ182" s="270"/>
      <c r="BK182" s="270"/>
      <c r="BL182" s="270"/>
      <c r="BM182" s="270"/>
      <c r="BN182" s="270"/>
      <c r="BO182" s="270"/>
      <c r="BP182" s="270"/>
      <c r="BQ182" s="270"/>
      <c r="BR182" s="270"/>
      <c r="BS182" s="270"/>
      <c r="BT182" s="270"/>
      <c r="BU182" s="270"/>
      <c r="BV182" s="270"/>
      <c r="BW182" s="270"/>
      <c r="BX182" s="270"/>
      <c r="BY182" s="270"/>
      <c r="BZ182" s="270"/>
      <c r="CA182" s="270"/>
      <c r="CB182" s="270"/>
      <c r="CC182" s="270"/>
      <c r="CD182" s="270"/>
      <c r="CE182" s="270"/>
      <c r="CF182" s="270"/>
    </row>
    <row r="183" spans="1:84" s="62" customFormat="1" x14ac:dyDescent="0.25">
      <c r="A183" s="306"/>
      <c r="B183" s="306"/>
      <c r="C183" s="306"/>
      <c r="D183" s="306"/>
      <c r="E183" s="306"/>
      <c r="F183" s="306"/>
      <c r="G183" s="306"/>
      <c r="H183" s="270"/>
      <c r="I183" s="270"/>
      <c r="J183" s="270"/>
      <c r="K183" s="270"/>
      <c r="L183" s="270"/>
      <c r="M183" s="270"/>
      <c r="N183" s="270"/>
      <c r="O183" s="270"/>
      <c r="P183" s="270"/>
      <c r="Q183" s="270"/>
      <c r="R183" s="270"/>
      <c r="S183" s="270"/>
      <c r="T183" s="270"/>
      <c r="U183" s="270"/>
      <c r="V183" s="270"/>
      <c r="W183" s="270"/>
      <c r="X183" s="270"/>
      <c r="Y183" s="270"/>
      <c r="Z183" s="270"/>
      <c r="AA183" s="270"/>
      <c r="AB183" s="270"/>
      <c r="AC183" s="270"/>
      <c r="AD183" s="270"/>
      <c r="AE183" s="270"/>
      <c r="AF183" s="270"/>
      <c r="AG183" s="270"/>
      <c r="AH183" s="270"/>
      <c r="AI183" s="270"/>
      <c r="AJ183" s="270"/>
      <c r="AK183" s="270"/>
      <c r="AL183" s="270"/>
      <c r="AM183" s="270"/>
      <c r="AN183" s="270"/>
      <c r="AO183" s="270"/>
      <c r="AP183" s="270"/>
      <c r="AQ183" s="270"/>
      <c r="AR183" s="270"/>
      <c r="AS183" s="270"/>
      <c r="AT183" s="270"/>
      <c r="AU183" s="270"/>
      <c r="AV183" s="270"/>
      <c r="AW183" s="270"/>
      <c r="AX183" s="270"/>
      <c r="AY183" s="270"/>
      <c r="AZ183" s="270"/>
      <c r="BA183" s="270"/>
      <c r="BB183" s="270"/>
      <c r="BC183" s="270"/>
      <c r="BD183" s="270"/>
      <c r="BE183" s="270"/>
      <c r="BF183" s="270"/>
      <c r="BG183" s="270"/>
      <c r="BH183" s="270"/>
      <c r="BI183" s="270"/>
      <c r="BJ183" s="270"/>
      <c r="BK183" s="270"/>
      <c r="BL183" s="270"/>
      <c r="BM183" s="270"/>
      <c r="BN183" s="270"/>
      <c r="BO183" s="270"/>
      <c r="BP183" s="270"/>
      <c r="BQ183" s="270"/>
      <c r="BR183" s="270"/>
      <c r="BS183" s="270"/>
      <c r="BT183" s="270"/>
      <c r="BU183" s="270"/>
      <c r="BV183" s="270"/>
      <c r="BW183" s="270"/>
      <c r="BX183" s="270"/>
      <c r="BY183" s="270"/>
      <c r="BZ183" s="270"/>
      <c r="CA183" s="270"/>
      <c r="CB183" s="270"/>
      <c r="CC183" s="270"/>
      <c r="CD183" s="270"/>
      <c r="CE183" s="270"/>
      <c r="CF183" s="270"/>
    </row>
    <row r="184" spans="1:84" s="62" customFormat="1" x14ac:dyDescent="0.25">
      <c r="A184" s="306"/>
      <c r="B184" s="306"/>
      <c r="C184" s="306"/>
      <c r="D184" s="306"/>
      <c r="E184" s="306"/>
      <c r="F184" s="306"/>
      <c r="G184" s="306"/>
      <c r="H184" s="270"/>
      <c r="I184" s="270"/>
      <c r="J184" s="270"/>
      <c r="K184" s="270"/>
      <c r="L184" s="270"/>
      <c r="M184" s="270"/>
      <c r="N184" s="270"/>
      <c r="O184" s="270"/>
      <c r="P184" s="270"/>
      <c r="Q184" s="270"/>
      <c r="R184" s="270"/>
      <c r="S184" s="270"/>
      <c r="T184" s="270"/>
      <c r="U184" s="270"/>
      <c r="V184" s="270"/>
      <c r="W184" s="270"/>
      <c r="X184" s="270"/>
      <c r="Y184" s="270"/>
      <c r="Z184" s="270"/>
      <c r="AA184" s="270"/>
      <c r="AB184" s="270"/>
      <c r="AC184" s="270"/>
      <c r="AD184" s="270"/>
      <c r="AE184" s="270"/>
      <c r="AF184" s="270"/>
      <c r="AG184" s="270"/>
      <c r="AH184" s="270"/>
      <c r="AI184" s="270"/>
      <c r="AJ184" s="270"/>
      <c r="AK184" s="270"/>
      <c r="AL184" s="270"/>
      <c r="AM184" s="270"/>
      <c r="AN184" s="270"/>
      <c r="AO184" s="270"/>
      <c r="AP184" s="270"/>
      <c r="AQ184" s="270"/>
      <c r="AR184" s="270"/>
      <c r="AS184" s="270"/>
      <c r="AT184" s="270"/>
      <c r="AU184" s="270"/>
      <c r="AV184" s="270"/>
      <c r="AW184" s="270"/>
      <c r="AX184" s="270"/>
      <c r="AY184" s="270"/>
      <c r="AZ184" s="270"/>
      <c r="BA184" s="270"/>
      <c r="BB184" s="270"/>
      <c r="BC184" s="270"/>
      <c r="BD184" s="270"/>
      <c r="BE184" s="270"/>
      <c r="BF184" s="270"/>
      <c r="BG184" s="270"/>
      <c r="BH184" s="270"/>
      <c r="BI184" s="270"/>
      <c r="BJ184" s="270"/>
      <c r="BK184" s="270"/>
      <c r="BL184" s="270"/>
      <c r="BM184" s="270"/>
      <c r="BN184" s="270"/>
      <c r="BO184" s="270"/>
      <c r="BP184" s="270"/>
      <c r="BQ184" s="270"/>
      <c r="BR184" s="270"/>
      <c r="BS184" s="270"/>
      <c r="BT184" s="270"/>
      <c r="BU184" s="270"/>
      <c r="BV184" s="270"/>
      <c r="BW184" s="270"/>
      <c r="BX184" s="270"/>
      <c r="BY184" s="270"/>
      <c r="BZ184" s="270"/>
      <c r="CA184" s="270"/>
      <c r="CB184" s="270"/>
      <c r="CC184" s="270"/>
      <c r="CD184" s="270"/>
      <c r="CE184" s="270"/>
      <c r="CF184" s="270"/>
    </row>
    <row r="185" spans="1:84" s="62" customFormat="1" x14ac:dyDescent="0.25">
      <c r="A185" s="306"/>
      <c r="B185" s="306"/>
      <c r="C185" s="306"/>
      <c r="D185" s="306"/>
      <c r="E185" s="306"/>
      <c r="F185" s="306"/>
      <c r="G185" s="306"/>
      <c r="H185" s="270"/>
      <c r="I185" s="270"/>
      <c r="J185" s="270"/>
      <c r="K185" s="270"/>
      <c r="L185" s="270"/>
      <c r="M185" s="270"/>
      <c r="N185" s="270"/>
      <c r="O185" s="270"/>
      <c r="P185" s="270"/>
      <c r="Q185" s="270"/>
      <c r="R185" s="270"/>
      <c r="S185" s="270"/>
      <c r="T185" s="270"/>
      <c r="U185" s="270"/>
      <c r="V185" s="270"/>
      <c r="W185" s="270"/>
      <c r="X185" s="270"/>
      <c r="Y185" s="270"/>
      <c r="Z185" s="270"/>
      <c r="AA185" s="270"/>
      <c r="AB185" s="270"/>
      <c r="AC185" s="270"/>
      <c r="AD185" s="270"/>
      <c r="AE185" s="270"/>
      <c r="AF185" s="270"/>
      <c r="AG185" s="270"/>
      <c r="AH185" s="270"/>
      <c r="AI185" s="270"/>
      <c r="AJ185" s="270"/>
      <c r="AK185" s="270"/>
      <c r="AL185" s="270"/>
      <c r="AM185" s="270"/>
      <c r="AN185" s="270"/>
      <c r="AO185" s="270"/>
      <c r="AP185" s="270"/>
      <c r="AQ185" s="270"/>
      <c r="AR185" s="270"/>
      <c r="AS185" s="270"/>
      <c r="AT185" s="270"/>
      <c r="AU185" s="270"/>
      <c r="AV185" s="270"/>
      <c r="AW185" s="270"/>
      <c r="AX185" s="270"/>
      <c r="AY185" s="270"/>
      <c r="AZ185" s="270"/>
      <c r="BA185" s="270"/>
      <c r="BB185" s="270"/>
      <c r="BC185" s="270"/>
      <c r="BD185" s="270"/>
      <c r="BE185" s="270"/>
      <c r="BF185" s="270"/>
      <c r="BG185" s="270"/>
      <c r="BH185" s="270"/>
      <c r="BI185" s="270"/>
      <c r="BJ185" s="270"/>
      <c r="BK185" s="270"/>
      <c r="BL185" s="270"/>
      <c r="BM185" s="270"/>
      <c r="BN185" s="270"/>
      <c r="BO185" s="270"/>
      <c r="BP185" s="270"/>
      <c r="BQ185" s="270"/>
      <c r="BR185" s="270"/>
      <c r="BS185" s="270"/>
      <c r="BT185" s="270"/>
      <c r="BU185" s="270"/>
      <c r="BV185" s="270"/>
      <c r="BW185" s="270"/>
      <c r="BX185" s="270"/>
      <c r="BY185" s="270"/>
      <c r="BZ185" s="270"/>
      <c r="CA185" s="270"/>
      <c r="CB185" s="270"/>
      <c r="CC185" s="270"/>
      <c r="CD185" s="270"/>
      <c r="CE185" s="270"/>
      <c r="CF185" s="270"/>
    </row>
    <row r="186" spans="1:84" s="62" customFormat="1" x14ac:dyDescent="0.25">
      <c r="A186" s="306"/>
      <c r="B186" s="306"/>
      <c r="C186" s="306"/>
      <c r="D186" s="306"/>
      <c r="E186" s="306"/>
      <c r="F186" s="306"/>
      <c r="G186" s="306"/>
      <c r="H186" s="270"/>
      <c r="I186" s="270"/>
      <c r="J186" s="270"/>
      <c r="K186" s="270"/>
      <c r="L186" s="270"/>
      <c r="M186" s="270"/>
      <c r="N186" s="270"/>
      <c r="O186" s="270"/>
      <c r="P186" s="270"/>
      <c r="Q186" s="270"/>
      <c r="R186" s="270"/>
      <c r="S186" s="270"/>
      <c r="T186" s="270"/>
      <c r="U186" s="270"/>
      <c r="V186" s="270"/>
      <c r="W186" s="270"/>
      <c r="X186" s="270"/>
      <c r="Y186" s="270"/>
      <c r="Z186" s="270"/>
      <c r="AA186" s="270"/>
      <c r="AB186" s="270"/>
      <c r="AC186" s="270"/>
      <c r="AD186" s="270"/>
      <c r="AE186" s="270"/>
      <c r="AF186" s="270"/>
      <c r="AG186" s="270"/>
      <c r="AH186" s="270"/>
      <c r="AI186" s="270"/>
      <c r="AJ186" s="270"/>
      <c r="AK186" s="270"/>
      <c r="AL186" s="270"/>
      <c r="AM186" s="270"/>
      <c r="AN186" s="270"/>
      <c r="AO186" s="270"/>
      <c r="AP186" s="270"/>
      <c r="AQ186" s="270"/>
      <c r="AR186" s="270"/>
      <c r="AS186" s="270"/>
      <c r="AT186" s="270"/>
      <c r="AU186" s="270"/>
      <c r="AV186" s="270"/>
      <c r="AW186" s="270"/>
      <c r="AX186" s="270"/>
      <c r="AY186" s="270"/>
      <c r="AZ186" s="270"/>
      <c r="BA186" s="270"/>
      <c r="BB186" s="270"/>
      <c r="BC186" s="270"/>
      <c r="BD186" s="270"/>
      <c r="BE186" s="270"/>
      <c r="BF186" s="270"/>
      <c r="BG186" s="270"/>
      <c r="BH186" s="270"/>
      <c r="BI186" s="270"/>
      <c r="BJ186" s="270"/>
      <c r="BK186" s="270"/>
      <c r="BL186" s="270"/>
      <c r="BM186" s="270"/>
      <c r="BN186" s="270"/>
      <c r="BO186" s="270"/>
      <c r="BP186" s="270"/>
      <c r="BQ186" s="270"/>
      <c r="BR186" s="270"/>
      <c r="BS186" s="270"/>
      <c r="BT186" s="270"/>
      <c r="BU186" s="270"/>
      <c r="BV186" s="270"/>
      <c r="BW186" s="270"/>
      <c r="BX186" s="270"/>
      <c r="BY186" s="270"/>
      <c r="BZ186" s="270"/>
      <c r="CA186" s="270"/>
      <c r="CB186" s="270"/>
      <c r="CC186" s="270"/>
      <c r="CD186" s="270"/>
      <c r="CE186" s="270"/>
      <c r="CF186" s="270"/>
    </row>
    <row r="187" spans="1:84" s="62" customFormat="1" x14ac:dyDescent="0.25">
      <c r="A187" s="306"/>
      <c r="B187" s="306"/>
      <c r="C187" s="306"/>
      <c r="D187" s="306"/>
      <c r="E187" s="306"/>
      <c r="F187" s="306"/>
      <c r="G187" s="306"/>
      <c r="H187" s="270"/>
      <c r="I187" s="270"/>
      <c r="J187" s="270"/>
      <c r="K187" s="270"/>
      <c r="L187" s="270"/>
      <c r="M187" s="270"/>
      <c r="N187" s="270"/>
      <c r="O187" s="270"/>
      <c r="P187" s="270"/>
      <c r="Q187" s="270"/>
      <c r="R187" s="270"/>
      <c r="S187" s="270"/>
      <c r="T187" s="270"/>
      <c r="U187" s="270"/>
      <c r="V187" s="270"/>
      <c r="W187" s="270"/>
      <c r="X187" s="270"/>
      <c r="Y187" s="270"/>
      <c r="Z187" s="270"/>
      <c r="AA187" s="270"/>
      <c r="AB187" s="270"/>
      <c r="AC187" s="270"/>
      <c r="AD187" s="270"/>
      <c r="AE187" s="270"/>
      <c r="AF187" s="270"/>
      <c r="AG187" s="270"/>
      <c r="AH187" s="270"/>
      <c r="AI187" s="270"/>
      <c r="AJ187" s="270"/>
      <c r="AK187" s="270"/>
      <c r="AL187" s="270"/>
      <c r="AM187" s="270"/>
      <c r="AN187" s="270"/>
      <c r="AO187" s="270"/>
      <c r="AP187" s="270"/>
      <c r="AQ187" s="270"/>
      <c r="AR187" s="270"/>
      <c r="AS187" s="270"/>
      <c r="AT187" s="270"/>
      <c r="AU187" s="270"/>
      <c r="AV187" s="270"/>
      <c r="AW187" s="270"/>
      <c r="AX187" s="270"/>
      <c r="AY187" s="270"/>
      <c r="AZ187" s="270"/>
      <c r="BA187" s="270"/>
      <c r="BB187" s="270"/>
      <c r="BC187" s="270"/>
      <c r="BD187" s="270"/>
      <c r="BE187" s="270"/>
      <c r="BF187" s="270"/>
      <c r="BG187" s="270"/>
      <c r="BH187" s="270"/>
      <c r="BI187" s="270"/>
      <c r="BJ187" s="270"/>
      <c r="BK187" s="270"/>
      <c r="BL187" s="270"/>
      <c r="BM187" s="270"/>
      <c r="BN187" s="270"/>
      <c r="BO187" s="270"/>
      <c r="BP187" s="270"/>
      <c r="BQ187" s="270"/>
      <c r="BR187" s="270"/>
      <c r="BS187" s="270"/>
      <c r="BT187" s="270"/>
      <c r="BU187" s="270"/>
      <c r="BV187" s="270"/>
      <c r="BW187" s="270"/>
      <c r="BX187" s="270"/>
      <c r="BY187" s="270"/>
      <c r="BZ187" s="270"/>
      <c r="CA187" s="270"/>
      <c r="CB187" s="270"/>
      <c r="CC187" s="270"/>
      <c r="CD187" s="270"/>
      <c r="CE187" s="270"/>
      <c r="CF187" s="270"/>
    </row>
    <row r="188" spans="1:84" s="62" customFormat="1" x14ac:dyDescent="0.25">
      <c r="A188" s="306"/>
      <c r="B188" s="306"/>
      <c r="C188" s="306"/>
      <c r="D188" s="306"/>
      <c r="E188" s="306"/>
      <c r="F188" s="306"/>
      <c r="G188" s="306"/>
      <c r="H188" s="270"/>
      <c r="I188" s="270"/>
      <c r="J188" s="270"/>
      <c r="K188" s="270"/>
      <c r="L188" s="270"/>
      <c r="M188" s="270"/>
      <c r="N188" s="270"/>
      <c r="O188" s="270"/>
      <c r="P188" s="270"/>
      <c r="Q188" s="270"/>
      <c r="R188" s="270"/>
      <c r="S188" s="270"/>
      <c r="T188" s="270"/>
      <c r="U188" s="270"/>
      <c r="V188" s="270"/>
      <c r="W188" s="270"/>
      <c r="X188" s="270"/>
      <c r="Y188" s="270"/>
      <c r="Z188" s="270"/>
      <c r="AA188" s="270"/>
      <c r="AB188" s="270"/>
      <c r="AC188" s="270"/>
      <c r="AD188" s="270"/>
      <c r="AE188" s="270"/>
      <c r="AF188" s="270"/>
      <c r="AG188" s="270"/>
      <c r="AH188" s="270"/>
      <c r="AI188" s="270"/>
      <c r="AJ188" s="270"/>
      <c r="AK188" s="270"/>
      <c r="AL188" s="270"/>
      <c r="AM188" s="270"/>
      <c r="AN188" s="270"/>
      <c r="AO188" s="270"/>
      <c r="AP188" s="270"/>
      <c r="AQ188" s="270"/>
      <c r="AR188" s="270"/>
      <c r="AS188" s="270"/>
      <c r="AT188" s="270"/>
      <c r="AU188" s="270"/>
      <c r="AV188" s="270"/>
      <c r="AW188" s="270"/>
      <c r="AX188" s="270"/>
      <c r="AY188" s="270"/>
      <c r="AZ188" s="270"/>
      <c r="BA188" s="270"/>
      <c r="BB188" s="270"/>
      <c r="BC188" s="270"/>
      <c r="BD188" s="270"/>
      <c r="BE188" s="270"/>
      <c r="BF188" s="270"/>
      <c r="BG188" s="270"/>
      <c r="BH188" s="270"/>
      <c r="BI188" s="270"/>
      <c r="BJ188" s="270"/>
      <c r="BK188" s="270"/>
      <c r="BL188" s="270"/>
      <c r="BM188" s="270"/>
      <c r="BN188" s="270"/>
      <c r="BO188" s="270"/>
      <c r="BP188" s="270"/>
      <c r="BQ188" s="270"/>
      <c r="BR188" s="270"/>
      <c r="BS188" s="270"/>
      <c r="BT188" s="270"/>
      <c r="BU188" s="270"/>
      <c r="BV188" s="270"/>
      <c r="BW188" s="270"/>
      <c r="BX188" s="270"/>
      <c r="BY188" s="270"/>
      <c r="BZ188" s="270"/>
      <c r="CA188" s="270"/>
      <c r="CB188" s="270"/>
      <c r="CC188" s="270"/>
      <c r="CD188" s="270"/>
      <c r="CE188" s="270"/>
      <c r="CF188" s="270"/>
    </row>
    <row r="189" spans="1:84" s="62" customFormat="1" x14ac:dyDescent="0.25">
      <c r="A189" s="306"/>
      <c r="B189" s="306"/>
      <c r="C189" s="306"/>
      <c r="D189" s="306"/>
      <c r="E189" s="306"/>
      <c r="F189" s="306"/>
      <c r="G189" s="306"/>
      <c r="H189" s="270"/>
      <c r="I189" s="270"/>
      <c r="J189" s="270"/>
      <c r="K189" s="270"/>
      <c r="L189" s="270"/>
      <c r="M189" s="270"/>
      <c r="N189" s="270"/>
      <c r="O189" s="270"/>
      <c r="P189" s="270"/>
      <c r="Q189" s="270"/>
      <c r="R189" s="270"/>
      <c r="S189" s="270"/>
      <c r="T189" s="270"/>
      <c r="U189" s="270"/>
      <c r="V189" s="270"/>
      <c r="W189" s="270"/>
      <c r="X189" s="270"/>
      <c r="Y189" s="270"/>
      <c r="Z189" s="270"/>
      <c r="AA189" s="270"/>
      <c r="AB189" s="270"/>
      <c r="AC189" s="270"/>
      <c r="AD189" s="270"/>
      <c r="AE189" s="270"/>
      <c r="AF189" s="270"/>
      <c r="AG189" s="270"/>
      <c r="AH189" s="270"/>
      <c r="AI189" s="270"/>
      <c r="AJ189" s="270"/>
      <c r="AK189" s="270"/>
      <c r="AL189" s="270"/>
      <c r="AM189" s="270"/>
      <c r="AN189" s="270"/>
      <c r="AO189" s="270"/>
      <c r="AP189" s="270"/>
      <c r="AQ189" s="270"/>
      <c r="AR189" s="270"/>
      <c r="AS189" s="270"/>
      <c r="AT189" s="270"/>
      <c r="AU189" s="270"/>
      <c r="AV189" s="270"/>
      <c r="AW189" s="270"/>
      <c r="AX189" s="270"/>
      <c r="AY189" s="270"/>
      <c r="AZ189" s="270"/>
      <c r="BA189" s="270"/>
      <c r="BB189" s="270"/>
      <c r="BC189" s="270"/>
      <c r="BD189" s="270"/>
      <c r="BE189" s="270"/>
      <c r="BF189" s="270"/>
      <c r="BG189" s="270"/>
      <c r="BH189" s="270"/>
      <c r="BI189" s="270"/>
      <c r="BJ189" s="270"/>
      <c r="BK189" s="270"/>
      <c r="BL189" s="270"/>
      <c r="BM189" s="270"/>
      <c r="BN189" s="270"/>
      <c r="BO189" s="270"/>
      <c r="BP189" s="270"/>
      <c r="BQ189" s="270"/>
      <c r="BR189" s="270"/>
      <c r="BS189" s="270"/>
      <c r="BT189" s="270"/>
      <c r="BU189" s="270"/>
      <c r="BV189" s="270"/>
      <c r="BW189" s="270"/>
      <c r="BX189" s="270"/>
      <c r="BY189" s="270"/>
      <c r="BZ189" s="270"/>
      <c r="CA189" s="270"/>
      <c r="CB189" s="270"/>
      <c r="CC189" s="270"/>
      <c r="CD189" s="270"/>
      <c r="CE189" s="270"/>
      <c r="CF189" s="270"/>
    </row>
    <row r="190" spans="1:84" s="62" customFormat="1" x14ac:dyDescent="0.25">
      <c r="A190" s="306"/>
      <c r="B190" s="306"/>
      <c r="C190" s="306"/>
      <c r="D190" s="306"/>
      <c r="E190" s="306"/>
      <c r="F190" s="306"/>
      <c r="G190" s="306"/>
      <c r="H190" s="270"/>
      <c r="I190" s="270"/>
      <c r="J190" s="270"/>
      <c r="K190" s="270"/>
      <c r="L190" s="270"/>
      <c r="M190" s="270"/>
      <c r="N190" s="270"/>
      <c r="O190" s="270"/>
      <c r="P190" s="270"/>
      <c r="Q190" s="270"/>
      <c r="R190" s="270"/>
      <c r="S190" s="270"/>
      <c r="T190" s="270"/>
      <c r="U190" s="270"/>
      <c r="V190" s="270"/>
      <c r="W190" s="270"/>
      <c r="X190" s="270"/>
      <c r="Y190" s="270"/>
      <c r="Z190" s="270"/>
      <c r="AA190" s="270"/>
      <c r="AB190" s="270"/>
      <c r="AC190" s="270"/>
      <c r="AD190" s="270"/>
      <c r="AE190" s="270"/>
      <c r="AF190" s="270"/>
      <c r="AG190" s="270"/>
      <c r="AH190" s="270"/>
      <c r="AI190" s="270"/>
      <c r="AJ190" s="270"/>
      <c r="AK190" s="270"/>
      <c r="AL190" s="270"/>
      <c r="AM190" s="270"/>
      <c r="AN190" s="270"/>
      <c r="AO190" s="270"/>
      <c r="AP190" s="270"/>
      <c r="AQ190" s="270"/>
      <c r="AR190" s="270"/>
      <c r="AS190" s="270"/>
      <c r="AT190" s="270"/>
      <c r="AU190" s="270"/>
      <c r="AV190" s="270"/>
      <c r="AW190" s="270"/>
      <c r="AX190" s="270"/>
      <c r="AY190" s="270"/>
      <c r="AZ190" s="270"/>
      <c r="BA190" s="270"/>
      <c r="BB190" s="270"/>
      <c r="BC190" s="270"/>
      <c r="BD190" s="270"/>
      <c r="BE190" s="270"/>
      <c r="BF190" s="270"/>
      <c r="BG190" s="270"/>
      <c r="BH190" s="270"/>
      <c r="BI190" s="270"/>
      <c r="BJ190" s="270"/>
      <c r="BK190" s="270"/>
      <c r="BL190" s="270"/>
      <c r="BM190" s="270"/>
      <c r="BN190" s="270"/>
      <c r="BO190" s="270"/>
      <c r="BP190" s="270"/>
      <c r="BQ190" s="270"/>
      <c r="BR190" s="270"/>
      <c r="BS190" s="270"/>
      <c r="BT190" s="270"/>
      <c r="BU190" s="270"/>
      <c r="BV190" s="270"/>
      <c r="BW190" s="270"/>
      <c r="BX190" s="270"/>
      <c r="BY190" s="270"/>
      <c r="BZ190" s="270"/>
      <c r="CA190" s="270"/>
      <c r="CB190" s="270"/>
      <c r="CC190" s="270"/>
      <c r="CD190" s="270"/>
      <c r="CE190" s="270"/>
      <c r="CF190" s="270"/>
    </row>
    <row r="191" spans="1:84" s="62" customFormat="1" x14ac:dyDescent="0.25">
      <c r="A191" s="306"/>
      <c r="B191" s="306"/>
      <c r="C191" s="306"/>
      <c r="D191" s="306"/>
      <c r="E191" s="306"/>
      <c r="F191" s="306"/>
      <c r="G191" s="306"/>
      <c r="H191" s="270"/>
      <c r="I191" s="270"/>
      <c r="J191" s="270"/>
      <c r="K191" s="270"/>
      <c r="L191" s="270"/>
      <c r="M191" s="270"/>
      <c r="N191" s="270"/>
      <c r="O191" s="270"/>
      <c r="P191" s="270"/>
      <c r="Q191" s="270"/>
      <c r="R191" s="270"/>
      <c r="S191" s="270"/>
      <c r="T191" s="270"/>
      <c r="U191" s="270"/>
      <c r="V191" s="270"/>
      <c r="W191" s="270"/>
      <c r="X191" s="270"/>
      <c r="Y191" s="270"/>
      <c r="Z191" s="270"/>
      <c r="AA191" s="270"/>
      <c r="AB191" s="270"/>
      <c r="AC191" s="270"/>
      <c r="AD191" s="270"/>
      <c r="AE191" s="270"/>
      <c r="AF191" s="270"/>
      <c r="AG191" s="270"/>
      <c r="AH191" s="270"/>
      <c r="AI191" s="270"/>
      <c r="AJ191" s="270"/>
      <c r="AK191" s="270"/>
      <c r="AL191" s="270"/>
      <c r="AM191" s="270"/>
      <c r="AN191" s="270"/>
      <c r="AO191" s="270"/>
      <c r="AP191" s="270"/>
      <c r="AQ191" s="270"/>
      <c r="AR191" s="270"/>
      <c r="AS191" s="270"/>
      <c r="AT191" s="270"/>
      <c r="AU191" s="270"/>
      <c r="AV191" s="270"/>
      <c r="AW191" s="270"/>
      <c r="AX191" s="270"/>
      <c r="AY191" s="270"/>
      <c r="AZ191" s="270"/>
      <c r="BA191" s="270"/>
      <c r="BB191" s="270"/>
      <c r="BC191" s="270"/>
      <c r="BD191" s="270"/>
      <c r="BE191" s="270"/>
      <c r="BF191" s="270"/>
      <c r="BG191" s="270"/>
      <c r="BH191" s="270"/>
      <c r="BI191" s="270"/>
      <c r="BJ191" s="270"/>
      <c r="BK191" s="270"/>
      <c r="BL191" s="270"/>
      <c r="BM191" s="270"/>
      <c r="BN191" s="270"/>
      <c r="BO191" s="270"/>
      <c r="BP191" s="270"/>
      <c r="BQ191" s="270"/>
      <c r="BR191" s="270"/>
      <c r="BS191" s="270"/>
      <c r="BT191" s="270"/>
      <c r="BU191" s="270"/>
      <c r="BV191" s="270"/>
      <c r="BW191" s="270"/>
      <c r="BX191" s="270"/>
      <c r="BY191" s="270"/>
      <c r="BZ191" s="270"/>
      <c r="CA191" s="270"/>
      <c r="CB191" s="270"/>
      <c r="CC191" s="270"/>
      <c r="CD191" s="270"/>
      <c r="CE191" s="270"/>
      <c r="CF191" s="270"/>
    </row>
    <row r="192" spans="1:84" s="62" customFormat="1" x14ac:dyDescent="0.25">
      <c r="A192" s="306"/>
      <c r="B192" s="306"/>
      <c r="C192" s="306"/>
      <c r="D192" s="306"/>
      <c r="E192" s="306"/>
      <c r="F192" s="306"/>
      <c r="G192" s="306"/>
      <c r="H192" s="270"/>
      <c r="I192" s="270"/>
      <c r="J192" s="270"/>
      <c r="K192" s="270"/>
      <c r="L192" s="270"/>
      <c r="M192" s="270"/>
      <c r="N192" s="270"/>
      <c r="O192" s="270"/>
      <c r="P192" s="270"/>
      <c r="Q192" s="270"/>
      <c r="R192" s="270"/>
      <c r="S192" s="270"/>
      <c r="T192" s="270"/>
      <c r="U192" s="270"/>
      <c r="V192" s="270"/>
      <c r="W192" s="270"/>
      <c r="X192" s="270"/>
      <c r="Y192" s="270"/>
      <c r="Z192" s="270"/>
      <c r="AA192" s="270"/>
      <c r="AB192" s="270"/>
      <c r="AC192" s="270"/>
      <c r="AD192" s="270"/>
      <c r="AE192" s="270"/>
      <c r="AF192" s="270"/>
      <c r="AG192" s="270"/>
      <c r="AH192" s="270"/>
      <c r="AI192" s="270"/>
      <c r="AJ192" s="270"/>
      <c r="AK192" s="270"/>
      <c r="AL192" s="270"/>
      <c r="AM192" s="270"/>
      <c r="AN192" s="270"/>
      <c r="AO192" s="270"/>
      <c r="AP192" s="270"/>
      <c r="AQ192" s="270"/>
      <c r="AR192" s="270"/>
      <c r="AS192" s="270"/>
      <c r="AT192" s="270"/>
      <c r="AU192" s="270"/>
      <c r="AV192" s="270"/>
      <c r="AW192" s="270"/>
      <c r="AX192" s="270"/>
      <c r="AY192" s="270"/>
      <c r="AZ192" s="270"/>
      <c r="BA192" s="270"/>
      <c r="BB192" s="270"/>
      <c r="BC192" s="270"/>
      <c r="BD192" s="270"/>
      <c r="BE192" s="270"/>
      <c r="BF192" s="270"/>
      <c r="BG192" s="270"/>
      <c r="BH192" s="270"/>
      <c r="BI192" s="270"/>
      <c r="BJ192" s="270"/>
      <c r="BK192" s="270"/>
      <c r="BL192" s="270"/>
      <c r="BM192" s="270"/>
      <c r="BN192" s="270"/>
      <c r="BO192" s="270"/>
      <c r="BP192" s="270"/>
      <c r="BQ192" s="270"/>
      <c r="BR192" s="270"/>
      <c r="BS192" s="270"/>
      <c r="BT192" s="270"/>
      <c r="BU192" s="270"/>
      <c r="BV192" s="270"/>
      <c r="BW192" s="270"/>
      <c r="BX192" s="270"/>
      <c r="BY192" s="270"/>
      <c r="BZ192" s="270"/>
      <c r="CA192" s="270"/>
      <c r="CB192" s="270"/>
      <c r="CC192" s="270"/>
      <c r="CD192" s="270"/>
      <c r="CE192" s="270"/>
      <c r="CF192" s="270"/>
    </row>
    <row r="193" spans="1:84" s="62" customFormat="1" x14ac:dyDescent="0.25">
      <c r="A193" s="306"/>
      <c r="B193" s="306"/>
      <c r="C193" s="306"/>
      <c r="D193" s="306"/>
      <c r="E193" s="306"/>
      <c r="F193" s="306"/>
      <c r="G193" s="306"/>
      <c r="H193" s="270"/>
      <c r="I193" s="270"/>
      <c r="J193" s="270"/>
      <c r="K193" s="270"/>
      <c r="L193" s="270"/>
      <c r="M193" s="270"/>
      <c r="N193" s="270"/>
      <c r="O193" s="270"/>
      <c r="P193" s="270"/>
      <c r="Q193" s="270"/>
      <c r="R193" s="270"/>
      <c r="S193" s="270"/>
      <c r="T193" s="270"/>
      <c r="U193" s="270"/>
      <c r="V193" s="270"/>
      <c r="W193" s="270"/>
      <c r="X193" s="270"/>
      <c r="Y193" s="270"/>
      <c r="Z193" s="270"/>
      <c r="AA193" s="270"/>
      <c r="AB193" s="270"/>
      <c r="AC193" s="270"/>
      <c r="AD193" s="270"/>
      <c r="AE193" s="270"/>
      <c r="AF193" s="270"/>
      <c r="AG193" s="270"/>
      <c r="AH193" s="270"/>
      <c r="AI193" s="270"/>
      <c r="AJ193" s="270"/>
      <c r="AK193" s="270"/>
      <c r="AL193" s="270"/>
      <c r="AM193" s="270"/>
      <c r="AN193" s="270"/>
      <c r="AO193" s="270"/>
      <c r="AP193" s="270"/>
      <c r="AQ193" s="270"/>
      <c r="AR193" s="270"/>
      <c r="AS193" s="270"/>
      <c r="AT193" s="270"/>
      <c r="AU193" s="270"/>
      <c r="AV193" s="270"/>
      <c r="AW193" s="270"/>
      <c r="AX193" s="270"/>
      <c r="AY193" s="270"/>
      <c r="AZ193" s="270"/>
      <c r="BA193" s="270"/>
      <c r="BB193" s="270"/>
      <c r="BC193" s="270"/>
      <c r="BD193" s="270"/>
      <c r="BE193" s="270"/>
      <c r="BF193" s="270"/>
      <c r="BG193" s="270"/>
      <c r="BH193" s="270"/>
      <c r="BI193" s="270"/>
      <c r="BJ193" s="270"/>
      <c r="BK193" s="270"/>
      <c r="BL193" s="270"/>
      <c r="BM193" s="270"/>
      <c r="BN193" s="270"/>
      <c r="BO193" s="270"/>
      <c r="BP193" s="270"/>
      <c r="BQ193" s="270"/>
      <c r="BR193" s="270"/>
      <c r="BS193" s="270"/>
      <c r="BT193" s="270"/>
      <c r="BU193" s="270"/>
      <c r="BV193" s="270"/>
      <c r="BW193" s="270"/>
      <c r="BX193" s="270"/>
      <c r="BY193" s="270"/>
      <c r="BZ193" s="270"/>
      <c r="CA193" s="270"/>
      <c r="CB193" s="270"/>
      <c r="CC193" s="270"/>
      <c r="CD193" s="270"/>
      <c r="CE193" s="270"/>
      <c r="CF193" s="270"/>
    </row>
    <row r="194" spans="1:84" s="62" customFormat="1" x14ac:dyDescent="0.25">
      <c r="A194" s="306"/>
      <c r="B194" s="306"/>
      <c r="C194" s="306"/>
      <c r="D194" s="306"/>
      <c r="E194" s="306"/>
      <c r="F194" s="306"/>
      <c r="G194" s="306"/>
      <c r="H194" s="270"/>
      <c r="I194" s="270"/>
      <c r="J194" s="270"/>
      <c r="K194" s="270"/>
      <c r="L194" s="270"/>
      <c r="M194" s="270"/>
      <c r="N194" s="270"/>
      <c r="O194" s="270"/>
      <c r="P194" s="270"/>
      <c r="Q194" s="270"/>
      <c r="R194" s="270"/>
      <c r="S194" s="270"/>
      <c r="T194" s="270"/>
      <c r="U194" s="270"/>
      <c r="V194" s="270"/>
      <c r="W194" s="270"/>
      <c r="X194" s="270"/>
      <c r="Y194" s="270"/>
      <c r="Z194" s="270"/>
      <c r="AA194" s="270"/>
      <c r="AB194" s="270"/>
      <c r="AC194" s="270"/>
      <c r="AD194" s="270"/>
      <c r="AE194" s="270"/>
      <c r="AF194" s="270"/>
      <c r="AG194" s="270"/>
      <c r="AH194" s="270"/>
      <c r="AI194" s="270"/>
      <c r="AJ194" s="270"/>
      <c r="AK194" s="270"/>
      <c r="AL194" s="270"/>
      <c r="AM194" s="270"/>
      <c r="AN194" s="270"/>
      <c r="AO194" s="270"/>
      <c r="AP194" s="270"/>
      <c r="AQ194" s="270"/>
      <c r="AR194" s="270"/>
      <c r="AS194" s="270"/>
      <c r="AT194" s="270"/>
      <c r="AU194" s="270"/>
      <c r="AV194" s="270"/>
      <c r="AW194" s="270"/>
      <c r="AX194" s="270"/>
      <c r="AY194" s="270"/>
      <c r="AZ194" s="270"/>
      <c r="BA194" s="270"/>
      <c r="BB194" s="270"/>
      <c r="BC194" s="270"/>
      <c r="BD194" s="270"/>
      <c r="BE194" s="270"/>
      <c r="BF194" s="270"/>
      <c r="BG194" s="270"/>
      <c r="BH194" s="270"/>
      <c r="BI194" s="270"/>
      <c r="BJ194" s="270"/>
      <c r="BK194" s="270"/>
      <c r="BL194" s="270"/>
      <c r="BM194" s="270"/>
      <c r="BN194" s="270"/>
      <c r="BO194" s="270"/>
      <c r="BP194" s="270"/>
      <c r="BQ194" s="270"/>
      <c r="BR194" s="270"/>
      <c r="BS194" s="270"/>
      <c r="BT194" s="270"/>
      <c r="BU194" s="270"/>
      <c r="BV194" s="270"/>
      <c r="BW194" s="270"/>
      <c r="BX194" s="270"/>
      <c r="BY194" s="270"/>
      <c r="BZ194" s="270"/>
      <c r="CA194" s="270"/>
      <c r="CB194" s="270"/>
      <c r="CC194" s="270"/>
      <c r="CD194" s="270"/>
      <c r="CE194" s="270"/>
      <c r="CF194" s="270"/>
    </row>
    <row r="195" spans="1:84" s="62" customFormat="1" x14ac:dyDescent="0.25">
      <c r="A195" s="306"/>
      <c r="B195" s="306"/>
      <c r="C195" s="306"/>
      <c r="D195" s="306"/>
      <c r="E195" s="306"/>
      <c r="F195" s="306"/>
      <c r="G195" s="306"/>
      <c r="H195" s="270"/>
      <c r="I195" s="270"/>
      <c r="J195" s="270"/>
      <c r="K195" s="270"/>
      <c r="L195" s="270"/>
      <c r="M195" s="270"/>
      <c r="N195" s="270"/>
      <c r="O195" s="270"/>
      <c r="P195" s="270"/>
      <c r="Q195" s="270"/>
      <c r="R195" s="270"/>
      <c r="S195" s="270"/>
      <c r="T195" s="270"/>
      <c r="U195" s="270"/>
      <c r="V195" s="270"/>
      <c r="W195" s="270"/>
      <c r="X195" s="270"/>
      <c r="Y195" s="270"/>
      <c r="Z195" s="270"/>
      <c r="AA195" s="270"/>
      <c r="AB195" s="270"/>
      <c r="AC195" s="270"/>
      <c r="AD195" s="270"/>
      <c r="AE195" s="270"/>
      <c r="AF195" s="270"/>
      <c r="AG195" s="270"/>
      <c r="AH195" s="270"/>
      <c r="AI195" s="270"/>
      <c r="AJ195" s="270"/>
      <c r="AK195" s="270"/>
      <c r="AL195" s="270"/>
      <c r="AM195" s="270"/>
      <c r="AN195" s="270"/>
      <c r="AO195" s="270"/>
      <c r="AP195" s="270"/>
      <c r="AQ195" s="270"/>
      <c r="AR195" s="270"/>
      <c r="AS195" s="270"/>
      <c r="AT195" s="270"/>
      <c r="AU195" s="270"/>
      <c r="AV195" s="270"/>
      <c r="AW195" s="270"/>
      <c r="AX195" s="270"/>
      <c r="AY195" s="270"/>
      <c r="AZ195" s="270"/>
      <c r="BA195" s="270"/>
      <c r="BB195" s="270"/>
      <c r="BC195" s="270"/>
      <c r="BD195" s="270"/>
      <c r="BE195" s="270"/>
      <c r="BF195" s="270"/>
      <c r="BG195" s="270"/>
      <c r="BH195" s="270"/>
      <c r="BI195" s="270"/>
      <c r="BJ195" s="270"/>
      <c r="BK195" s="270"/>
      <c r="BL195" s="270"/>
      <c r="BM195" s="270"/>
      <c r="BN195" s="270"/>
      <c r="BO195" s="270"/>
      <c r="BP195" s="270"/>
      <c r="BQ195" s="270"/>
      <c r="BR195" s="270"/>
      <c r="BS195" s="270"/>
      <c r="BT195" s="270"/>
      <c r="BU195" s="270"/>
      <c r="BV195" s="270"/>
      <c r="BW195" s="270"/>
      <c r="BX195" s="270"/>
      <c r="BY195" s="270"/>
      <c r="BZ195" s="270"/>
      <c r="CA195" s="270"/>
      <c r="CB195" s="270"/>
      <c r="CC195" s="270"/>
      <c r="CD195" s="270"/>
      <c r="CE195" s="270"/>
      <c r="CF195" s="270"/>
    </row>
    <row r="196" spans="1:84" s="62" customFormat="1" x14ac:dyDescent="0.25">
      <c r="A196" s="306"/>
      <c r="B196" s="306"/>
      <c r="C196" s="306"/>
      <c r="D196" s="306"/>
      <c r="E196" s="306"/>
      <c r="F196" s="306"/>
      <c r="G196" s="306"/>
      <c r="H196" s="270"/>
      <c r="I196" s="270"/>
      <c r="J196" s="270"/>
      <c r="K196" s="270"/>
      <c r="L196" s="270"/>
      <c r="M196" s="270"/>
      <c r="N196" s="270"/>
      <c r="O196" s="270"/>
      <c r="P196" s="270"/>
      <c r="Q196" s="270"/>
      <c r="R196" s="270"/>
      <c r="S196" s="270"/>
      <c r="T196" s="270"/>
      <c r="U196" s="270"/>
      <c r="V196" s="270"/>
      <c r="W196" s="270"/>
      <c r="X196" s="270"/>
      <c r="Y196" s="270"/>
      <c r="Z196" s="270"/>
      <c r="AA196" s="270"/>
      <c r="AB196" s="270"/>
      <c r="AC196" s="270"/>
      <c r="AD196" s="270"/>
      <c r="AE196" s="270"/>
      <c r="AF196" s="270"/>
      <c r="AG196" s="270"/>
      <c r="AH196" s="270"/>
      <c r="AI196" s="270"/>
      <c r="AJ196" s="270"/>
      <c r="AK196" s="270"/>
      <c r="AL196" s="270"/>
      <c r="AM196" s="270"/>
      <c r="AN196" s="270"/>
      <c r="AO196" s="270"/>
      <c r="AP196" s="270"/>
      <c r="AQ196" s="270"/>
      <c r="AR196" s="270"/>
      <c r="AS196" s="270"/>
      <c r="AT196" s="270"/>
      <c r="AU196" s="270"/>
      <c r="AV196" s="270"/>
      <c r="AW196" s="270"/>
      <c r="AX196" s="270"/>
      <c r="AY196" s="270"/>
      <c r="AZ196" s="270"/>
      <c r="BA196" s="270"/>
      <c r="BB196" s="270"/>
      <c r="BC196" s="270"/>
      <c r="BD196" s="270"/>
      <c r="BE196" s="270"/>
      <c r="BF196" s="270"/>
      <c r="BG196" s="270"/>
      <c r="BH196" s="270"/>
      <c r="BI196" s="270"/>
      <c r="BJ196" s="270"/>
      <c r="BK196" s="270"/>
      <c r="BL196" s="270"/>
      <c r="BM196" s="270"/>
      <c r="BN196" s="270"/>
      <c r="BO196" s="270"/>
      <c r="BP196" s="270"/>
      <c r="BQ196" s="270"/>
      <c r="BR196" s="270"/>
      <c r="BS196" s="270"/>
      <c r="BT196" s="270"/>
      <c r="BU196" s="270"/>
      <c r="BV196" s="270"/>
      <c r="BW196" s="270"/>
      <c r="BX196" s="270"/>
      <c r="BY196" s="270"/>
      <c r="BZ196" s="270"/>
      <c r="CA196" s="270"/>
      <c r="CB196" s="270"/>
      <c r="CC196" s="270"/>
      <c r="CD196" s="270"/>
      <c r="CE196" s="270"/>
      <c r="CF196" s="270"/>
    </row>
    <row r="197" spans="1:84" s="62" customFormat="1" x14ac:dyDescent="0.25">
      <c r="A197" s="306"/>
      <c r="B197" s="306"/>
      <c r="C197" s="306"/>
      <c r="D197" s="306"/>
      <c r="E197" s="306"/>
      <c r="F197" s="306"/>
      <c r="G197" s="306"/>
      <c r="H197" s="270"/>
      <c r="I197" s="270"/>
      <c r="J197" s="270"/>
      <c r="K197" s="270"/>
      <c r="L197" s="270"/>
      <c r="M197" s="270"/>
      <c r="N197" s="270"/>
      <c r="O197" s="270"/>
      <c r="P197" s="270"/>
      <c r="Q197" s="270"/>
      <c r="R197" s="270"/>
      <c r="S197" s="270"/>
      <c r="T197" s="270"/>
      <c r="U197" s="270"/>
      <c r="V197" s="270"/>
      <c r="W197" s="270"/>
      <c r="X197" s="270"/>
      <c r="Y197" s="270"/>
      <c r="Z197" s="270"/>
      <c r="AA197" s="270"/>
      <c r="AB197" s="270"/>
      <c r="AC197" s="270"/>
      <c r="AD197" s="270"/>
      <c r="AE197" s="270"/>
      <c r="AF197" s="270"/>
      <c r="AG197" s="270"/>
      <c r="AH197" s="270"/>
      <c r="AI197" s="270"/>
      <c r="AJ197" s="270"/>
      <c r="AK197" s="270"/>
      <c r="AL197" s="270"/>
      <c r="AM197" s="270"/>
      <c r="AN197" s="270"/>
      <c r="AO197" s="270"/>
      <c r="AP197" s="270"/>
      <c r="AQ197" s="270"/>
      <c r="AR197" s="270"/>
      <c r="AS197" s="270"/>
      <c r="AT197" s="270"/>
      <c r="AU197" s="270"/>
      <c r="AV197" s="270"/>
      <c r="AW197" s="270"/>
      <c r="AX197" s="270"/>
      <c r="AY197" s="270"/>
      <c r="AZ197" s="270"/>
      <c r="BA197" s="270"/>
      <c r="BB197" s="270"/>
      <c r="BC197" s="270"/>
      <c r="BD197" s="270"/>
      <c r="BE197" s="270"/>
      <c r="BF197" s="270"/>
      <c r="BG197" s="270"/>
      <c r="BH197" s="270"/>
      <c r="BI197" s="270"/>
      <c r="BJ197" s="270"/>
      <c r="BK197" s="270"/>
      <c r="BL197" s="270"/>
      <c r="BM197" s="270"/>
      <c r="BN197" s="270"/>
      <c r="BO197" s="270"/>
      <c r="BP197" s="270"/>
      <c r="BQ197" s="270"/>
      <c r="BR197" s="270"/>
      <c r="BS197" s="270"/>
      <c r="BT197" s="270"/>
      <c r="BU197" s="270"/>
      <c r="BV197" s="270"/>
      <c r="BW197" s="270"/>
      <c r="BX197" s="270"/>
      <c r="BY197" s="270"/>
      <c r="BZ197" s="270"/>
      <c r="CA197" s="270"/>
      <c r="CB197" s="270"/>
      <c r="CC197" s="270"/>
      <c r="CD197" s="270"/>
      <c r="CE197" s="270"/>
      <c r="CF197" s="270"/>
    </row>
    <row r="198" spans="1:84" s="62" customFormat="1" x14ac:dyDescent="0.25">
      <c r="A198" s="306"/>
      <c r="B198" s="306"/>
      <c r="C198" s="306"/>
      <c r="D198" s="306"/>
      <c r="E198" s="306"/>
      <c r="F198" s="306"/>
      <c r="G198" s="306"/>
      <c r="H198" s="270"/>
      <c r="I198" s="270"/>
      <c r="J198" s="270"/>
      <c r="K198" s="270"/>
      <c r="L198" s="270"/>
      <c r="M198" s="270"/>
      <c r="N198" s="270"/>
      <c r="O198" s="270"/>
      <c r="P198" s="270"/>
      <c r="Q198" s="270"/>
      <c r="R198" s="270"/>
      <c r="S198" s="270"/>
      <c r="T198" s="270"/>
      <c r="U198" s="270"/>
      <c r="V198" s="270"/>
      <c r="W198" s="270"/>
      <c r="X198" s="270"/>
      <c r="Y198" s="270"/>
      <c r="Z198" s="270"/>
      <c r="AA198" s="270"/>
      <c r="AB198" s="270"/>
      <c r="AC198" s="270"/>
      <c r="AD198" s="270"/>
      <c r="AE198" s="270"/>
      <c r="AF198" s="270"/>
      <c r="AG198" s="270"/>
      <c r="AH198" s="270"/>
      <c r="AI198" s="270"/>
      <c r="AJ198" s="270"/>
      <c r="AK198" s="270"/>
      <c r="AL198" s="270"/>
      <c r="AM198" s="270"/>
      <c r="AN198" s="270"/>
      <c r="AO198" s="270"/>
      <c r="AP198" s="270"/>
      <c r="AQ198" s="270"/>
      <c r="AR198" s="270"/>
      <c r="AS198" s="270"/>
      <c r="AT198" s="270"/>
      <c r="AU198" s="270"/>
      <c r="AV198" s="270"/>
      <c r="AW198" s="270"/>
      <c r="AX198" s="270"/>
      <c r="AY198" s="270"/>
      <c r="AZ198" s="270"/>
      <c r="BA198" s="270"/>
      <c r="BB198" s="270"/>
      <c r="BC198" s="270"/>
      <c r="BD198" s="270"/>
      <c r="BE198" s="270"/>
      <c r="BF198" s="270"/>
      <c r="BG198" s="270"/>
      <c r="BH198" s="270"/>
      <c r="BI198" s="270"/>
      <c r="BJ198" s="270"/>
      <c r="BK198" s="270"/>
      <c r="BL198" s="270"/>
      <c r="BM198" s="270"/>
      <c r="BN198" s="270"/>
      <c r="BO198" s="270"/>
      <c r="BP198" s="270"/>
      <c r="BQ198" s="270"/>
      <c r="BR198" s="270"/>
      <c r="BS198" s="270"/>
      <c r="BT198" s="270"/>
      <c r="BU198" s="270"/>
      <c r="BV198" s="270"/>
      <c r="BW198" s="270"/>
      <c r="BX198" s="270"/>
      <c r="BY198" s="270"/>
      <c r="BZ198" s="270"/>
      <c r="CA198" s="270"/>
      <c r="CB198" s="270"/>
      <c r="CC198" s="270"/>
      <c r="CD198" s="270"/>
      <c r="CE198" s="270"/>
      <c r="CF198" s="270"/>
    </row>
    <row r="199" spans="1:84" s="62" customFormat="1" x14ac:dyDescent="0.25">
      <c r="A199" s="306"/>
      <c r="B199" s="306"/>
      <c r="C199" s="306"/>
      <c r="D199" s="306"/>
      <c r="E199" s="306"/>
      <c r="F199" s="306"/>
      <c r="G199" s="306"/>
      <c r="H199" s="270"/>
      <c r="I199" s="270"/>
      <c r="J199" s="270"/>
      <c r="K199" s="270"/>
      <c r="L199" s="270"/>
      <c r="M199" s="270"/>
      <c r="N199" s="270"/>
      <c r="O199" s="270"/>
      <c r="P199" s="270"/>
      <c r="Q199" s="270"/>
      <c r="R199" s="270"/>
      <c r="S199" s="270"/>
      <c r="T199" s="270"/>
      <c r="U199" s="270"/>
      <c r="V199" s="270"/>
      <c r="W199" s="270"/>
      <c r="X199" s="270"/>
      <c r="Y199" s="270"/>
      <c r="Z199" s="270"/>
      <c r="AA199" s="270"/>
      <c r="AB199" s="270"/>
      <c r="AC199" s="270"/>
      <c r="AD199" s="270"/>
      <c r="AE199" s="270"/>
      <c r="AF199" s="270"/>
      <c r="AG199" s="270"/>
      <c r="AH199" s="270"/>
      <c r="AI199" s="270"/>
      <c r="AJ199" s="270"/>
      <c r="AK199" s="270"/>
      <c r="AL199" s="270"/>
      <c r="AM199" s="270"/>
      <c r="AN199" s="270"/>
      <c r="AO199" s="270"/>
      <c r="AP199" s="270"/>
      <c r="AQ199" s="270"/>
      <c r="AR199" s="270"/>
      <c r="AS199" s="270"/>
      <c r="AT199" s="270"/>
      <c r="AU199" s="270"/>
      <c r="AV199" s="270"/>
      <c r="AW199" s="270"/>
      <c r="AX199" s="270"/>
      <c r="AY199" s="270"/>
      <c r="AZ199" s="270"/>
      <c r="BA199" s="270"/>
      <c r="BB199" s="270"/>
      <c r="BC199" s="270"/>
      <c r="BD199" s="270"/>
      <c r="BE199" s="270"/>
      <c r="BF199" s="270"/>
      <c r="BG199" s="270"/>
      <c r="BH199" s="270"/>
      <c r="BI199" s="270"/>
      <c r="BJ199" s="270"/>
      <c r="BK199" s="270"/>
      <c r="BL199" s="270"/>
      <c r="BM199" s="270"/>
      <c r="BN199" s="270"/>
      <c r="BO199" s="270"/>
      <c r="BP199" s="270"/>
      <c r="BQ199" s="270"/>
      <c r="BR199" s="270"/>
      <c r="BS199" s="270"/>
      <c r="BT199" s="270"/>
      <c r="BU199" s="270"/>
      <c r="BV199" s="270"/>
      <c r="BW199" s="270"/>
      <c r="BX199" s="270"/>
      <c r="BY199" s="270"/>
      <c r="BZ199" s="270"/>
      <c r="CA199" s="270"/>
      <c r="CB199" s="270"/>
      <c r="CC199" s="270"/>
      <c r="CD199" s="270"/>
      <c r="CE199" s="270"/>
      <c r="CF199" s="270"/>
    </row>
    <row r="200" spans="1:84" s="62" customFormat="1" x14ac:dyDescent="0.25">
      <c r="A200" s="306"/>
      <c r="B200" s="306"/>
      <c r="C200" s="306"/>
      <c r="D200" s="306"/>
      <c r="E200" s="306"/>
      <c r="F200" s="306"/>
      <c r="G200" s="306"/>
      <c r="H200" s="270"/>
      <c r="I200" s="270"/>
      <c r="J200" s="270"/>
      <c r="K200" s="270"/>
      <c r="L200" s="270"/>
      <c r="M200" s="270"/>
      <c r="N200" s="270"/>
      <c r="O200" s="270"/>
      <c r="P200" s="270"/>
      <c r="Q200" s="270"/>
      <c r="R200" s="270"/>
      <c r="S200" s="270"/>
      <c r="T200" s="270"/>
      <c r="U200" s="270"/>
      <c r="V200" s="270"/>
      <c r="W200" s="270"/>
      <c r="X200" s="270"/>
      <c r="Y200" s="270"/>
      <c r="Z200" s="270"/>
      <c r="AA200" s="270"/>
      <c r="AB200" s="270"/>
      <c r="AC200" s="270"/>
      <c r="AD200" s="270"/>
      <c r="AE200" s="270"/>
      <c r="AF200" s="270"/>
      <c r="AG200" s="270"/>
      <c r="AH200" s="270"/>
      <c r="AI200" s="270"/>
      <c r="AJ200" s="270"/>
      <c r="AK200" s="270"/>
      <c r="AL200" s="270"/>
      <c r="AM200" s="270"/>
      <c r="AN200" s="270"/>
      <c r="AO200" s="270"/>
      <c r="AP200" s="270"/>
      <c r="AQ200" s="270"/>
      <c r="AR200" s="270"/>
      <c r="AS200" s="270"/>
      <c r="AT200" s="270"/>
      <c r="AU200" s="270"/>
      <c r="AV200" s="270"/>
      <c r="AW200" s="270"/>
      <c r="AX200" s="270"/>
      <c r="AY200" s="270"/>
      <c r="AZ200" s="270"/>
      <c r="BA200" s="270"/>
      <c r="BB200" s="270"/>
      <c r="BC200" s="270"/>
      <c r="BD200" s="270"/>
      <c r="BE200" s="270"/>
      <c r="BF200" s="270"/>
      <c r="BG200" s="270"/>
      <c r="BH200" s="270"/>
      <c r="BI200" s="270"/>
      <c r="BJ200" s="270"/>
      <c r="BK200" s="270"/>
      <c r="BL200" s="270"/>
      <c r="BM200" s="270"/>
      <c r="BN200" s="270"/>
      <c r="BO200" s="270"/>
      <c r="BP200" s="270"/>
      <c r="BQ200" s="270"/>
      <c r="BR200" s="270"/>
      <c r="BS200" s="270"/>
      <c r="BT200" s="270"/>
      <c r="BU200" s="270"/>
      <c r="BV200" s="270"/>
      <c r="BW200" s="270"/>
      <c r="BX200" s="270"/>
      <c r="BY200" s="270"/>
      <c r="BZ200" s="270"/>
      <c r="CA200" s="270"/>
      <c r="CB200" s="270"/>
      <c r="CC200" s="270"/>
      <c r="CD200" s="270"/>
      <c r="CE200" s="270"/>
      <c r="CF200" s="270"/>
    </row>
    <row r="201" spans="1:84" s="62" customFormat="1" x14ac:dyDescent="0.25">
      <c r="A201" s="306"/>
      <c r="B201" s="306"/>
      <c r="C201" s="306"/>
      <c r="D201" s="306"/>
      <c r="E201" s="306"/>
      <c r="F201" s="306"/>
      <c r="G201" s="306"/>
      <c r="H201" s="270"/>
      <c r="I201" s="270"/>
      <c r="J201" s="270"/>
      <c r="K201" s="270"/>
      <c r="L201" s="270"/>
      <c r="M201" s="270"/>
      <c r="N201" s="270"/>
      <c r="O201" s="270"/>
      <c r="P201" s="270"/>
      <c r="Q201" s="270"/>
      <c r="R201" s="270"/>
      <c r="S201" s="270"/>
      <c r="T201" s="270"/>
      <c r="U201" s="270"/>
      <c r="V201" s="270"/>
      <c r="W201" s="270"/>
      <c r="X201" s="270"/>
      <c r="Y201" s="270"/>
      <c r="Z201" s="270"/>
      <c r="AA201" s="270"/>
      <c r="AB201" s="270"/>
      <c r="AC201" s="270"/>
      <c r="AD201" s="270"/>
      <c r="AE201" s="270"/>
      <c r="AF201" s="270"/>
      <c r="AG201" s="270"/>
      <c r="AH201" s="270"/>
      <c r="AI201" s="270"/>
      <c r="AJ201" s="270"/>
      <c r="AK201" s="270"/>
      <c r="AL201" s="270"/>
      <c r="AM201" s="270"/>
      <c r="AN201" s="270"/>
      <c r="AO201" s="270"/>
      <c r="AP201" s="270"/>
      <c r="AQ201" s="270"/>
      <c r="AR201" s="270"/>
      <c r="AS201" s="270"/>
      <c r="AT201" s="270"/>
      <c r="AU201" s="270"/>
      <c r="AV201" s="270"/>
      <c r="AW201" s="270"/>
      <c r="AX201" s="270"/>
      <c r="AY201" s="270"/>
      <c r="AZ201" s="270"/>
      <c r="BA201" s="270"/>
      <c r="BB201" s="270"/>
      <c r="BC201" s="270"/>
      <c r="BD201" s="270"/>
      <c r="BE201" s="270"/>
      <c r="BF201" s="270"/>
      <c r="BG201" s="270"/>
      <c r="BH201" s="270"/>
      <c r="BI201" s="270"/>
      <c r="BJ201" s="270"/>
      <c r="BK201" s="270"/>
      <c r="BL201" s="270"/>
      <c r="BM201" s="270"/>
      <c r="BN201" s="270"/>
      <c r="BO201" s="270"/>
      <c r="BP201" s="270"/>
      <c r="BQ201" s="270"/>
      <c r="BR201" s="270"/>
      <c r="BS201" s="270"/>
      <c r="BT201" s="270"/>
      <c r="BU201" s="270"/>
      <c r="BV201" s="270"/>
      <c r="BW201" s="270"/>
      <c r="BX201" s="270"/>
      <c r="BY201" s="270"/>
      <c r="BZ201" s="270"/>
      <c r="CA201" s="270"/>
      <c r="CB201" s="270"/>
      <c r="CC201" s="270"/>
      <c r="CD201" s="270"/>
      <c r="CE201" s="270"/>
      <c r="CF201" s="270"/>
    </row>
    <row r="202" spans="1:84" s="62" customFormat="1" x14ac:dyDescent="0.25">
      <c r="A202" s="306"/>
      <c r="B202" s="306"/>
      <c r="C202" s="306"/>
      <c r="D202" s="306"/>
      <c r="E202" s="306"/>
      <c r="F202" s="306"/>
      <c r="G202" s="306"/>
      <c r="H202" s="270"/>
      <c r="I202" s="270"/>
      <c r="J202" s="270"/>
      <c r="K202" s="270"/>
      <c r="L202" s="270"/>
      <c r="M202" s="270"/>
      <c r="N202" s="270"/>
      <c r="O202" s="270"/>
      <c r="P202" s="270"/>
      <c r="Q202" s="270"/>
      <c r="R202" s="270"/>
      <c r="S202" s="270"/>
      <c r="T202" s="270"/>
      <c r="U202" s="270"/>
      <c r="V202" s="270"/>
      <c r="W202" s="270"/>
      <c r="X202" s="270"/>
      <c r="Y202" s="270"/>
      <c r="Z202" s="270"/>
      <c r="AA202" s="270"/>
      <c r="AB202" s="270"/>
      <c r="AC202" s="270"/>
      <c r="AD202" s="270"/>
      <c r="AE202" s="270"/>
      <c r="AF202" s="270"/>
      <c r="AG202" s="270"/>
      <c r="AH202" s="270"/>
      <c r="AI202" s="270"/>
      <c r="AJ202" s="270"/>
      <c r="AK202" s="270"/>
      <c r="AL202" s="270"/>
      <c r="AM202" s="270"/>
      <c r="AN202" s="270"/>
      <c r="AO202" s="270"/>
      <c r="AP202" s="270"/>
      <c r="AQ202" s="270"/>
      <c r="AR202" s="270"/>
      <c r="AS202" s="270"/>
      <c r="AT202" s="270"/>
      <c r="AU202" s="270"/>
      <c r="AV202" s="270"/>
      <c r="AW202" s="270"/>
      <c r="AX202" s="270"/>
      <c r="AY202" s="270"/>
      <c r="AZ202" s="270"/>
      <c r="BA202" s="270"/>
      <c r="BB202" s="270"/>
      <c r="BC202" s="270"/>
      <c r="BD202" s="270"/>
      <c r="BE202" s="270"/>
      <c r="BF202" s="270"/>
      <c r="BG202" s="270"/>
      <c r="BH202" s="270"/>
      <c r="BI202" s="270"/>
      <c r="BJ202" s="270"/>
      <c r="BK202" s="270"/>
      <c r="BL202" s="270"/>
      <c r="BM202" s="270"/>
      <c r="BN202" s="270"/>
      <c r="BO202" s="270"/>
      <c r="BP202" s="270"/>
      <c r="BQ202" s="270"/>
      <c r="BR202" s="270"/>
      <c r="BS202" s="270"/>
      <c r="BT202" s="270"/>
      <c r="BU202" s="270"/>
      <c r="BV202" s="270"/>
      <c r="BW202" s="270"/>
      <c r="BX202" s="270"/>
      <c r="BY202" s="270"/>
      <c r="BZ202" s="270"/>
      <c r="CA202" s="270"/>
      <c r="CB202" s="270"/>
      <c r="CC202" s="270"/>
      <c r="CD202" s="270"/>
      <c r="CE202" s="270"/>
      <c r="CF202" s="270"/>
    </row>
    <row r="203" spans="1:84" s="62" customFormat="1" x14ac:dyDescent="0.25">
      <c r="A203" s="306"/>
      <c r="B203" s="306"/>
      <c r="C203" s="306"/>
      <c r="D203" s="306"/>
      <c r="E203" s="306"/>
      <c r="F203" s="306"/>
      <c r="G203" s="306"/>
      <c r="H203" s="270"/>
      <c r="I203" s="270"/>
      <c r="J203" s="270"/>
      <c r="K203" s="270"/>
      <c r="L203" s="270"/>
      <c r="M203" s="270"/>
      <c r="N203" s="270"/>
      <c r="O203" s="270"/>
      <c r="P203" s="270"/>
      <c r="Q203" s="270"/>
      <c r="R203" s="270"/>
      <c r="S203" s="270"/>
      <c r="T203" s="270"/>
      <c r="U203" s="270"/>
      <c r="V203" s="270"/>
      <c r="W203" s="270"/>
      <c r="X203" s="270"/>
      <c r="Y203" s="270"/>
      <c r="Z203" s="270"/>
      <c r="AA203" s="270"/>
      <c r="AB203" s="270"/>
      <c r="AC203" s="270"/>
      <c r="AD203" s="270"/>
      <c r="AE203" s="270"/>
      <c r="AF203" s="270"/>
      <c r="AG203" s="270"/>
      <c r="AH203" s="270"/>
      <c r="AI203" s="270"/>
      <c r="AJ203" s="270"/>
      <c r="AK203" s="270"/>
      <c r="AL203" s="270"/>
      <c r="AM203" s="270"/>
      <c r="AN203" s="270"/>
      <c r="AO203" s="270"/>
      <c r="AP203" s="270"/>
      <c r="AQ203" s="270"/>
      <c r="AR203" s="270"/>
      <c r="AS203" s="270"/>
      <c r="AT203" s="270"/>
      <c r="AU203" s="270"/>
      <c r="AV203" s="270"/>
      <c r="AW203" s="270"/>
      <c r="AX203" s="270"/>
      <c r="AY203" s="270"/>
      <c r="AZ203" s="270"/>
      <c r="BA203" s="270"/>
      <c r="BB203" s="270"/>
      <c r="BC203" s="270"/>
      <c r="BD203" s="270"/>
      <c r="BE203" s="270"/>
      <c r="BF203" s="270"/>
      <c r="BG203" s="270"/>
      <c r="BH203" s="270"/>
      <c r="BI203" s="270"/>
      <c r="BJ203" s="270"/>
      <c r="BK203" s="270"/>
      <c r="BL203" s="270"/>
      <c r="BM203" s="270"/>
      <c r="BN203" s="270"/>
      <c r="BO203" s="270"/>
      <c r="BP203" s="270"/>
      <c r="BQ203" s="270"/>
      <c r="BR203" s="270"/>
      <c r="BS203" s="270"/>
      <c r="BT203" s="270"/>
      <c r="BU203" s="270"/>
      <c r="BV203" s="270"/>
      <c r="BW203" s="270"/>
      <c r="BX203" s="270"/>
      <c r="BY203" s="270"/>
      <c r="BZ203" s="270"/>
      <c r="CA203" s="270"/>
      <c r="CB203" s="270"/>
      <c r="CC203" s="270"/>
      <c r="CD203" s="270"/>
      <c r="CE203" s="270"/>
      <c r="CF203" s="270"/>
    </row>
    <row r="204" spans="1:84" s="62" customFormat="1" x14ac:dyDescent="0.25">
      <c r="A204" s="306"/>
      <c r="B204" s="306"/>
      <c r="C204" s="306"/>
      <c r="D204" s="306"/>
      <c r="E204" s="306"/>
      <c r="F204" s="306"/>
      <c r="G204" s="306"/>
      <c r="H204" s="270"/>
      <c r="I204" s="270"/>
      <c r="J204" s="270"/>
      <c r="K204" s="270"/>
      <c r="L204" s="270"/>
      <c r="M204" s="270"/>
      <c r="N204" s="270"/>
      <c r="O204" s="270"/>
      <c r="P204" s="270"/>
      <c r="Q204" s="270"/>
      <c r="R204" s="270"/>
      <c r="S204" s="270"/>
      <c r="T204" s="270"/>
      <c r="U204" s="270"/>
      <c r="V204" s="270"/>
      <c r="W204" s="270"/>
      <c r="X204" s="270"/>
      <c r="Y204" s="270"/>
      <c r="Z204" s="270"/>
      <c r="AA204" s="270"/>
      <c r="AB204" s="270"/>
      <c r="AC204" s="270"/>
      <c r="AD204" s="270"/>
      <c r="AE204" s="270"/>
      <c r="AF204" s="270"/>
      <c r="AG204" s="270"/>
      <c r="AH204" s="270"/>
      <c r="AI204" s="270"/>
      <c r="AJ204" s="270"/>
      <c r="AK204" s="270"/>
      <c r="AL204" s="270"/>
      <c r="AM204" s="270"/>
      <c r="AN204" s="270"/>
      <c r="AO204" s="270"/>
      <c r="AP204" s="270"/>
      <c r="AQ204" s="270"/>
      <c r="AR204" s="270"/>
      <c r="AS204" s="270"/>
      <c r="AT204" s="270"/>
      <c r="AU204" s="270"/>
      <c r="AV204" s="270"/>
      <c r="AW204" s="270"/>
      <c r="AX204" s="270"/>
      <c r="AY204" s="270"/>
      <c r="AZ204" s="270"/>
      <c r="BA204" s="270"/>
      <c r="BB204" s="270"/>
      <c r="BC204" s="270"/>
      <c r="BD204" s="270"/>
      <c r="BE204" s="270"/>
      <c r="BF204" s="270"/>
      <c r="BG204" s="270"/>
      <c r="BH204" s="270"/>
      <c r="BI204" s="270"/>
      <c r="BJ204" s="270"/>
      <c r="BK204" s="270"/>
      <c r="BL204" s="270"/>
      <c r="BM204" s="270"/>
      <c r="BN204" s="270"/>
      <c r="BO204" s="270"/>
      <c r="BP204" s="270"/>
      <c r="BQ204" s="270"/>
      <c r="BR204" s="270"/>
      <c r="BS204" s="270"/>
      <c r="BT204" s="270"/>
      <c r="BU204" s="270"/>
      <c r="BV204" s="270"/>
      <c r="BW204" s="270"/>
      <c r="BX204" s="270"/>
      <c r="BY204" s="270"/>
      <c r="BZ204" s="270"/>
      <c r="CA204" s="270"/>
      <c r="CB204" s="270"/>
      <c r="CC204" s="270"/>
      <c r="CD204" s="270"/>
      <c r="CE204" s="270"/>
      <c r="CF204" s="270"/>
    </row>
    <row r="205" spans="1:84" s="62" customFormat="1" x14ac:dyDescent="0.25">
      <c r="A205" s="306"/>
      <c r="B205" s="306"/>
      <c r="C205" s="306"/>
      <c r="D205" s="306"/>
      <c r="E205" s="306"/>
      <c r="F205" s="306"/>
      <c r="G205" s="306"/>
      <c r="H205" s="270"/>
      <c r="I205" s="270"/>
      <c r="J205" s="270"/>
      <c r="K205" s="270"/>
      <c r="L205" s="270"/>
      <c r="M205" s="270"/>
      <c r="N205" s="270"/>
      <c r="O205" s="270"/>
      <c r="P205" s="270"/>
      <c r="Q205" s="270"/>
      <c r="R205" s="270"/>
      <c r="S205" s="270"/>
      <c r="T205" s="270"/>
      <c r="U205" s="270"/>
      <c r="V205" s="270"/>
      <c r="W205" s="270"/>
      <c r="X205" s="270"/>
      <c r="Y205" s="270"/>
      <c r="Z205" s="270"/>
      <c r="AA205" s="270"/>
      <c r="AB205" s="270"/>
      <c r="AC205" s="270"/>
      <c r="AD205" s="270"/>
      <c r="AE205" s="270"/>
      <c r="AF205" s="270"/>
      <c r="AG205" s="270"/>
      <c r="AH205" s="270"/>
      <c r="AI205" s="270"/>
      <c r="AJ205" s="270"/>
      <c r="AK205" s="270"/>
      <c r="AL205" s="270"/>
      <c r="AM205" s="270"/>
      <c r="AN205" s="270"/>
      <c r="AO205" s="270"/>
      <c r="AP205" s="270"/>
      <c r="AQ205" s="270"/>
      <c r="AR205" s="270"/>
      <c r="AS205" s="270"/>
      <c r="AT205" s="270"/>
      <c r="AU205" s="270"/>
      <c r="AV205" s="270"/>
      <c r="AW205" s="270"/>
      <c r="AX205" s="270"/>
      <c r="AY205" s="270"/>
      <c r="AZ205" s="270"/>
      <c r="BA205" s="270"/>
      <c r="BB205" s="270"/>
      <c r="BC205" s="270"/>
      <c r="BD205" s="270"/>
      <c r="BE205" s="270"/>
      <c r="BF205" s="270"/>
      <c r="BG205" s="270"/>
      <c r="BH205" s="270"/>
      <c r="BI205" s="270"/>
      <c r="BJ205" s="270"/>
      <c r="BK205" s="270"/>
      <c r="BL205" s="270"/>
      <c r="BM205" s="270"/>
      <c r="BN205" s="270"/>
      <c r="BO205" s="270"/>
      <c r="BP205" s="270"/>
      <c r="BQ205" s="270"/>
      <c r="BR205" s="270"/>
      <c r="BS205" s="270"/>
      <c r="BT205" s="270"/>
      <c r="BU205" s="270"/>
      <c r="BV205" s="270"/>
      <c r="BW205" s="270"/>
      <c r="BX205" s="270"/>
      <c r="BY205" s="270"/>
      <c r="BZ205" s="270"/>
      <c r="CA205" s="270"/>
      <c r="CB205" s="270"/>
      <c r="CC205" s="270"/>
      <c r="CD205" s="270"/>
      <c r="CE205" s="270"/>
      <c r="CF205" s="270"/>
    </row>
    <row r="206" spans="1:84" s="62" customFormat="1" x14ac:dyDescent="0.25">
      <c r="A206" s="306"/>
      <c r="B206" s="306"/>
      <c r="C206" s="306"/>
      <c r="D206" s="306"/>
      <c r="E206" s="306"/>
      <c r="F206" s="306"/>
      <c r="G206" s="306"/>
      <c r="H206" s="270"/>
      <c r="I206" s="270"/>
      <c r="J206" s="270"/>
      <c r="K206" s="270"/>
      <c r="L206" s="270"/>
      <c r="M206" s="270"/>
      <c r="N206" s="270"/>
      <c r="O206" s="270"/>
      <c r="P206" s="270"/>
      <c r="Q206" s="270"/>
      <c r="R206" s="270"/>
      <c r="S206" s="270"/>
      <c r="T206" s="270"/>
      <c r="U206" s="270"/>
      <c r="V206" s="270"/>
      <c r="W206" s="270"/>
      <c r="X206" s="270"/>
      <c r="Y206" s="270"/>
      <c r="Z206" s="270"/>
      <c r="AA206" s="270"/>
      <c r="AB206" s="270"/>
      <c r="AC206" s="270"/>
      <c r="AD206" s="270"/>
      <c r="AE206" s="270"/>
      <c r="AF206" s="270"/>
      <c r="AG206" s="270"/>
      <c r="AH206" s="270"/>
      <c r="AI206" s="270"/>
      <c r="AJ206" s="270"/>
      <c r="AK206" s="270"/>
      <c r="AL206" s="270"/>
      <c r="AM206" s="270"/>
      <c r="AN206" s="270"/>
      <c r="AO206" s="270"/>
      <c r="AP206" s="270"/>
      <c r="AQ206" s="270"/>
      <c r="AR206" s="270"/>
      <c r="AS206" s="270"/>
      <c r="AT206" s="270"/>
      <c r="AU206" s="270"/>
      <c r="AV206" s="270"/>
      <c r="AW206" s="270"/>
      <c r="AX206" s="270"/>
      <c r="AY206" s="270"/>
      <c r="AZ206" s="270"/>
      <c r="BA206" s="270"/>
      <c r="BB206" s="270"/>
      <c r="BC206" s="270"/>
      <c r="BD206" s="270"/>
      <c r="BE206" s="270"/>
      <c r="BF206" s="270"/>
      <c r="BG206" s="270"/>
      <c r="BH206" s="270"/>
      <c r="BI206" s="270"/>
      <c r="BJ206" s="270"/>
      <c r="BK206" s="270"/>
      <c r="BL206" s="270"/>
      <c r="BM206" s="270"/>
      <c r="BN206" s="270"/>
      <c r="BO206" s="270"/>
      <c r="BP206" s="270"/>
      <c r="BQ206" s="270"/>
      <c r="BR206" s="270"/>
      <c r="BS206" s="270"/>
      <c r="BT206" s="270"/>
      <c r="BU206" s="270"/>
      <c r="BV206" s="270"/>
      <c r="BW206" s="270"/>
      <c r="BX206" s="270"/>
      <c r="BY206" s="270"/>
      <c r="BZ206" s="270"/>
      <c r="CA206" s="270"/>
      <c r="CB206" s="270"/>
      <c r="CC206" s="270"/>
      <c r="CD206" s="270"/>
      <c r="CE206" s="270"/>
      <c r="CF206" s="270"/>
    </row>
    <row r="207" spans="1:84" s="62" customFormat="1" x14ac:dyDescent="0.25">
      <c r="A207" s="306"/>
      <c r="B207" s="306"/>
      <c r="C207" s="306"/>
      <c r="D207" s="306"/>
      <c r="E207" s="306"/>
      <c r="F207" s="306"/>
      <c r="G207" s="306"/>
      <c r="H207" s="270"/>
      <c r="I207" s="270"/>
      <c r="J207" s="270"/>
      <c r="K207" s="270"/>
      <c r="L207" s="270"/>
      <c r="M207" s="270"/>
      <c r="N207" s="270"/>
      <c r="O207" s="270"/>
      <c r="P207" s="270"/>
      <c r="Q207" s="270"/>
      <c r="R207" s="270"/>
      <c r="S207" s="270"/>
      <c r="T207" s="270"/>
      <c r="U207" s="270"/>
      <c r="V207" s="270"/>
      <c r="W207" s="270"/>
      <c r="X207" s="270"/>
      <c r="Y207" s="270"/>
      <c r="Z207" s="270"/>
      <c r="AA207" s="270"/>
      <c r="AB207" s="270"/>
      <c r="AC207" s="270"/>
      <c r="AD207" s="270"/>
      <c r="AE207" s="270"/>
      <c r="AF207" s="270"/>
      <c r="AG207" s="270"/>
      <c r="AH207" s="270"/>
      <c r="AI207" s="270"/>
      <c r="AJ207" s="270"/>
      <c r="AK207" s="270"/>
      <c r="AL207" s="270"/>
      <c r="AM207" s="270"/>
      <c r="AN207" s="270"/>
      <c r="AO207" s="270"/>
      <c r="AP207" s="270"/>
      <c r="AQ207" s="270"/>
      <c r="AR207" s="270"/>
      <c r="AS207" s="270"/>
      <c r="AT207" s="270"/>
      <c r="AU207" s="270"/>
      <c r="AV207" s="270"/>
      <c r="AW207" s="270"/>
      <c r="AX207" s="270"/>
      <c r="AY207" s="270"/>
      <c r="AZ207" s="270"/>
      <c r="BA207" s="270"/>
      <c r="BB207" s="270"/>
      <c r="BC207" s="270"/>
      <c r="BD207" s="270"/>
      <c r="BE207" s="270"/>
      <c r="BF207" s="270"/>
      <c r="BG207" s="270"/>
      <c r="BH207" s="270"/>
      <c r="BI207" s="270"/>
      <c r="BJ207" s="270"/>
      <c r="BK207" s="270"/>
      <c r="BL207" s="270"/>
      <c r="BM207" s="270"/>
      <c r="BN207" s="270"/>
      <c r="BO207" s="270"/>
      <c r="BP207" s="270"/>
      <c r="BQ207" s="270"/>
      <c r="BR207" s="270"/>
      <c r="BS207" s="270"/>
      <c r="BT207" s="270"/>
      <c r="BU207" s="270"/>
      <c r="BV207" s="270"/>
      <c r="BW207" s="270"/>
      <c r="BX207" s="270"/>
      <c r="BY207" s="270"/>
      <c r="BZ207" s="270"/>
      <c r="CA207" s="270"/>
      <c r="CB207" s="270"/>
      <c r="CC207" s="270"/>
      <c r="CD207" s="270"/>
      <c r="CE207" s="270"/>
      <c r="CF207" s="270"/>
    </row>
    <row r="208" spans="1:84" s="62" customFormat="1" x14ac:dyDescent="0.25">
      <c r="A208" s="306"/>
      <c r="B208" s="306"/>
      <c r="C208" s="306"/>
      <c r="D208" s="306"/>
      <c r="E208" s="306"/>
      <c r="F208" s="306"/>
      <c r="G208" s="306"/>
      <c r="H208" s="270"/>
      <c r="I208" s="270"/>
      <c r="J208" s="270"/>
      <c r="K208" s="270"/>
      <c r="L208" s="270"/>
      <c r="M208" s="270"/>
      <c r="N208" s="270"/>
      <c r="O208" s="270"/>
      <c r="P208" s="270"/>
      <c r="Q208" s="270"/>
      <c r="R208" s="270"/>
      <c r="S208" s="270"/>
      <c r="T208" s="270"/>
      <c r="U208" s="270"/>
      <c r="V208" s="270"/>
      <c r="W208" s="270"/>
      <c r="X208" s="270"/>
      <c r="Y208" s="270"/>
      <c r="Z208" s="270"/>
      <c r="AA208" s="270"/>
      <c r="AB208" s="270"/>
      <c r="AC208" s="270"/>
      <c r="AD208" s="270"/>
      <c r="AE208" s="270"/>
      <c r="AF208" s="270"/>
      <c r="AG208" s="270"/>
      <c r="AH208" s="270"/>
      <c r="AI208" s="270"/>
      <c r="AJ208" s="270"/>
      <c r="AK208" s="270"/>
      <c r="AL208" s="270"/>
      <c r="AM208" s="270"/>
      <c r="AN208" s="270"/>
      <c r="AO208" s="270"/>
      <c r="AP208" s="270"/>
      <c r="AQ208" s="270"/>
      <c r="AR208" s="270"/>
      <c r="AS208" s="270"/>
      <c r="AT208" s="270"/>
      <c r="AU208" s="270"/>
      <c r="AV208" s="270"/>
      <c r="AW208" s="270"/>
      <c r="AX208" s="270"/>
      <c r="AY208" s="270"/>
      <c r="AZ208" s="270"/>
      <c r="BA208" s="270"/>
      <c r="BB208" s="270"/>
      <c r="BC208" s="270"/>
      <c r="BD208" s="270"/>
      <c r="BE208" s="270"/>
      <c r="BF208" s="270"/>
      <c r="BG208" s="270"/>
      <c r="BH208" s="270"/>
      <c r="BI208" s="270"/>
      <c r="BJ208" s="270"/>
      <c r="BK208" s="270"/>
      <c r="BL208" s="270"/>
      <c r="BM208" s="270"/>
      <c r="BN208" s="270"/>
      <c r="BO208" s="270"/>
      <c r="BP208" s="270"/>
      <c r="BQ208" s="270"/>
      <c r="BR208" s="270"/>
      <c r="BS208" s="270"/>
      <c r="BT208" s="270"/>
      <c r="BU208" s="270"/>
      <c r="BV208" s="270"/>
      <c r="BW208" s="270"/>
      <c r="BX208" s="270"/>
      <c r="BY208" s="270"/>
      <c r="BZ208" s="270"/>
      <c r="CA208" s="270"/>
      <c r="CB208" s="270"/>
      <c r="CC208" s="270"/>
      <c r="CD208" s="270"/>
      <c r="CE208" s="270"/>
      <c r="CF208" s="270"/>
    </row>
    <row r="209" spans="1:84" s="62" customFormat="1" x14ac:dyDescent="0.25">
      <c r="A209" s="306"/>
      <c r="B209" s="306"/>
      <c r="C209" s="306"/>
      <c r="D209" s="306"/>
      <c r="E209" s="306"/>
      <c r="F209" s="306"/>
      <c r="G209" s="306"/>
      <c r="H209" s="270"/>
      <c r="I209" s="270"/>
      <c r="J209" s="270"/>
      <c r="K209" s="270"/>
      <c r="L209" s="270"/>
      <c r="M209" s="270"/>
      <c r="N209" s="270"/>
      <c r="O209" s="270"/>
      <c r="P209" s="270"/>
      <c r="Q209" s="270"/>
      <c r="R209" s="270"/>
      <c r="S209" s="270"/>
      <c r="T209" s="270"/>
      <c r="U209" s="270"/>
      <c r="V209" s="270"/>
      <c r="W209" s="270"/>
      <c r="X209" s="270"/>
      <c r="Y209" s="270"/>
      <c r="Z209" s="270"/>
      <c r="AA209" s="270"/>
      <c r="AB209" s="270"/>
      <c r="AC209" s="270"/>
      <c r="AD209" s="270"/>
      <c r="AE209" s="270"/>
      <c r="AF209" s="270"/>
      <c r="AG209" s="270"/>
      <c r="AH209" s="270"/>
      <c r="AI209" s="270"/>
      <c r="AJ209" s="270"/>
      <c r="AK209" s="270"/>
      <c r="AL209" s="270"/>
      <c r="AM209" s="270"/>
      <c r="AN209" s="270"/>
      <c r="AO209" s="270"/>
      <c r="AP209" s="270"/>
      <c r="AQ209" s="270"/>
      <c r="AR209" s="270"/>
      <c r="AS209" s="270"/>
      <c r="AT209" s="270"/>
      <c r="AU209" s="270"/>
      <c r="AV209" s="270"/>
      <c r="AW209" s="270"/>
      <c r="AX209" s="270"/>
      <c r="AY209" s="270"/>
      <c r="AZ209" s="270"/>
      <c r="BA209" s="270"/>
      <c r="BB209" s="270"/>
      <c r="BC209" s="270"/>
      <c r="BD209" s="270"/>
      <c r="BE209" s="270"/>
      <c r="BF209" s="270"/>
      <c r="BG209" s="270"/>
      <c r="BH209" s="270"/>
      <c r="BI209" s="270"/>
      <c r="BJ209" s="270"/>
      <c r="BK209" s="270"/>
      <c r="BL209" s="270"/>
      <c r="BM209" s="270"/>
      <c r="BN209" s="270"/>
      <c r="BO209" s="270"/>
      <c r="BP209" s="270"/>
      <c r="BQ209" s="270"/>
      <c r="BR209" s="270"/>
      <c r="BS209" s="270"/>
      <c r="BT209" s="270"/>
      <c r="BU209" s="270"/>
      <c r="BV209" s="270"/>
      <c r="BW209" s="270"/>
      <c r="BX209" s="270"/>
      <c r="BY209" s="270"/>
      <c r="BZ209" s="270"/>
      <c r="CA209" s="270"/>
      <c r="CB209" s="270"/>
      <c r="CC209" s="270"/>
      <c r="CD209" s="270"/>
      <c r="CE209" s="270"/>
      <c r="CF209" s="270"/>
    </row>
    <row r="210" spans="1:84" s="62" customFormat="1" x14ac:dyDescent="0.25">
      <c r="A210" s="306"/>
      <c r="B210" s="306"/>
      <c r="C210" s="306"/>
      <c r="D210" s="306"/>
      <c r="E210" s="306"/>
      <c r="F210" s="306"/>
      <c r="G210" s="306"/>
      <c r="H210" s="270"/>
      <c r="I210" s="270"/>
      <c r="J210" s="270"/>
      <c r="K210" s="270"/>
      <c r="L210" s="270"/>
      <c r="M210" s="270"/>
      <c r="N210" s="270"/>
      <c r="O210" s="270"/>
      <c r="P210" s="270"/>
      <c r="Q210" s="270"/>
      <c r="R210" s="270"/>
      <c r="S210" s="270"/>
      <c r="T210" s="270"/>
      <c r="U210" s="270"/>
      <c r="V210" s="270"/>
      <c r="W210" s="270"/>
      <c r="X210" s="270"/>
      <c r="Y210" s="270"/>
      <c r="Z210" s="270"/>
      <c r="AA210" s="270"/>
      <c r="AB210" s="270"/>
      <c r="AC210" s="270"/>
      <c r="AD210" s="270"/>
      <c r="AE210" s="270"/>
      <c r="AF210" s="270"/>
      <c r="AG210" s="270"/>
      <c r="AH210" s="270"/>
      <c r="AI210" s="270"/>
      <c r="AJ210" s="270"/>
      <c r="AK210" s="270"/>
      <c r="AL210" s="270"/>
      <c r="AM210" s="270"/>
      <c r="AN210" s="270"/>
      <c r="AO210" s="270"/>
      <c r="AP210" s="270"/>
      <c r="AQ210" s="270"/>
      <c r="AR210" s="270"/>
      <c r="AS210" s="270"/>
      <c r="AT210" s="270"/>
      <c r="AU210" s="270"/>
      <c r="AV210" s="270"/>
      <c r="AW210" s="270"/>
      <c r="AX210" s="270"/>
      <c r="AY210" s="270"/>
      <c r="AZ210" s="270"/>
      <c r="BA210" s="270"/>
      <c r="BB210" s="270"/>
      <c r="BC210" s="270"/>
      <c r="BD210" s="270"/>
      <c r="BE210" s="270"/>
      <c r="BF210" s="270"/>
      <c r="BG210" s="270"/>
      <c r="BH210" s="270"/>
      <c r="BI210" s="270"/>
      <c r="BJ210" s="270"/>
      <c r="BK210" s="270"/>
      <c r="BL210" s="270"/>
      <c r="BM210" s="270"/>
      <c r="BN210" s="270"/>
      <c r="BO210" s="270"/>
      <c r="BP210" s="270"/>
      <c r="BQ210" s="270"/>
      <c r="BR210" s="270"/>
      <c r="BS210" s="270"/>
      <c r="BT210" s="270"/>
      <c r="BU210" s="270"/>
      <c r="BV210" s="270"/>
      <c r="BW210" s="270"/>
      <c r="BX210" s="270"/>
      <c r="BY210" s="270"/>
      <c r="BZ210" s="270"/>
      <c r="CA210" s="270"/>
      <c r="CB210" s="270"/>
      <c r="CC210" s="270"/>
      <c r="CD210" s="270"/>
      <c r="CE210" s="270"/>
      <c r="CF210" s="270"/>
    </row>
    <row r="211" spans="1:84" s="62" customFormat="1" x14ac:dyDescent="0.25">
      <c r="A211" s="306"/>
      <c r="B211" s="306"/>
      <c r="C211" s="306"/>
      <c r="D211" s="306"/>
      <c r="E211" s="306"/>
      <c r="F211" s="306"/>
      <c r="G211" s="306"/>
      <c r="H211" s="270"/>
      <c r="I211" s="270"/>
      <c r="J211" s="270"/>
      <c r="K211" s="270"/>
      <c r="L211" s="270"/>
      <c r="M211" s="270"/>
      <c r="N211" s="270"/>
      <c r="O211" s="270"/>
      <c r="P211" s="270"/>
      <c r="Q211" s="270"/>
      <c r="R211" s="270"/>
      <c r="S211" s="270"/>
      <c r="T211" s="270"/>
      <c r="U211" s="270"/>
      <c r="V211" s="270"/>
      <c r="W211" s="270"/>
      <c r="X211" s="270"/>
      <c r="Y211" s="270"/>
      <c r="Z211" s="270"/>
      <c r="AA211" s="270"/>
      <c r="AB211" s="270"/>
      <c r="AC211" s="270"/>
      <c r="AD211" s="270"/>
      <c r="AE211" s="270"/>
      <c r="AF211" s="270"/>
      <c r="AG211" s="270"/>
      <c r="AH211" s="270"/>
      <c r="AI211" s="270"/>
      <c r="AJ211" s="270"/>
      <c r="AK211" s="270"/>
      <c r="AL211" s="270"/>
      <c r="AM211" s="270"/>
      <c r="AN211" s="270"/>
      <c r="AO211" s="270"/>
      <c r="AP211" s="270"/>
      <c r="AQ211" s="270"/>
      <c r="AR211" s="270"/>
      <c r="AS211" s="270"/>
      <c r="AT211" s="270"/>
      <c r="AU211" s="270"/>
      <c r="AV211" s="270"/>
      <c r="AW211" s="270"/>
      <c r="AX211" s="270"/>
      <c r="AY211" s="270"/>
      <c r="AZ211" s="270"/>
      <c r="BA211" s="270"/>
      <c r="BB211" s="270"/>
      <c r="BC211" s="270"/>
      <c r="BD211" s="270"/>
      <c r="BE211" s="270"/>
      <c r="BF211" s="270"/>
      <c r="BG211" s="270"/>
      <c r="BH211" s="270"/>
      <c r="BI211" s="270"/>
      <c r="BJ211" s="270"/>
      <c r="BK211" s="270"/>
      <c r="BL211" s="270"/>
      <c r="BM211" s="270"/>
      <c r="BN211" s="270"/>
      <c r="BO211" s="270"/>
      <c r="BP211" s="270"/>
      <c r="BQ211" s="270"/>
      <c r="BR211" s="270"/>
      <c r="BS211" s="270"/>
      <c r="BT211" s="270"/>
      <c r="BU211" s="270"/>
      <c r="BV211" s="270"/>
      <c r="BW211" s="270"/>
      <c r="BX211" s="270"/>
      <c r="BY211" s="270"/>
      <c r="BZ211" s="270"/>
      <c r="CA211" s="270"/>
      <c r="CB211" s="270"/>
      <c r="CC211" s="270"/>
      <c r="CD211" s="270"/>
      <c r="CE211" s="270"/>
      <c r="CF211" s="270"/>
    </row>
    <row r="212" spans="1:84" s="62" customFormat="1" x14ac:dyDescent="0.25">
      <c r="A212" s="306"/>
      <c r="B212" s="306"/>
      <c r="C212" s="306"/>
      <c r="D212" s="306"/>
      <c r="E212" s="306"/>
      <c r="F212" s="306"/>
      <c r="G212" s="306"/>
      <c r="H212" s="270"/>
      <c r="I212" s="270"/>
      <c r="J212" s="270"/>
      <c r="K212" s="270"/>
      <c r="L212" s="270"/>
      <c r="M212" s="270"/>
      <c r="N212" s="270"/>
      <c r="O212" s="270"/>
      <c r="P212" s="270"/>
      <c r="Q212" s="270"/>
      <c r="R212" s="270"/>
      <c r="S212" s="270"/>
      <c r="T212" s="270"/>
      <c r="U212" s="270"/>
      <c r="V212" s="270"/>
      <c r="W212" s="270"/>
      <c r="X212" s="270"/>
      <c r="Y212" s="270"/>
      <c r="Z212" s="270"/>
      <c r="AA212" s="270"/>
      <c r="AB212" s="270"/>
      <c r="AC212" s="270"/>
      <c r="AD212" s="270"/>
      <c r="AE212" s="270"/>
      <c r="AF212" s="270"/>
      <c r="AG212" s="270"/>
      <c r="AH212" s="270"/>
      <c r="AI212" s="270"/>
      <c r="AJ212" s="270"/>
      <c r="AK212" s="270"/>
      <c r="AL212" s="270"/>
      <c r="AM212" s="270"/>
      <c r="AN212" s="270"/>
      <c r="AO212" s="270"/>
      <c r="AP212" s="270"/>
      <c r="AQ212" s="270"/>
      <c r="AR212" s="270"/>
      <c r="AS212" s="270"/>
      <c r="AT212" s="270"/>
      <c r="AU212" s="270"/>
      <c r="AV212" s="270"/>
      <c r="AW212" s="270"/>
      <c r="AX212" s="270"/>
      <c r="AY212" s="270"/>
      <c r="AZ212" s="270"/>
      <c r="BA212" s="270"/>
      <c r="BB212" s="270"/>
      <c r="BC212" s="270"/>
      <c r="BD212" s="270"/>
      <c r="BE212" s="270"/>
      <c r="BF212" s="270"/>
      <c r="BG212" s="270"/>
      <c r="BH212" s="270"/>
      <c r="BI212" s="270"/>
      <c r="BJ212" s="270"/>
      <c r="BK212" s="270"/>
      <c r="BL212" s="270"/>
      <c r="BM212" s="270"/>
      <c r="BN212" s="270"/>
      <c r="BO212" s="270"/>
      <c r="BP212" s="270"/>
      <c r="BQ212" s="270"/>
      <c r="BR212" s="270"/>
      <c r="BS212" s="270"/>
      <c r="BT212" s="270"/>
      <c r="BU212" s="270"/>
      <c r="BV212" s="270"/>
      <c r="BW212" s="270"/>
      <c r="BX212" s="270"/>
      <c r="BY212" s="270"/>
      <c r="BZ212" s="270"/>
      <c r="CA212" s="270"/>
      <c r="CB212" s="270"/>
      <c r="CC212" s="270"/>
      <c r="CD212" s="270"/>
      <c r="CE212" s="270"/>
      <c r="CF212" s="270"/>
    </row>
    <row r="213" spans="1:84" s="62" customFormat="1" x14ac:dyDescent="0.25">
      <c r="A213" s="306"/>
      <c r="B213" s="306"/>
      <c r="C213" s="306"/>
      <c r="D213" s="306"/>
      <c r="E213" s="306"/>
      <c r="F213" s="306"/>
      <c r="G213" s="306"/>
      <c r="H213" s="270"/>
      <c r="I213" s="270"/>
      <c r="J213" s="270"/>
      <c r="K213" s="270"/>
      <c r="L213" s="270"/>
      <c r="M213" s="270"/>
      <c r="N213" s="270"/>
      <c r="O213" s="270"/>
      <c r="P213" s="270"/>
      <c r="Q213" s="270"/>
      <c r="R213" s="270"/>
      <c r="S213" s="270"/>
      <c r="T213" s="270"/>
      <c r="U213" s="270"/>
      <c r="V213" s="270"/>
      <c r="W213" s="270"/>
      <c r="X213" s="270"/>
      <c r="Y213" s="270"/>
      <c r="Z213" s="270"/>
      <c r="AA213" s="270"/>
      <c r="AB213" s="270"/>
      <c r="AC213" s="270"/>
      <c r="AD213" s="270"/>
      <c r="AE213" s="270"/>
      <c r="AF213" s="270"/>
      <c r="AG213" s="270"/>
      <c r="AH213" s="270"/>
      <c r="AI213" s="270"/>
      <c r="AJ213" s="270"/>
      <c r="AK213" s="270"/>
      <c r="AL213" s="270"/>
      <c r="AM213" s="270"/>
      <c r="AN213" s="270"/>
      <c r="AO213" s="270"/>
      <c r="AP213" s="270"/>
      <c r="AQ213" s="270"/>
      <c r="AR213" s="270"/>
      <c r="AS213" s="270"/>
      <c r="AT213" s="270"/>
      <c r="AU213" s="270"/>
      <c r="AV213" s="270"/>
      <c r="AW213" s="270"/>
      <c r="AX213" s="270"/>
      <c r="AY213" s="270"/>
      <c r="AZ213" s="270"/>
      <c r="BA213" s="270"/>
      <c r="BB213" s="270"/>
      <c r="BC213" s="270"/>
      <c r="BD213" s="270"/>
      <c r="BE213" s="270"/>
      <c r="BF213" s="270"/>
      <c r="BG213" s="270"/>
      <c r="BH213" s="270"/>
      <c r="BI213" s="270"/>
      <c r="BJ213" s="270"/>
      <c r="BK213" s="270"/>
      <c r="BL213" s="270"/>
      <c r="BM213" s="270"/>
      <c r="BN213" s="270"/>
      <c r="BO213" s="270"/>
      <c r="BP213" s="270"/>
      <c r="BQ213" s="270"/>
      <c r="BR213" s="270"/>
      <c r="BS213" s="270"/>
      <c r="BT213" s="270"/>
      <c r="BU213" s="270"/>
      <c r="BV213" s="270"/>
      <c r="BW213" s="270"/>
      <c r="BX213" s="270"/>
      <c r="BY213" s="270"/>
      <c r="BZ213" s="270"/>
      <c r="CA213" s="270"/>
      <c r="CB213" s="270"/>
      <c r="CC213" s="270"/>
      <c r="CD213" s="270"/>
      <c r="CE213" s="270"/>
      <c r="CF213" s="270"/>
    </row>
    <row r="214" spans="1:84" s="62" customFormat="1" x14ac:dyDescent="0.25">
      <c r="A214" s="306"/>
      <c r="B214" s="306"/>
      <c r="C214" s="306"/>
      <c r="D214" s="306"/>
      <c r="E214" s="306"/>
      <c r="F214" s="306"/>
      <c r="G214" s="306"/>
      <c r="H214" s="270"/>
      <c r="I214" s="270"/>
      <c r="J214" s="270"/>
      <c r="K214" s="270"/>
      <c r="L214" s="270"/>
      <c r="M214" s="270"/>
      <c r="N214" s="270"/>
      <c r="O214" s="270"/>
      <c r="P214" s="270"/>
      <c r="Q214" s="270"/>
      <c r="R214" s="270"/>
      <c r="S214" s="270"/>
      <c r="T214" s="270"/>
      <c r="U214" s="270"/>
      <c r="V214" s="270"/>
      <c r="W214" s="270"/>
      <c r="X214" s="270"/>
      <c r="Y214" s="270"/>
      <c r="Z214" s="270"/>
      <c r="AA214" s="270"/>
      <c r="AB214" s="270"/>
      <c r="AC214" s="270"/>
      <c r="AD214" s="270"/>
      <c r="AE214" s="270"/>
      <c r="AF214" s="270"/>
      <c r="AG214" s="270"/>
      <c r="AH214" s="270"/>
      <c r="AI214" s="270"/>
      <c r="AJ214" s="270"/>
      <c r="AK214" s="270"/>
      <c r="AL214" s="270"/>
      <c r="AM214" s="270"/>
      <c r="AN214" s="270"/>
      <c r="AO214" s="270"/>
      <c r="AP214" s="270"/>
      <c r="AQ214" s="270"/>
      <c r="AR214" s="270"/>
      <c r="AS214" s="270"/>
      <c r="AT214" s="270"/>
      <c r="AU214" s="270"/>
      <c r="AV214" s="270"/>
      <c r="AW214" s="270"/>
      <c r="AX214" s="270"/>
      <c r="AY214" s="270"/>
      <c r="AZ214" s="270"/>
      <c r="BA214" s="270"/>
      <c r="BB214" s="270"/>
      <c r="BC214" s="270"/>
      <c r="BD214" s="270"/>
      <c r="BE214" s="270"/>
      <c r="BF214" s="270"/>
      <c r="BG214" s="270"/>
      <c r="BH214" s="270"/>
      <c r="BI214" s="270"/>
      <c r="BJ214" s="270"/>
      <c r="BK214" s="270"/>
      <c r="BL214" s="270"/>
      <c r="BM214" s="270"/>
      <c r="BN214" s="270"/>
      <c r="BO214" s="270"/>
      <c r="BP214" s="270"/>
      <c r="BQ214" s="270"/>
      <c r="BR214" s="270"/>
      <c r="BS214" s="270"/>
      <c r="BT214" s="270"/>
      <c r="BU214" s="270"/>
      <c r="BV214" s="270"/>
      <c r="BW214" s="270"/>
      <c r="BX214" s="270"/>
      <c r="BY214" s="270"/>
      <c r="BZ214" s="270"/>
      <c r="CA214" s="270"/>
      <c r="CB214" s="270"/>
      <c r="CC214" s="270"/>
      <c r="CD214" s="270"/>
      <c r="CE214" s="270"/>
      <c r="CF214" s="270"/>
    </row>
    <row r="215" spans="1:84" s="62" customFormat="1" x14ac:dyDescent="0.25">
      <c r="A215" s="306"/>
      <c r="B215" s="306"/>
      <c r="C215" s="306"/>
      <c r="D215" s="306"/>
      <c r="E215" s="306"/>
      <c r="F215" s="306"/>
      <c r="G215" s="306"/>
      <c r="H215" s="270"/>
      <c r="I215" s="270"/>
      <c r="J215" s="270"/>
      <c r="K215" s="270"/>
      <c r="L215" s="270"/>
      <c r="M215" s="270"/>
      <c r="N215" s="270"/>
      <c r="O215" s="270"/>
      <c r="P215" s="270"/>
      <c r="Q215" s="270"/>
      <c r="R215" s="270"/>
      <c r="S215" s="270"/>
      <c r="T215" s="270"/>
      <c r="U215" s="270"/>
      <c r="V215" s="270"/>
      <c r="W215" s="270"/>
      <c r="X215" s="270"/>
      <c r="Y215" s="270"/>
      <c r="Z215" s="270"/>
      <c r="AA215" s="270"/>
      <c r="AB215" s="270"/>
      <c r="AC215" s="270"/>
      <c r="AD215" s="270"/>
      <c r="AE215" s="270"/>
      <c r="AF215" s="270"/>
      <c r="AG215" s="270"/>
      <c r="AH215" s="270"/>
      <c r="AI215" s="270"/>
      <c r="AJ215" s="270"/>
      <c r="AK215" s="270"/>
      <c r="AL215" s="270"/>
      <c r="AM215" s="270"/>
      <c r="AN215" s="270"/>
      <c r="AO215" s="270"/>
      <c r="AP215" s="270"/>
      <c r="AQ215" s="270"/>
      <c r="AR215" s="270"/>
      <c r="AS215" s="270"/>
      <c r="AT215" s="270"/>
      <c r="AU215" s="270"/>
      <c r="AV215" s="270"/>
      <c r="AW215" s="270"/>
      <c r="AX215" s="270"/>
      <c r="AY215" s="270"/>
      <c r="AZ215" s="270"/>
      <c r="BA215" s="270"/>
      <c r="BB215" s="270"/>
      <c r="BC215" s="270"/>
      <c r="BD215" s="270"/>
      <c r="BE215" s="270"/>
      <c r="BF215" s="270"/>
      <c r="BG215" s="270"/>
      <c r="BH215" s="270"/>
      <c r="BI215" s="270"/>
      <c r="BJ215" s="270"/>
      <c r="BK215" s="270"/>
      <c r="BL215" s="270"/>
      <c r="BM215" s="270"/>
      <c r="BN215" s="270"/>
      <c r="BO215" s="270"/>
      <c r="BP215" s="270"/>
      <c r="BQ215" s="270"/>
      <c r="BR215" s="270"/>
      <c r="BS215" s="270"/>
      <c r="BT215" s="270"/>
      <c r="BU215" s="270"/>
      <c r="BV215" s="270"/>
      <c r="BW215" s="270"/>
      <c r="BX215" s="270"/>
      <c r="BY215" s="270"/>
      <c r="BZ215" s="270"/>
      <c r="CA215" s="270"/>
      <c r="CB215" s="270"/>
      <c r="CC215" s="270"/>
      <c r="CD215" s="270"/>
      <c r="CE215" s="270"/>
      <c r="CF215" s="270"/>
    </row>
    <row r="216" spans="1:84" s="62" customFormat="1" x14ac:dyDescent="0.25">
      <c r="A216" s="306"/>
      <c r="B216" s="306"/>
      <c r="C216" s="306"/>
      <c r="D216" s="306"/>
      <c r="E216" s="306"/>
      <c r="F216" s="306"/>
      <c r="G216" s="306"/>
      <c r="H216" s="270"/>
      <c r="I216" s="270"/>
      <c r="J216" s="270"/>
      <c r="K216" s="270"/>
      <c r="L216" s="270"/>
      <c r="M216" s="270"/>
      <c r="N216" s="270"/>
      <c r="O216" s="270"/>
      <c r="P216" s="270"/>
      <c r="Q216" s="270"/>
      <c r="R216" s="270"/>
      <c r="S216" s="270"/>
      <c r="T216" s="270"/>
      <c r="U216" s="270"/>
      <c r="V216" s="270"/>
      <c r="W216" s="270"/>
      <c r="X216" s="270"/>
      <c r="Y216" s="270"/>
      <c r="Z216" s="270"/>
      <c r="AA216" s="270"/>
      <c r="AB216" s="270"/>
      <c r="AC216" s="270"/>
      <c r="AD216" s="270"/>
      <c r="AE216" s="270"/>
      <c r="AF216" s="270"/>
      <c r="AG216" s="270"/>
      <c r="AH216" s="270"/>
      <c r="AI216" s="270"/>
      <c r="AJ216" s="270"/>
      <c r="AK216" s="270"/>
      <c r="AL216" s="270"/>
      <c r="AM216" s="270"/>
      <c r="AN216" s="270"/>
      <c r="AO216" s="270"/>
      <c r="AP216" s="270"/>
      <c r="AQ216" s="270"/>
      <c r="AR216" s="270"/>
      <c r="AS216" s="270"/>
      <c r="AT216" s="270"/>
      <c r="AU216" s="270"/>
      <c r="AV216" s="270"/>
      <c r="AW216" s="270"/>
      <c r="AX216" s="270"/>
      <c r="AY216" s="270"/>
      <c r="AZ216" s="270"/>
      <c r="BA216" s="270"/>
      <c r="BB216" s="270"/>
      <c r="BC216" s="270"/>
      <c r="BD216" s="270"/>
      <c r="BE216" s="270"/>
      <c r="BF216" s="270"/>
      <c r="BG216" s="270"/>
      <c r="BH216" s="270"/>
      <c r="BI216" s="270"/>
      <c r="BJ216" s="270"/>
      <c r="BK216" s="270"/>
      <c r="BL216" s="270"/>
      <c r="BM216" s="270"/>
      <c r="BN216" s="270"/>
      <c r="BO216" s="270"/>
      <c r="BP216" s="270"/>
      <c r="BQ216" s="270"/>
      <c r="BR216" s="270"/>
      <c r="BS216" s="270"/>
      <c r="BT216" s="270"/>
      <c r="BU216" s="270"/>
      <c r="BV216" s="270"/>
      <c r="BW216" s="270"/>
      <c r="BX216" s="270"/>
      <c r="BY216" s="270"/>
      <c r="BZ216" s="270"/>
      <c r="CA216" s="270"/>
      <c r="CB216" s="270"/>
      <c r="CC216" s="270"/>
      <c r="CD216" s="270"/>
      <c r="CE216" s="270"/>
      <c r="CF216" s="270"/>
    </row>
    <row r="217" spans="1:84" s="62" customFormat="1" x14ac:dyDescent="0.25">
      <c r="A217" s="306"/>
      <c r="B217" s="306"/>
      <c r="C217" s="306"/>
      <c r="D217" s="306"/>
      <c r="E217" s="306"/>
      <c r="F217" s="306"/>
      <c r="G217" s="306"/>
      <c r="H217" s="270"/>
      <c r="I217" s="270"/>
      <c r="J217" s="270"/>
      <c r="K217" s="270"/>
      <c r="L217" s="270"/>
      <c r="M217" s="270"/>
      <c r="N217" s="270"/>
      <c r="O217" s="270"/>
      <c r="P217" s="270"/>
      <c r="Q217" s="270"/>
      <c r="R217" s="270"/>
      <c r="S217" s="270"/>
      <c r="T217" s="270"/>
      <c r="U217" s="270"/>
      <c r="V217" s="270"/>
      <c r="W217" s="270"/>
      <c r="X217" s="270"/>
      <c r="Y217" s="270"/>
      <c r="Z217" s="270"/>
      <c r="AA217" s="270"/>
      <c r="AB217" s="270"/>
      <c r="AC217" s="270"/>
      <c r="AD217" s="270"/>
      <c r="AE217" s="270"/>
      <c r="AF217" s="270"/>
      <c r="AG217" s="270"/>
      <c r="AH217" s="270"/>
      <c r="AI217" s="270"/>
      <c r="AJ217" s="270"/>
      <c r="AK217" s="270"/>
      <c r="AL217" s="270"/>
      <c r="AM217" s="270"/>
      <c r="AN217" s="270"/>
      <c r="AO217" s="270"/>
      <c r="AP217" s="270"/>
      <c r="AQ217" s="270"/>
      <c r="AR217" s="270"/>
      <c r="AS217" s="270"/>
      <c r="AT217" s="270"/>
      <c r="AU217" s="270"/>
      <c r="AV217" s="270"/>
      <c r="AW217" s="270"/>
      <c r="AX217" s="270"/>
      <c r="AY217" s="270"/>
      <c r="AZ217" s="270"/>
      <c r="BA217" s="270"/>
      <c r="BB217" s="270"/>
      <c r="BC217" s="270"/>
      <c r="BD217" s="270"/>
      <c r="BE217" s="270"/>
      <c r="BF217" s="270"/>
      <c r="BG217" s="270"/>
      <c r="BH217" s="270"/>
      <c r="BI217" s="270"/>
      <c r="BJ217" s="270"/>
      <c r="BK217" s="270"/>
      <c r="BL217" s="270"/>
      <c r="BM217" s="270"/>
      <c r="BN217" s="270"/>
      <c r="BO217" s="270"/>
      <c r="BP217" s="270"/>
      <c r="BQ217" s="270"/>
      <c r="BR217" s="270"/>
      <c r="BS217" s="270"/>
      <c r="BT217" s="270"/>
      <c r="BU217" s="270"/>
      <c r="BV217" s="270"/>
      <c r="BW217" s="270"/>
      <c r="BX217" s="270"/>
      <c r="BY217" s="270"/>
      <c r="BZ217" s="270"/>
      <c r="CA217" s="270"/>
      <c r="CB217" s="270"/>
      <c r="CC217" s="270"/>
      <c r="CD217" s="270"/>
      <c r="CE217" s="270"/>
      <c r="CF217" s="270"/>
    </row>
    <row r="218" spans="1:84" s="62" customFormat="1" x14ac:dyDescent="0.25">
      <c r="A218" s="306"/>
      <c r="B218" s="306"/>
      <c r="C218" s="306"/>
      <c r="D218" s="306"/>
      <c r="E218" s="306"/>
      <c r="F218" s="306"/>
      <c r="G218" s="306"/>
      <c r="H218" s="270"/>
      <c r="I218" s="270"/>
      <c r="J218" s="270"/>
      <c r="K218" s="270"/>
      <c r="L218" s="270"/>
      <c r="M218" s="270"/>
      <c r="N218" s="270"/>
      <c r="O218" s="270"/>
      <c r="P218" s="270"/>
      <c r="Q218" s="270"/>
      <c r="R218" s="270"/>
      <c r="S218" s="270"/>
      <c r="T218" s="270"/>
      <c r="U218" s="270"/>
      <c r="V218" s="270"/>
      <c r="W218" s="270"/>
      <c r="X218" s="270"/>
      <c r="Y218" s="270"/>
      <c r="Z218" s="270"/>
      <c r="AA218" s="270"/>
      <c r="AB218" s="270"/>
      <c r="AC218" s="270"/>
      <c r="AD218" s="270"/>
      <c r="AE218" s="270"/>
      <c r="AF218" s="270"/>
      <c r="AG218" s="270"/>
      <c r="AH218" s="270"/>
      <c r="AI218" s="270"/>
      <c r="AJ218" s="270"/>
      <c r="AK218" s="270"/>
      <c r="AL218" s="270"/>
      <c r="AM218" s="270"/>
      <c r="AN218" s="270"/>
      <c r="AO218" s="270"/>
      <c r="AP218" s="270"/>
      <c r="AQ218" s="270"/>
      <c r="AR218" s="270"/>
      <c r="AS218" s="270"/>
      <c r="AT218" s="270"/>
      <c r="AU218" s="270"/>
      <c r="AV218" s="270"/>
      <c r="AW218" s="270"/>
      <c r="AX218" s="270"/>
      <c r="AY218" s="270"/>
      <c r="AZ218" s="270"/>
      <c r="BA218" s="270"/>
      <c r="BB218" s="270"/>
      <c r="BC218" s="270"/>
      <c r="BD218" s="270"/>
      <c r="BE218" s="270"/>
      <c r="BF218" s="270"/>
      <c r="BG218" s="270"/>
      <c r="BH218" s="270"/>
      <c r="BI218" s="270"/>
      <c r="BJ218" s="270"/>
      <c r="BK218" s="270"/>
      <c r="BL218" s="270"/>
      <c r="BM218" s="270"/>
      <c r="BN218" s="270"/>
      <c r="BO218" s="270"/>
      <c r="BP218" s="270"/>
      <c r="BQ218" s="270"/>
      <c r="BR218" s="270"/>
      <c r="BS218" s="270"/>
      <c r="BT218" s="270"/>
      <c r="BU218" s="270"/>
      <c r="BV218" s="270"/>
      <c r="BW218" s="270"/>
      <c r="BX218" s="270"/>
      <c r="BY218" s="270"/>
      <c r="BZ218" s="270"/>
      <c r="CA218" s="270"/>
      <c r="CB218" s="270"/>
      <c r="CC218" s="270"/>
      <c r="CD218" s="270"/>
      <c r="CE218" s="270"/>
      <c r="CF218" s="270"/>
    </row>
    <row r="219" spans="1:84" s="62" customFormat="1" x14ac:dyDescent="0.25">
      <c r="A219" s="306"/>
      <c r="B219" s="306"/>
      <c r="C219" s="306"/>
      <c r="D219" s="306"/>
      <c r="E219" s="306"/>
      <c r="F219" s="306"/>
      <c r="G219" s="306"/>
      <c r="H219" s="270"/>
      <c r="I219" s="270"/>
      <c r="J219" s="270"/>
      <c r="K219" s="270"/>
      <c r="L219" s="270"/>
      <c r="M219" s="270"/>
      <c r="N219" s="270"/>
      <c r="O219" s="270"/>
      <c r="P219" s="270"/>
      <c r="Q219" s="270"/>
      <c r="R219" s="270"/>
      <c r="S219" s="270"/>
      <c r="T219" s="270"/>
      <c r="U219" s="270"/>
      <c r="V219" s="270"/>
      <c r="W219" s="270"/>
      <c r="X219" s="270"/>
      <c r="Y219" s="270"/>
      <c r="Z219" s="270"/>
      <c r="AA219" s="270"/>
      <c r="AB219" s="270"/>
      <c r="AC219" s="270"/>
      <c r="AD219" s="270"/>
      <c r="AE219" s="270"/>
      <c r="AF219" s="270"/>
      <c r="AG219" s="270"/>
      <c r="AH219" s="270"/>
      <c r="AI219" s="270"/>
      <c r="AJ219" s="270"/>
      <c r="AK219" s="270"/>
      <c r="AL219" s="270"/>
      <c r="AM219" s="270"/>
      <c r="AN219" s="270"/>
      <c r="AO219" s="270"/>
      <c r="AP219" s="270"/>
      <c r="AQ219" s="270"/>
      <c r="AR219" s="270"/>
      <c r="AS219" s="270"/>
      <c r="AT219" s="270"/>
      <c r="AU219" s="270"/>
      <c r="AV219" s="270"/>
      <c r="AW219" s="270"/>
      <c r="AX219" s="270"/>
      <c r="AY219" s="270"/>
      <c r="AZ219" s="270"/>
      <c r="BA219" s="270"/>
      <c r="BB219" s="270"/>
      <c r="BC219" s="270"/>
      <c r="BD219" s="270"/>
      <c r="BE219" s="270"/>
      <c r="BF219" s="270"/>
      <c r="BG219" s="270"/>
      <c r="BH219" s="270"/>
      <c r="BI219" s="270"/>
      <c r="BJ219" s="270"/>
      <c r="BK219" s="270"/>
      <c r="BL219" s="270"/>
      <c r="BM219" s="270"/>
      <c r="BN219" s="270"/>
      <c r="BO219" s="270"/>
      <c r="BP219" s="270"/>
      <c r="BQ219" s="270"/>
      <c r="BR219" s="270"/>
      <c r="BS219" s="270"/>
      <c r="BT219" s="270"/>
      <c r="BU219" s="270"/>
      <c r="BV219" s="270"/>
      <c r="BW219" s="270"/>
      <c r="BX219" s="270"/>
      <c r="BY219" s="270"/>
      <c r="BZ219" s="270"/>
      <c r="CA219" s="270"/>
      <c r="CB219" s="270"/>
      <c r="CC219" s="270"/>
      <c r="CD219" s="270"/>
      <c r="CE219" s="270"/>
      <c r="CF219" s="270"/>
    </row>
    <row r="220" spans="1:84" s="62" customFormat="1" x14ac:dyDescent="0.25">
      <c r="A220" s="306"/>
      <c r="B220" s="306"/>
      <c r="C220" s="306"/>
      <c r="D220" s="306"/>
      <c r="E220" s="306"/>
      <c r="F220" s="306"/>
      <c r="G220" s="306"/>
      <c r="H220" s="270"/>
      <c r="I220" s="270"/>
      <c r="J220" s="270"/>
      <c r="K220" s="270"/>
      <c r="L220" s="270"/>
      <c r="M220" s="270"/>
      <c r="N220" s="270"/>
      <c r="O220" s="270"/>
      <c r="P220" s="270"/>
      <c r="Q220" s="270"/>
      <c r="R220" s="270"/>
      <c r="S220" s="270"/>
      <c r="T220" s="270"/>
      <c r="U220" s="270"/>
      <c r="V220" s="270"/>
      <c r="W220" s="270"/>
      <c r="X220" s="270"/>
      <c r="Y220" s="270"/>
      <c r="Z220" s="270"/>
      <c r="AA220" s="270"/>
      <c r="AB220" s="270"/>
      <c r="AC220" s="270"/>
      <c r="AD220" s="270"/>
      <c r="AE220" s="270"/>
      <c r="AF220" s="270"/>
      <c r="AG220" s="270"/>
      <c r="AH220" s="270"/>
      <c r="AI220" s="270"/>
      <c r="AJ220" s="270"/>
      <c r="AK220" s="270"/>
      <c r="AL220" s="270"/>
      <c r="AM220" s="270"/>
      <c r="AN220" s="270"/>
      <c r="AO220" s="270"/>
      <c r="AP220" s="270"/>
      <c r="AQ220" s="270"/>
      <c r="AR220" s="270"/>
      <c r="AS220" s="270"/>
      <c r="AT220" s="270"/>
      <c r="AU220" s="270"/>
      <c r="AV220" s="270"/>
      <c r="AW220" s="270"/>
      <c r="AX220" s="270"/>
      <c r="AY220" s="270"/>
      <c r="AZ220" s="270"/>
      <c r="BA220" s="270"/>
      <c r="BB220" s="270"/>
      <c r="BC220" s="270"/>
      <c r="BD220" s="270"/>
      <c r="BE220" s="270"/>
      <c r="BF220" s="270"/>
      <c r="BG220" s="270"/>
      <c r="BH220" s="270"/>
      <c r="BI220" s="270"/>
      <c r="BJ220" s="270"/>
      <c r="BK220" s="270"/>
      <c r="BL220" s="270"/>
      <c r="BM220" s="270"/>
      <c r="BN220" s="270"/>
      <c r="BO220" s="270"/>
      <c r="BP220" s="270"/>
      <c r="BQ220" s="270"/>
      <c r="BR220" s="270"/>
      <c r="BS220" s="270"/>
      <c r="BT220" s="270"/>
      <c r="BU220" s="270"/>
      <c r="BV220" s="270"/>
      <c r="BW220" s="270"/>
      <c r="BX220" s="270"/>
      <c r="BY220" s="270"/>
      <c r="BZ220" s="270"/>
      <c r="CA220" s="270"/>
      <c r="CB220" s="270"/>
      <c r="CC220" s="270"/>
      <c r="CD220" s="270"/>
      <c r="CE220" s="270"/>
      <c r="CF220" s="270"/>
    </row>
    <row r="221" spans="1:84" s="62" customFormat="1" x14ac:dyDescent="0.25">
      <c r="A221" s="306"/>
      <c r="B221" s="306"/>
      <c r="C221" s="306"/>
      <c r="D221" s="306"/>
      <c r="E221" s="306"/>
      <c r="F221" s="306"/>
      <c r="G221" s="306"/>
      <c r="H221" s="270"/>
      <c r="I221" s="270"/>
      <c r="J221" s="270"/>
      <c r="K221" s="270"/>
      <c r="L221" s="270"/>
      <c r="M221" s="270"/>
      <c r="N221" s="270"/>
      <c r="O221" s="270"/>
      <c r="P221" s="270"/>
      <c r="Q221" s="270"/>
      <c r="R221" s="270"/>
      <c r="S221" s="270"/>
      <c r="T221" s="270"/>
      <c r="U221" s="270"/>
      <c r="V221" s="270"/>
      <c r="W221" s="270"/>
      <c r="X221" s="270"/>
      <c r="Y221" s="270"/>
      <c r="Z221" s="270"/>
      <c r="AA221" s="270"/>
      <c r="AB221" s="270"/>
      <c r="AC221" s="270"/>
      <c r="AD221" s="270"/>
      <c r="AE221" s="270"/>
      <c r="AF221" s="270"/>
      <c r="AG221" s="270"/>
      <c r="AH221" s="270"/>
      <c r="AI221" s="270"/>
      <c r="AJ221" s="270"/>
      <c r="AK221" s="270"/>
      <c r="AL221" s="270"/>
      <c r="AM221" s="270"/>
      <c r="AN221" s="270"/>
      <c r="AO221" s="270"/>
      <c r="AP221" s="270"/>
      <c r="AQ221" s="270"/>
      <c r="AR221" s="270"/>
      <c r="AS221" s="270"/>
      <c r="AT221" s="270"/>
      <c r="AU221" s="270"/>
      <c r="AV221" s="270"/>
      <c r="AW221" s="270"/>
      <c r="AX221" s="270"/>
      <c r="AY221" s="270"/>
      <c r="AZ221" s="270"/>
      <c r="BA221" s="270"/>
      <c r="BB221" s="270"/>
      <c r="BC221" s="270"/>
      <c r="BD221" s="270"/>
      <c r="BE221" s="270"/>
      <c r="BF221" s="270"/>
      <c r="BG221" s="270"/>
      <c r="BH221" s="270"/>
      <c r="BI221" s="270"/>
      <c r="BJ221" s="270"/>
      <c r="BK221" s="270"/>
      <c r="BL221" s="270"/>
      <c r="BM221" s="270"/>
      <c r="BN221" s="270"/>
      <c r="BO221" s="270"/>
      <c r="BP221" s="270"/>
      <c r="BQ221" s="270"/>
      <c r="BR221" s="270"/>
      <c r="BS221" s="270"/>
      <c r="BT221" s="270"/>
      <c r="BU221" s="270"/>
      <c r="BV221" s="270"/>
      <c r="BW221" s="270"/>
      <c r="BX221" s="270"/>
      <c r="BY221" s="270"/>
      <c r="BZ221" s="270"/>
      <c r="CA221" s="270"/>
      <c r="CB221" s="270"/>
      <c r="CC221" s="270"/>
      <c r="CD221" s="270"/>
      <c r="CE221" s="270"/>
      <c r="CF221" s="270"/>
    </row>
    <row r="222" spans="1:84" s="62" customFormat="1" x14ac:dyDescent="0.25">
      <c r="A222" s="306"/>
      <c r="B222" s="306"/>
      <c r="C222" s="306"/>
      <c r="D222" s="306"/>
      <c r="E222" s="306"/>
      <c r="F222" s="306"/>
      <c r="G222" s="306"/>
      <c r="H222" s="270"/>
      <c r="I222" s="270"/>
      <c r="J222" s="270"/>
      <c r="K222" s="270"/>
      <c r="L222" s="270"/>
      <c r="M222" s="270"/>
      <c r="N222" s="270"/>
      <c r="O222" s="270"/>
      <c r="P222" s="270"/>
      <c r="Q222" s="270"/>
      <c r="R222" s="270"/>
      <c r="S222" s="270"/>
      <c r="T222" s="270"/>
      <c r="U222" s="270"/>
      <c r="V222" s="270"/>
      <c r="W222" s="270"/>
      <c r="X222" s="270"/>
      <c r="Y222" s="270"/>
      <c r="Z222" s="270"/>
      <c r="AA222" s="270"/>
      <c r="AB222" s="270"/>
      <c r="AC222" s="270"/>
      <c r="AD222" s="270"/>
      <c r="AE222" s="270"/>
      <c r="AF222" s="270"/>
      <c r="AG222" s="270"/>
      <c r="AH222" s="270"/>
      <c r="AI222" s="270"/>
      <c r="AJ222" s="270"/>
      <c r="AK222" s="270"/>
      <c r="AL222" s="270"/>
      <c r="AM222" s="270"/>
      <c r="AN222" s="270"/>
      <c r="AO222" s="270"/>
      <c r="AP222" s="270"/>
      <c r="AQ222" s="270"/>
      <c r="AR222" s="270"/>
      <c r="AS222" s="270"/>
      <c r="AT222" s="270"/>
      <c r="AU222" s="270"/>
      <c r="AV222" s="270"/>
      <c r="AW222" s="270"/>
      <c r="AX222" s="270"/>
      <c r="AY222" s="270"/>
      <c r="AZ222" s="270"/>
      <c r="BA222" s="270"/>
      <c r="BB222" s="270"/>
      <c r="BC222" s="270"/>
      <c r="BD222" s="270"/>
      <c r="BE222" s="270"/>
      <c r="BF222" s="270"/>
      <c r="BG222" s="270"/>
      <c r="BH222" s="270"/>
      <c r="BI222" s="270"/>
      <c r="BJ222" s="270"/>
      <c r="BK222" s="270"/>
      <c r="BL222" s="270"/>
      <c r="BM222" s="270"/>
      <c r="BN222" s="270"/>
      <c r="BO222" s="270"/>
      <c r="BP222" s="270"/>
      <c r="BQ222" s="270"/>
      <c r="BR222" s="270"/>
      <c r="BS222" s="270"/>
      <c r="BT222" s="270"/>
      <c r="BU222" s="270"/>
      <c r="BV222" s="270"/>
      <c r="BW222" s="270"/>
      <c r="BX222" s="270"/>
      <c r="BY222" s="270"/>
      <c r="BZ222" s="270"/>
      <c r="CA222" s="270"/>
      <c r="CB222" s="270"/>
      <c r="CC222" s="270"/>
      <c r="CD222" s="270"/>
      <c r="CE222" s="270"/>
      <c r="CF222" s="270"/>
    </row>
    <row r="223" spans="1:84" s="62" customFormat="1" x14ac:dyDescent="0.25">
      <c r="A223" s="306"/>
      <c r="B223" s="306"/>
      <c r="C223" s="306"/>
      <c r="D223" s="306"/>
      <c r="E223" s="306"/>
      <c r="F223" s="306"/>
      <c r="G223" s="306"/>
      <c r="H223" s="270"/>
      <c r="I223" s="270"/>
      <c r="J223" s="270"/>
      <c r="K223" s="270"/>
      <c r="L223" s="270"/>
      <c r="M223" s="270"/>
      <c r="N223" s="270"/>
      <c r="O223" s="270"/>
      <c r="P223" s="270"/>
      <c r="Q223" s="270"/>
      <c r="R223" s="270"/>
      <c r="S223" s="270"/>
      <c r="T223" s="270"/>
      <c r="U223" s="270"/>
      <c r="V223" s="270"/>
      <c r="W223" s="270"/>
      <c r="X223" s="270"/>
      <c r="Y223" s="270"/>
      <c r="Z223" s="270"/>
      <c r="AA223" s="270"/>
      <c r="AB223" s="270"/>
      <c r="AC223" s="270"/>
      <c r="AD223" s="270"/>
      <c r="AE223" s="270"/>
      <c r="AF223" s="270"/>
      <c r="AG223" s="270"/>
      <c r="AH223" s="270"/>
      <c r="AI223" s="270"/>
      <c r="AJ223" s="270"/>
      <c r="AK223" s="270"/>
      <c r="AL223" s="270"/>
      <c r="AM223" s="270"/>
      <c r="AN223" s="270"/>
      <c r="AO223" s="270"/>
      <c r="AP223" s="270"/>
      <c r="AQ223" s="270"/>
      <c r="AR223" s="270"/>
      <c r="AS223" s="270"/>
      <c r="AT223" s="270"/>
      <c r="AU223" s="270"/>
      <c r="AV223" s="270"/>
      <c r="AW223" s="270"/>
      <c r="AX223" s="270"/>
      <c r="AY223" s="270"/>
      <c r="AZ223" s="270"/>
      <c r="BA223" s="270"/>
      <c r="BB223" s="270"/>
      <c r="BC223" s="270"/>
      <c r="BD223" s="270"/>
      <c r="BE223" s="270"/>
      <c r="BF223" s="270"/>
      <c r="BG223" s="270"/>
      <c r="BH223" s="270"/>
      <c r="BI223" s="270"/>
      <c r="BJ223" s="270"/>
      <c r="BK223" s="270"/>
      <c r="BL223" s="270"/>
      <c r="BM223" s="270"/>
      <c r="BN223" s="270"/>
      <c r="BO223" s="270"/>
      <c r="BP223" s="270"/>
      <c r="BQ223" s="270"/>
      <c r="BR223" s="270"/>
      <c r="BS223" s="270"/>
      <c r="BT223" s="270"/>
      <c r="BU223" s="270"/>
      <c r="BV223" s="270"/>
      <c r="BW223" s="270"/>
      <c r="BX223" s="270"/>
      <c r="BY223" s="270"/>
      <c r="BZ223" s="270"/>
      <c r="CA223" s="270"/>
      <c r="CB223" s="270"/>
      <c r="CC223" s="270"/>
      <c r="CD223" s="270"/>
      <c r="CE223" s="270"/>
      <c r="CF223" s="270"/>
    </row>
    <row r="224" spans="1:84" s="62" customFormat="1" x14ac:dyDescent="0.25">
      <c r="A224" s="306"/>
      <c r="B224" s="306"/>
      <c r="C224" s="306"/>
      <c r="D224" s="306"/>
      <c r="E224" s="306"/>
      <c r="F224" s="306"/>
      <c r="G224" s="306"/>
      <c r="H224" s="270"/>
      <c r="I224" s="270"/>
      <c r="J224" s="270"/>
      <c r="K224" s="270"/>
      <c r="L224" s="270"/>
      <c r="M224" s="270"/>
      <c r="N224" s="270"/>
      <c r="O224" s="270"/>
      <c r="P224" s="270"/>
      <c r="Q224" s="270"/>
      <c r="R224" s="270"/>
      <c r="S224" s="270"/>
      <c r="T224" s="270"/>
      <c r="U224" s="270"/>
      <c r="V224" s="270"/>
      <c r="W224" s="270"/>
      <c r="X224" s="270"/>
      <c r="Y224" s="270"/>
      <c r="Z224" s="270"/>
      <c r="AA224" s="270"/>
      <c r="AB224" s="270"/>
      <c r="AC224" s="270"/>
      <c r="AD224" s="270"/>
      <c r="AE224" s="270"/>
      <c r="AF224" s="270"/>
      <c r="AG224" s="270"/>
      <c r="AH224" s="270"/>
      <c r="AI224" s="270"/>
      <c r="AJ224" s="270"/>
      <c r="AK224" s="270"/>
      <c r="AL224" s="270"/>
      <c r="AM224" s="270"/>
      <c r="AN224" s="270"/>
      <c r="AO224" s="270"/>
      <c r="AP224" s="270"/>
      <c r="AQ224" s="270"/>
      <c r="AR224" s="270"/>
      <c r="AS224" s="270"/>
      <c r="AT224" s="270"/>
      <c r="AU224" s="270"/>
      <c r="AV224" s="270"/>
      <c r="AW224" s="270"/>
      <c r="AX224" s="270"/>
      <c r="AY224" s="270"/>
      <c r="AZ224" s="270"/>
      <c r="BA224" s="270"/>
      <c r="BB224" s="270"/>
      <c r="BC224" s="270"/>
      <c r="BD224" s="270"/>
      <c r="BE224" s="270"/>
      <c r="BF224" s="270"/>
      <c r="BG224" s="270"/>
      <c r="BH224" s="270"/>
      <c r="BI224" s="270"/>
      <c r="BJ224" s="270"/>
      <c r="BK224" s="270"/>
      <c r="BL224" s="270"/>
      <c r="BM224" s="270"/>
      <c r="BN224" s="270"/>
      <c r="BO224" s="270"/>
      <c r="BP224" s="270"/>
      <c r="BQ224" s="270"/>
      <c r="BR224" s="270"/>
      <c r="BS224" s="270"/>
      <c r="BT224" s="270"/>
      <c r="BU224" s="270"/>
      <c r="BV224" s="270"/>
      <c r="BW224" s="270"/>
      <c r="BX224" s="270"/>
      <c r="BY224" s="270"/>
      <c r="BZ224" s="270"/>
      <c r="CA224" s="270"/>
      <c r="CB224" s="270"/>
      <c r="CC224" s="270"/>
      <c r="CD224" s="270"/>
      <c r="CE224" s="270"/>
      <c r="CF224" s="270"/>
    </row>
    <row r="225" spans="1:84" s="62" customFormat="1" x14ac:dyDescent="0.25">
      <c r="A225" s="306"/>
      <c r="B225" s="306"/>
      <c r="C225" s="306"/>
      <c r="D225" s="306"/>
      <c r="E225" s="306"/>
      <c r="F225" s="306"/>
      <c r="G225" s="306"/>
      <c r="H225" s="270"/>
      <c r="I225" s="270"/>
      <c r="J225" s="270"/>
      <c r="K225" s="270"/>
      <c r="L225" s="270"/>
      <c r="M225" s="270"/>
      <c r="N225" s="270"/>
      <c r="O225" s="270"/>
      <c r="P225" s="270"/>
      <c r="Q225" s="270"/>
      <c r="R225" s="270"/>
      <c r="S225" s="270"/>
      <c r="T225" s="270"/>
      <c r="U225" s="270"/>
      <c r="V225" s="270"/>
      <c r="W225" s="270"/>
      <c r="X225" s="270"/>
      <c r="Y225" s="270"/>
      <c r="Z225" s="270"/>
      <c r="AA225" s="270"/>
      <c r="AB225" s="270"/>
      <c r="AC225" s="270"/>
      <c r="AD225" s="270"/>
      <c r="AE225" s="270"/>
      <c r="AF225" s="270"/>
      <c r="AG225" s="270"/>
      <c r="AH225" s="270"/>
      <c r="AI225" s="270"/>
      <c r="AJ225" s="270"/>
      <c r="AK225" s="270"/>
      <c r="AL225" s="270"/>
      <c r="AM225" s="270"/>
      <c r="AN225" s="270"/>
      <c r="AO225" s="270"/>
      <c r="AP225" s="270"/>
      <c r="AQ225" s="270"/>
      <c r="AR225" s="270"/>
      <c r="AS225" s="270"/>
      <c r="AT225" s="270"/>
      <c r="AU225" s="270"/>
      <c r="AV225" s="270"/>
      <c r="AW225" s="270"/>
      <c r="AX225" s="270"/>
      <c r="AY225" s="270"/>
      <c r="AZ225" s="270"/>
      <c r="BA225" s="270"/>
      <c r="BB225" s="270"/>
      <c r="BC225" s="270"/>
      <c r="BD225" s="270"/>
      <c r="BE225" s="270"/>
      <c r="BF225" s="270"/>
      <c r="BG225" s="270"/>
      <c r="BH225" s="270"/>
      <c r="BI225" s="270"/>
      <c r="BJ225" s="270"/>
      <c r="BK225" s="270"/>
      <c r="BL225" s="270"/>
      <c r="BM225" s="270"/>
      <c r="BN225" s="270"/>
      <c r="BO225" s="270"/>
      <c r="BP225" s="270"/>
      <c r="BQ225" s="270"/>
      <c r="BR225" s="270"/>
      <c r="BS225" s="270"/>
      <c r="BT225" s="270"/>
      <c r="BU225" s="270"/>
      <c r="BV225" s="270"/>
      <c r="BW225" s="270"/>
      <c r="BX225" s="270"/>
      <c r="BY225" s="270"/>
      <c r="BZ225" s="270"/>
      <c r="CA225" s="270"/>
      <c r="CB225" s="270"/>
      <c r="CC225" s="270"/>
      <c r="CD225" s="270"/>
      <c r="CE225" s="270"/>
      <c r="CF225" s="270"/>
    </row>
    <row r="226" spans="1:84" s="62" customFormat="1" x14ac:dyDescent="0.25">
      <c r="A226" s="306"/>
      <c r="B226" s="306"/>
      <c r="C226" s="306"/>
      <c r="D226" s="306"/>
      <c r="E226" s="306"/>
      <c r="F226" s="306"/>
      <c r="G226" s="306"/>
      <c r="H226" s="270"/>
      <c r="I226" s="270"/>
      <c r="J226" s="270"/>
      <c r="K226" s="270"/>
      <c r="L226" s="270"/>
      <c r="M226" s="270"/>
      <c r="N226" s="270"/>
      <c r="O226" s="270"/>
      <c r="P226" s="270"/>
      <c r="Q226" s="270"/>
      <c r="R226" s="270"/>
      <c r="S226" s="270"/>
      <c r="T226" s="270"/>
      <c r="U226" s="270"/>
      <c r="V226" s="270"/>
      <c r="W226" s="270"/>
      <c r="X226" s="270"/>
      <c r="Y226" s="270"/>
      <c r="Z226" s="270"/>
      <c r="AA226" s="270"/>
      <c r="AB226" s="270"/>
      <c r="AC226" s="270"/>
      <c r="AD226" s="270"/>
      <c r="AE226" s="270"/>
      <c r="AF226" s="270"/>
      <c r="AG226" s="270"/>
      <c r="AH226" s="270"/>
      <c r="AI226" s="270"/>
      <c r="AJ226" s="270"/>
      <c r="AK226" s="270"/>
      <c r="AL226" s="270"/>
      <c r="AM226" s="270"/>
      <c r="AN226" s="270"/>
      <c r="AO226" s="270"/>
      <c r="AP226" s="270"/>
      <c r="AQ226" s="270"/>
      <c r="AR226" s="270"/>
      <c r="AS226" s="270"/>
      <c r="AT226" s="270"/>
      <c r="AU226" s="270"/>
      <c r="AV226" s="270"/>
      <c r="AW226" s="270"/>
      <c r="AX226" s="270"/>
      <c r="AY226" s="270"/>
      <c r="AZ226" s="270"/>
      <c r="BA226" s="270"/>
      <c r="BB226" s="270"/>
      <c r="BC226" s="270"/>
      <c r="BD226" s="270"/>
      <c r="BE226" s="270"/>
      <c r="BF226" s="270"/>
      <c r="BG226" s="270"/>
      <c r="BH226" s="270"/>
      <c r="BI226" s="270"/>
      <c r="BJ226" s="270"/>
      <c r="BK226" s="270"/>
      <c r="BL226" s="270"/>
      <c r="BM226" s="270"/>
      <c r="BN226" s="270"/>
      <c r="BO226" s="270"/>
      <c r="BP226" s="270"/>
      <c r="BQ226" s="270"/>
      <c r="BR226" s="270"/>
      <c r="BS226" s="270"/>
      <c r="BT226" s="270"/>
      <c r="BU226" s="270"/>
      <c r="BV226" s="270"/>
      <c r="BW226" s="270"/>
      <c r="BX226" s="270"/>
      <c r="BY226" s="270"/>
      <c r="BZ226" s="270"/>
      <c r="CA226" s="270"/>
      <c r="CB226" s="270"/>
      <c r="CC226" s="270"/>
      <c r="CD226" s="270"/>
      <c r="CE226" s="270"/>
      <c r="CF226" s="270"/>
    </row>
    <row r="227" spans="1:84" s="62" customFormat="1" x14ac:dyDescent="0.25">
      <c r="A227" s="306"/>
      <c r="B227" s="306"/>
      <c r="C227" s="306"/>
      <c r="D227" s="306"/>
      <c r="E227" s="306"/>
      <c r="F227" s="306"/>
      <c r="G227" s="306"/>
      <c r="H227" s="270"/>
      <c r="I227" s="270"/>
      <c r="J227" s="270"/>
      <c r="K227" s="270"/>
      <c r="L227" s="270"/>
      <c r="M227" s="270"/>
      <c r="N227" s="270"/>
      <c r="O227" s="270"/>
      <c r="P227" s="270"/>
      <c r="Q227" s="270"/>
      <c r="R227" s="270"/>
      <c r="S227" s="270"/>
      <c r="T227" s="270"/>
      <c r="U227" s="270"/>
      <c r="V227" s="270"/>
      <c r="W227" s="270"/>
      <c r="X227" s="270"/>
      <c r="Y227" s="270"/>
      <c r="Z227" s="270"/>
      <c r="AA227" s="270"/>
      <c r="AB227" s="270"/>
      <c r="AC227" s="270"/>
      <c r="AD227" s="270"/>
      <c r="AE227" s="270"/>
      <c r="AF227" s="270"/>
      <c r="AG227" s="270"/>
      <c r="AH227" s="270"/>
      <c r="AI227" s="270"/>
      <c r="AJ227" s="270"/>
      <c r="AK227" s="270"/>
      <c r="AL227" s="270"/>
      <c r="AM227" s="270"/>
      <c r="AN227" s="270"/>
      <c r="AO227" s="270"/>
      <c r="AP227" s="270"/>
      <c r="AQ227" s="270"/>
      <c r="AR227" s="270"/>
      <c r="AS227" s="270"/>
      <c r="AT227" s="270"/>
      <c r="AU227" s="270"/>
      <c r="AV227" s="270"/>
      <c r="AW227" s="270"/>
      <c r="AX227" s="270"/>
      <c r="AY227" s="270"/>
      <c r="AZ227" s="270"/>
      <c r="BA227" s="270"/>
      <c r="BB227" s="270"/>
      <c r="BC227" s="270"/>
      <c r="BD227" s="270"/>
      <c r="BE227" s="270"/>
      <c r="BF227" s="270"/>
      <c r="BG227" s="270"/>
      <c r="BH227" s="270"/>
      <c r="BI227" s="270"/>
      <c r="BJ227" s="270"/>
      <c r="BK227" s="270"/>
      <c r="BL227" s="270"/>
      <c r="BM227" s="270"/>
      <c r="BN227" s="270"/>
      <c r="BO227" s="270"/>
      <c r="BP227" s="270"/>
      <c r="BQ227" s="270"/>
      <c r="BR227" s="270"/>
      <c r="BS227" s="270"/>
      <c r="BT227" s="270"/>
      <c r="BU227" s="270"/>
      <c r="BV227" s="270"/>
      <c r="BW227" s="270"/>
      <c r="BX227" s="270"/>
      <c r="BY227" s="270"/>
      <c r="BZ227" s="270"/>
      <c r="CA227" s="270"/>
      <c r="CB227" s="270"/>
      <c r="CC227" s="270"/>
      <c r="CD227" s="270"/>
      <c r="CE227" s="270"/>
      <c r="CF227" s="270"/>
    </row>
    <row r="228" spans="1:84" s="62" customFormat="1" x14ac:dyDescent="0.25">
      <c r="A228" s="306"/>
      <c r="B228" s="306"/>
      <c r="C228" s="306"/>
      <c r="D228" s="306"/>
      <c r="E228" s="306"/>
      <c r="F228" s="306"/>
      <c r="G228" s="306"/>
      <c r="H228" s="270"/>
      <c r="I228" s="270"/>
      <c r="J228" s="270"/>
      <c r="K228" s="270"/>
      <c r="L228" s="270"/>
      <c r="M228" s="270"/>
      <c r="N228" s="270"/>
      <c r="O228" s="270"/>
      <c r="P228" s="270"/>
      <c r="Q228" s="270"/>
      <c r="R228" s="270"/>
      <c r="S228" s="270"/>
      <c r="T228" s="270"/>
      <c r="U228" s="270"/>
      <c r="V228" s="270"/>
      <c r="W228" s="270"/>
      <c r="X228" s="270"/>
      <c r="Y228" s="270"/>
      <c r="Z228" s="270"/>
      <c r="AA228" s="270"/>
      <c r="AB228" s="270"/>
      <c r="AC228" s="270"/>
      <c r="AD228" s="270"/>
      <c r="AE228" s="270"/>
      <c r="AF228" s="270"/>
      <c r="AG228" s="270"/>
      <c r="AH228" s="270"/>
      <c r="AI228" s="270"/>
      <c r="AJ228" s="270"/>
      <c r="AK228" s="270"/>
      <c r="AL228" s="270"/>
      <c r="AM228" s="270"/>
      <c r="AN228" s="270"/>
      <c r="AO228" s="270"/>
      <c r="AP228" s="270"/>
      <c r="AQ228" s="270"/>
      <c r="AR228" s="270"/>
      <c r="AS228" s="270"/>
      <c r="AT228" s="270"/>
      <c r="AU228" s="270"/>
      <c r="AV228" s="270"/>
      <c r="AW228" s="270"/>
      <c r="AX228" s="270"/>
      <c r="AY228" s="270"/>
      <c r="AZ228" s="270"/>
      <c r="BA228" s="270"/>
      <c r="BB228" s="270"/>
      <c r="BC228" s="270"/>
      <c r="BD228" s="270"/>
      <c r="BE228" s="270"/>
      <c r="BF228" s="270"/>
      <c r="BG228" s="270"/>
      <c r="BH228" s="270"/>
      <c r="BI228" s="270"/>
      <c r="BJ228" s="270"/>
      <c r="BK228" s="270"/>
      <c r="BL228" s="270"/>
      <c r="BM228" s="270"/>
      <c r="BN228" s="270"/>
      <c r="BO228" s="270"/>
      <c r="BP228" s="270"/>
      <c r="BQ228" s="270"/>
      <c r="BR228" s="270"/>
      <c r="BS228" s="270"/>
      <c r="BT228" s="270"/>
      <c r="BU228" s="270"/>
      <c r="BV228" s="270"/>
      <c r="BW228" s="270"/>
      <c r="BX228" s="270"/>
      <c r="BY228" s="270"/>
      <c r="BZ228" s="270"/>
      <c r="CA228" s="270"/>
      <c r="CB228" s="270"/>
      <c r="CC228" s="270"/>
      <c r="CD228" s="270"/>
      <c r="CE228" s="270"/>
      <c r="CF228" s="270"/>
    </row>
    <row r="229" spans="1:84" s="62" customFormat="1" x14ac:dyDescent="0.25">
      <c r="A229" s="306"/>
      <c r="B229" s="306"/>
      <c r="C229" s="306"/>
      <c r="D229" s="306"/>
      <c r="E229" s="306"/>
      <c r="F229" s="306"/>
      <c r="G229" s="306"/>
      <c r="H229" s="270"/>
      <c r="I229" s="270"/>
      <c r="J229" s="270"/>
      <c r="K229" s="270"/>
      <c r="L229" s="270"/>
      <c r="M229" s="270"/>
      <c r="N229" s="270"/>
      <c r="O229" s="270"/>
      <c r="P229" s="270"/>
      <c r="Q229" s="270"/>
      <c r="R229" s="270"/>
      <c r="S229" s="270"/>
      <c r="T229" s="270"/>
      <c r="U229" s="270"/>
      <c r="V229" s="270"/>
      <c r="W229" s="270"/>
      <c r="X229" s="270"/>
      <c r="Y229" s="270"/>
      <c r="Z229" s="270"/>
      <c r="AA229" s="270"/>
      <c r="AB229" s="270"/>
      <c r="AC229" s="270"/>
      <c r="AD229" s="270"/>
      <c r="AE229" s="270"/>
      <c r="AF229" s="270"/>
      <c r="AG229" s="270"/>
      <c r="AH229" s="270"/>
      <c r="AI229" s="270"/>
      <c r="AJ229" s="270"/>
      <c r="AK229" s="270"/>
      <c r="AL229" s="270"/>
      <c r="AM229" s="270"/>
      <c r="AN229" s="270"/>
      <c r="AO229" s="270"/>
      <c r="AP229" s="270"/>
      <c r="AQ229" s="270"/>
      <c r="AR229" s="270"/>
      <c r="AS229" s="270"/>
      <c r="AT229" s="270"/>
      <c r="AU229" s="270"/>
      <c r="AV229" s="270"/>
      <c r="AW229" s="270"/>
      <c r="AX229" s="270"/>
      <c r="AY229" s="270"/>
      <c r="AZ229" s="270"/>
      <c r="BA229" s="270"/>
      <c r="BB229" s="270"/>
      <c r="BC229" s="270"/>
      <c r="BD229" s="270"/>
      <c r="BE229" s="270"/>
      <c r="BF229" s="270"/>
      <c r="BG229" s="270"/>
      <c r="BH229" s="270"/>
      <c r="BI229" s="270"/>
      <c r="BJ229" s="270"/>
      <c r="BK229" s="270"/>
      <c r="BL229" s="270"/>
      <c r="BM229" s="270"/>
      <c r="BN229" s="270"/>
      <c r="BO229" s="270"/>
      <c r="BP229" s="270"/>
      <c r="BQ229" s="270"/>
      <c r="BR229" s="270"/>
      <c r="BS229" s="270"/>
      <c r="BT229" s="270"/>
      <c r="BU229" s="270"/>
      <c r="BV229" s="270"/>
      <c r="BW229" s="270"/>
      <c r="BX229" s="270"/>
      <c r="BY229" s="270"/>
      <c r="BZ229" s="270"/>
      <c r="CA229" s="270"/>
      <c r="CB229" s="270"/>
      <c r="CC229" s="270"/>
      <c r="CD229" s="270"/>
      <c r="CE229" s="270"/>
      <c r="CF229" s="270"/>
    </row>
    <row r="230" spans="1:84" s="62" customFormat="1" x14ac:dyDescent="0.25">
      <c r="A230" s="306"/>
      <c r="B230" s="306"/>
      <c r="C230" s="306"/>
      <c r="D230" s="306"/>
      <c r="E230" s="306"/>
      <c r="F230" s="306"/>
      <c r="G230" s="306"/>
      <c r="H230" s="270"/>
      <c r="I230" s="270"/>
      <c r="J230" s="270"/>
      <c r="K230" s="270"/>
      <c r="L230" s="270"/>
      <c r="M230" s="270"/>
      <c r="N230" s="270"/>
      <c r="O230" s="270"/>
      <c r="P230" s="270"/>
      <c r="Q230" s="270"/>
      <c r="R230" s="270"/>
      <c r="S230" s="270"/>
      <c r="T230" s="270"/>
      <c r="U230" s="270"/>
      <c r="V230" s="270"/>
      <c r="W230" s="270"/>
      <c r="X230" s="270"/>
      <c r="Y230" s="270"/>
      <c r="Z230" s="270"/>
      <c r="AA230" s="270"/>
      <c r="AB230" s="270"/>
      <c r="AC230" s="270"/>
      <c r="AD230" s="270"/>
      <c r="AE230" s="270"/>
      <c r="AF230" s="270"/>
      <c r="AG230" s="270"/>
      <c r="AH230" s="270"/>
      <c r="AI230" s="270"/>
      <c r="AJ230" s="270"/>
      <c r="AK230" s="270"/>
      <c r="AL230" s="270"/>
      <c r="AM230" s="270"/>
      <c r="AN230" s="270"/>
      <c r="AO230" s="270"/>
      <c r="AP230" s="270"/>
      <c r="AQ230" s="270"/>
      <c r="AR230" s="270"/>
      <c r="AS230" s="270"/>
      <c r="AT230" s="270"/>
      <c r="AU230" s="270"/>
      <c r="AV230" s="270"/>
      <c r="AW230" s="270"/>
      <c r="AX230" s="270"/>
      <c r="AY230" s="270"/>
      <c r="AZ230" s="270"/>
      <c r="BA230" s="270"/>
      <c r="BB230" s="270"/>
      <c r="BC230" s="270"/>
      <c r="BD230" s="270"/>
      <c r="BE230" s="270"/>
      <c r="BF230" s="270"/>
      <c r="BG230" s="270"/>
      <c r="BH230" s="270"/>
      <c r="BI230" s="270"/>
      <c r="BJ230" s="270"/>
      <c r="BK230" s="270"/>
      <c r="BL230" s="270"/>
      <c r="BM230" s="270"/>
      <c r="BN230" s="270"/>
      <c r="BO230" s="270"/>
      <c r="BP230" s="270"/>
      <c r="BQ230" s="270"/>
      <c r="BR230" s="270"/>
      <c r="BS230" s="270"/>
      <c r="BT230" s="270"/>
      <c r="BU230" s="270"/>
      <c r="BV230" s="270"/>
      <c r="BW230" s="270"/>
      <c r="BX230" s="270"/>
      <c r="BY230" s="270"/>
      <c r="BZ230" s="270"/>
      <c r="CA230" s="270"/>
      <c r="CB230" s="270"/>
      <c r="CC230" s="270"/>
      <c r="CD230" s="270"/>
      <c r="CE230" s="270"/>
      <c r="CF230" s="270"/>
    </row>
    <row r="231" spans="1:84" s="62" customFormat="1" x14ac:dyDescent="0.25">
      <c r="A231" s="306"/>
      <c r="B231" s="306"/>
      <c r="C231" s="306"/>
      <c r="D231" s="306"/>
      <c r="E231" s="306"/>
      <c r="F231" s="306"/>
      <c r="G231" s="306"/>
      <c r="H231" s="270"/>
      <c r="I231" s="270"/>
      <c r="J231" s="270"/>
      <c r="K231" s="270"/>
      <c r="L231" s="270"/>
      <c r="M231" s="270"/>
      <c r="N231" s="270"/>
      <c r="O231" s="270"/>
      <c r="P231" s="270"/>
      <c r="Q231" s="270"/>
      <c r="R231" s="270"/>
      <c r="S231" s="270"/>
      <c r="T231" s="270"/>
      <c r="U231" s="270"/>
      <c r="V231" s="270"/>
      <c r="W231" s="270"/>
      <c r="X231" s="270"/>
      <c r="Y231" s="270"/>
      <c r="Z231" s="270"/>
      <c r="AA231" s="270"/>
      <c r="AB231" s="270"/>
      <c r="AC231" s="270"/>
      <c r="AD231" s="270"/>
      <c r="AE231" s="270"/>
      <c r="AF231" s="270"/>
      <c r="AG231" s="270"/>
      <c r="AH231" s="270"/>
      <c r="AI231" s="270"/>
      <c r="AJ231" s="270"/>
      <c r="AK231" s="270"/>
      <c r="AL231" s="270"/>
      <c r="AM231" s="270"/>
      <c r="AN231" s="270"/>
      <c r="AO231" s="270"/>
      <c r="AP231" s="270"/>
      <c r="AQ231" s="270"/>
      <c r="AR231" s="270"/>
      <c r="AS231" s="270"/>
      <c r="AT231" s="270"/>
      <c r="AU231" s="270"/>
      <c r="AV231" s="270"/>
      <c r="AW231" s="270"/>
      <c r="AX231" s="270"/>
      <c r="AY231" s="270"/>
      <c r="AZ231" s="270"/>
      <c r="BA231" s="270"/>
      <c r="BB231" s="270"/>
      <c r="BC231" s="270"/>
      <c r="BD231" s="270"/>
      <c r="BE231" s="270"/>
      <c r="BF231" s="270"/>
      <c r="BG231" s="270"/>
      <c r="BH231" s="270"/>
      <c r="BI231" s="270"/>
      <c r="BJ231" s="270"/>
      <c r="BK231" s="270"/>
      <c r="BL231" s="270"/>
      <c r="BM231" s="270"/>
      <c r="BN231" s="270"/>
      <c r="BO231" s="270"/>
      <c r="BP231" s="270"/>
      <c r="BQ231" s="270"/>
      <c r="BR231" s="270"/>
      <c r="BS231" s="270"/>
      <c r="BT231" s="270"/>
      <c r="BU231" s="270"/>
      <c r="BV231" s="270"/>
      <c r="BW231" s="270"/>
      <c r="BX231" s="270"/>
      <c r="BY231" s="270"/>
      <c r="BZ231" s="270"/>
      <c r="CA231" s="270"/>
      <c r="CB231" s="270"/>
      <c r="CC231" s="270"/>
      <c r="CD231" s="270"/>
      <c r="CE231" s="270"/>
      <c r="CF231" s="270"/>
    </row>
    <row r="232" spans="1:84" s="62" customFormat="1" x14ac:dyDescent="0.25">
      <c r="A232" s="306"/>
      <c r="B232" s="306"/>
      <c r="C232" s="306"/>
      <c r="D232" s="306"/>
      <c r="E232" s="306"/>
      <c r="F232" s="306"/>
      <c r="G232" s="306"/>
      <c r="H232" s="270"/>
      <c r="I232" s="270"/>
      <c r="J232" s="270"/>
      <c r="K232" s="270"/>
      <c r="L232" s="270"/>
      <c r="M232" s="270"/>
      <c r="N232" s="270"/>
      <c r="O232" s="270"/>
      <c r="P232" s="270"/>
      <c r="Q232" s="270"/>
      <c r="R232" s="270"/>
      <c r="S232" s="270"/>
      <c r="T232" s="270"/>
      <c r="U232" s="270"/>
      <c r="V232" s="270"/>
      <c r="W232" s="270"/>
      <c r="X232" s="270"/>
      <c r="Y232" s="270"/>
      <c r="Z232" s="270"/>
      <c r="AA232" s="270"/>
      <c r="AB232" s="270"/>
      <c r="AC232" s="270"/>
      <c r="AD232" s="270"/>
      <c r="AE232" s="270"/>
      <c r="AF232" s="270"/>
      <c r="AG232" s="270"/>
      <c r="AH232" s="270"/>
      <c r="AI232" s="270"/>
      <c r="AJ232" s="270"/>
      <c r="AK232" s="270"/>
      <c r="AL232" s="270"/>
      <c r="AM232" s="270"/>
      <c r="AN232" s="270"/>
      <c r="AO232" s="270"/>
      <c r="AP232" s="270"/>
      <c r="AQ232" s="270"/>
      <c r="AR232" s="270"/>
      <c r="AS232" s="270"/>
      <c r="AT232" s="270"/>
      <c r="AU232" s="270"/>
      <c r="AV232" s="270"/>
      <c r="AW232" s="270"/>
      <c r="AX232" s="270"/>
      <c r="AY232" s="270"/>
      <c r="AZ232" s="270"/>
      <c r="BA232" s="270"/>
      <c r="BB232" s="270"/>
      <c r="BC232" s="270"/>
      <c r="BD232" s="270"/>
      <c r="BE232" s="270"/>
      <c r="BF232" s="270"/>
      <c r="BG232" s="270"/>
      <c r="BH232" s="270"/>
      <c r="BI232" s="270"/>
      <c r="BJ232" s="270"/>
      <c r="BK232" s="270"/>
      <c r="BL232" s="270"/>
      <c r="BM232" s="270"/>
      <c r="BN232" s="270"/>
      <c r="BO232" s="270"/>
      <c r="BP232" s="270"/>
      <c r="BQ232" s="270"/>
      <c r="BR232" s="270"/>
      <c r="BS232" s="270"/>
      <c r="BT232" s="270"/>
      <c r="BU232" s="270"/>
      <c r="BV232" s="270"/>
      <c r="BW232" s="270"/>
      <c r="BX232" s="270"/>
      <c r="BY232" s="270"/>
      <c r="BZ232" s="270"/>
      <c r="CA232" s="270"/>
      <c r="CB232" s="270"/>
      <c r="CC232" s="270"/>
      <c r="CD232" s="270"/>
      <c r="CE232" s="270"/>
      <c r="CF232" s="270"/>
    </row>
    <row r="233" spans="1:84" s="62" customFormat="1" x14ac:dyDescent="0.25">
      <c r="A233" s="306"/>
      <c r="B233" s="306"/>
      <c r="C233" s="306"/>
      <c r="D233" s="306"/>
      <c r="E233" s="306"/>
      <c r="F233" s="306"/>
      <c r="G233" s="306"/>
      <c r="H233" s="270"/>
      <c r="I233" s="270"/>
      <c r="J233" s="270"/>
      <c r="K233" s="270"/>
      <c r="L233" s="270"/>
      <c r="M233" s="270"/>
      <c r="N233" s="270"/>
      <c r="O233" s="270"/>
      <c r="P233" s="270"/>
      <c r="Q233" s="270"/>
      <c r="R233" s="270"/>
      <c r="S233" s="270"/>
      <c r="T233" s="270"/>
      <c r="U233" s="270"/>
      <c r="V233" s="270"/>
      <c r="W233" s="270"/>
      <c r="X233" s="270"/>
      <c r="Y233" s="270"/>
      <c r="Z233" s="270"/>
      <c r="AA233" s="270"/>
      <c r="AB233" s="270"/>
      <c r="AC233" s="270"/>
      <c r="AD233" s="270"/>
      <c r="AE233" s="270"/>
      <c r="AF233" s="270"/>
      <c r="AG233" s="270"/>
      <c r="AH233" s="270"/>
      <c r="AI233" s="270"/>
      <c r="AJ233" s="270"/>
      <c r="AK233" s="270"/>
      <c r="AL233" s="270"/>
      <c r="AM233" s="270"/>
      <c r="AN233" s="270"/>
      <c r="AO233" s="270"/>
      <c r="AP233" s="270"/>
      <c r="AQ233" s="270"/>
      <c r="AR233" s="270"/>
      <c r="AS233" s="270"/>
      <c r="AT233" s="270"/>
      <c r="AU233" s="270"/>
      <c r="AV233" s="270"/>
      <c r="AW233" s="270"/>
      <c r="AX233" s="270"/>
      <c r="AY233" s="270"/>
      <c r="AZ233" s="270"/>
      <c r="BA233" s="270"/>
      <c r="BB233" s="270"/>
      <c r="BC233" s="270"/>
      <c r="BD233" s="270"/>
      <c r="BE233" s="270"/>
      <c r="BF233" s="270"/>
      <c r="BG233" s="270"/>
      <c r="BH233" s="270"/>
      <c r="BI233" s="270"/>
      <c r="BJ233" s="270"/>
      <c r="BK233" s="270"/>
      <c r="BL233" s="270"/>
      <c r="BM233" s="270"/>
      <c r="BN233" s="270"/>
      <c r="BO233" s="270"/>
      <c r="BP233" s="270"/>
      <c r="BQ233" s="270"/>
      <c r="BR233" s="270"/>
      <c r="BS233" s="270"/>
      <c r="BT233" s="270"/>
      <c r="BU233" s="270"/>
      <c r="BV233" s="270"/>
      <c r="BW233" s="270"/>
      <c r="BX233" s="270"/>
      <c r="BY233" s="270"/>
      <c r="BZ233" s="270"/>
      <c r="CA233" s="270"/>
      <c r="CB233" s="270"/>
      <c r="CC233" s="270"/>
      <c r="CD233" s="270"/>
      <c r="CE233" s="270"/>
      <c r="CF233" s="270"/>
    </row>
    <row r="234" spans="1:84" s="62" customFormat="1" x14ac:dyDescent="0.25">
      <c r="A234" s="306"/>
      <c r="B234" s="306"/>
      <c r="C234" s="306"/>
      <c r="D234" s="306"/>
      <c r="E234" s="306"/>
      <c r="F234" s="306"/>
      <c r="G234" s="306"/>
      <c r="H234" s="270"/>
      <c r="I234" s="270"/>
      <c r="J234" s="270"/>
      <c r="K234" s="270"/>
      <c r="L234" s="270"/>
      <c r="M234" s="270"/>
      <c r="N234" s="270"/>
      <c r="O234" s="270"/>
      <c r="P234" s="270"/>
      <c r="Q234" s="270"/>
      <c r="R234" s="270"/>
      <c r="S234" s="270"/>
      <c r="T234" s="270"/>
      <c r="U234" s="270"/>
      <c r="V234" s="270"/>
      <c r="W234" s="270"/>
      <c r="X234" s="270"/>
      <c r="Y234" s="270"/>
      <c r="Z234" s="270"/>
      <c r="AA234" s="270"/>
      <c r="AB234" s="270"/>
      <c r="AC234" s="270"/>
      <c r="AD234" s="270"/>
      <c r="AE234" s="270"/>
      <c r="AF234" s="270"/>
      <c r="AG234" s="270"/>
      <c r="AH234" s="270"/>
      <c r="AI234" s="270"/>
      <c r="AJ234" s="270"/>
      <c r="AK234" s="270"/>
      <c r="AL234" s="270"/>
      <c r="AM234" s="270"/>
      <c r="AN234" s="270"/>
      <c r="AO234" s="270"/>
      <c r="AP234" s="270"/>
      <c r="AQ234" s="270"/>
      <c r="AR234" s="270"/>
      <c r="AS234" s="270"/>
      <c r="AT234" s="270"/>
      <c r="AU234" s="270"/>
      <c r="AV234" s="270"/>
      <c r="AW234" s="270"/>
      <c r="AX234" s="270"/>
      <c r="AY234" s="270"/>
      <c r="AZ234" s="270"/>
      <c r="BA234" s="270"/>
      <c r="BB234" s="270"/>
      <c r="BC234" s="270"/>
      <c r="BD234" s="270"/>
      <c r="BE234" s="270"/>
      <c r="BF234" s="270"/>
      <c r="BG234" s="270"/>
      <c r="BH234" s="270"/>
      <c r="BI234" s="270"/>
      <c r="BJ234" s="270"/>
      <c r="BK234" s="270"/>
      <c r="BL234" s="270"/>
      <c r="BM234" s="270"/>
      <c r="BN234" s="270"/>
      <c r="BO234" s="270"/>
      <c r="BP234" s="270"/>
      <c r="BQ234" s="270"/>
      <c r="BR234" s="270"/>
      <c r="BS234" s="270"/>
      <c r="BT234" s="270"/>
      <c r="BU234" s="270"/>
      <c r="BV234" s="270"/>
      <c r="BW234" s="270"/>
      <c r="BX234" s="270"/>
      <c r="BY234" s="270"/>
      <c r="BZ234" s="270"/>
      <c r="CA234" s="270"/>
      <c r="CB234" s="270"/>
      <c r="CC234" s="270"/>
      <c r="CD234" s="270"/>
      <c r="CE234" s="270"/>
      <c r="CF234" s="270"/>
    </row>
    <row r="235" spans="1:84" s="62" customFormat="1" x14ac:dyDescent="0.25">
      <c r="A235" s="306"/>
      <c r="B235" s="306"/>
      <c r="C235" s="306"/>
      <c r="D235" s="306"/>
      <c r="E235" s="306"/>
      <c r="F235" s="306"/>
      <c r="G235" s="306"/>
      <c r="H235" s="270"/>
      <c r="I235" s="270"/>
      <c r="J235" s="270"/>
      <c r="K235" s="270"/>
      <c r="L235" s="270"/>
      <c r="M235" s="270"/>
      <c r="N235" s="270"/>
      <c r="O235" s="270"/>
      <c r="P235" s="270"/>
      <c r="Q235" s="270"/>
      <c r="R235" s="270"/>
      <c r="S235" s="270"/>
      <c r="T235" s="270"/>
      <c r="U235" s="270"/>
      <c r="V235" s="270"/>
      <c r="W235" s="270"/>
      <c r="X235" s="270"/>
      <c r="Y235" s="270"/>
      <c r="Z235" s="270"/>
      <c r="AA235" s="270"/>
      <c r="AB235" s="270"/>
      <c r="AC235" s="270"/>
      <c r="AD235" s="270"/>
      <c r="AE235" s="270"/>
      <c r="AF235" s="270"/>
      <c r="AG235" s="270"/>
      <c r="AH235" s="270"/>
      <c r="AI235" s="270"/>
      <c r="AJ235" s="270"/>
      <c r="AK235" s="270"/>
      <c r="AL235" s="270"/>
      <c r="AM235" s="270"/>
      <c r="AN235" s="270"/>
      <c r="AO235" s="270"/>
      <c r="AP235" s="270"/>
      <c r="AQ235" s="270"/>
      <c r="AR235" s="270"/>
      <c r="AS235" s="270"/>
      <c r="AT235" s="270"/>
      <c r="AU235" s="270"/>
      <c r="AV235" s="270"/>
      <c r="AW235" s="270"/>
      <c r="AX235" s="270"/>
      <c r="AY235" s="270"/>
      <c r="AZ235" s="270"/>
      <c r="BA235" s="270"/>
      <c r="BB235" s="270"/>
      <c r="BC235" s="270"/>
      <c r="BD235" s="270"/>
      <c r="BE235" s="270"/>
      <c r="BF235" s="270"/>
      <c r="BG235" s="270"/>
      <c r="BH235" s="270"/>
      <c r="BI235" s="270"/>
      <c r="BJ235" s="270"/>
      <c r="BK235" s="270"/>
      <c r="BL235" s="270"/>
      <c r="BM235" s="270"/>
      <c r="BN235" s="270"/>
      <c r="BO235" s="270"/>
      <c r="BP235" s="270"/>
      <c r="BQ235" s="270"/>
      <c r="BR235" s="270"/>
      <c r="BS235" s="270"/>
      <c r="BT235" s="270"/>
      <c r="BU235" s="270"/>
      <c r="BV235" s="270"/>
      <c r="BW235" s="270"/>
      <c r="BX235" s="270"/>
      <c r="BY235" s="270"/>
      <c r="BZ235" s="270"/>
      <c r="CA235" s="270"/>
      <c r="CB235" s="270"/>
      <c r="CC235" s="270"/>
      <c r="CD235" s="270"/>
      <c r="CE235" s="270"/>
      <c r="CF235" s="270"/>
    </row>
    <row r="236" spans="1:84" s="62" customFormat="1" x14ac:dyDescent="0.25">
      <c r="A236" s="306"/>
      <c r="B236" s="306"/>
      <c r="C236" s="306"/>
      <c r="D236" s="306"/>
      <c r="E236" s="306"/>
      <c r="F236" s="306"/>
      <c r="G236" s="306"/>
      <c r="H236" s="270"/>
      <c r="I236" s="270"/>
      <c r="J236" s="270"/>
      <c r="K236" s="270"/>
      <c r="L236" s="270"/>
      <c r="M236" s="270"/>
      <c r="N236" s="270"/>
      <c r="O236" s="270"/>
      <c r="P236" s="270"/>
      <c r="Q236" s="270"/>
      <c r="R236" s="270"/>
      <c r="S236" s="270"/>
      <c r="T236" s="270"/>
      <c r="U236" s="270"/>
      <c r="V236" s="270"/>
      <c r="W236" s="270"/>
      <c r="X236" s="270"/>
      <c r="Y236" s="270"/>
      <c r="Z236" s="270"/>
      <c r="AA236" s="270"/>
      <c r="AB236" s="270"/>
      <c r="AC236" s="270"/>
      <c r="AD236" s="270"/>
      <c r="AE236" s="270"/>
      <c r="AF236" s="270"/>
      <c r="AG236" s="270"/>
      <c r="AH236" s="270"/>
      <c r="AI236" s="270"/>
      <c r="AJ236" s="270"/>
      <c r="AK236" s="270"/>
      <c r="AL236" s="270"/>
      <c r="AM236" s="270"/>
      <c r="AN236" s="270"/>
      <c r="AO236" s="270"/>
      <c r="AP236" s="270"/>
      <c r="AQ236" s="270"/>
      <c r="AR236" s="270"/>
      <c r="AS236" s="270"/>
      <c r="AT236" s="270"/>
      <c r="AU236" s="270"/>
      <c r="AV236" s="270"/>
      <c r="AW236" s="270"/>
      <c r="AX236" s="270"/>
      <c r="AY236" s="270"/>
      <c r="AZ236" s="270"/>
      <c r="BA236" s="270"/>
      <c r="BB236" s="270"/>
      <c r="BC236" s="270"/>
      <c r="BD236" s="270"/>
      <c r="BE236" s="270"/>
      <c r="BF236" s="270"/>
      <c r="BG236" s="270"/>
      <c r="BH236" s="270"/>
      <c r="BI236" s="270"/>
      <c r="BJ236" s="270"/>
      <c r="BK236" s="270"/>
      <c r="BL236" s="270"/>
      <c r="BM236" s="270"/>
      <c r="BN236" s="270"/>
      <c r="BO236" s="270"/>
      <c r="BP236" s="270"/>
      <c r="BQ236" s="270"/>
      <c r="BR236" s="270"/>
      <c r="BS236" s="270"/>
      <c r="BT236" s="270"/>
      <c r="BU236" s="270"/>
      <c r="BV236" s="270"/>
      <c r="BW236" s="270"/>
      <c r="BX236" s="270"/>
      <c r="BY236" s="270"/>
      <c r="BZ236" s="270"/>
      <c r="CA236" s="270"/>
      <c r="CB236" s="270"/>
      <c r="CC236" s="270"/>
      <c r="CD236" s="270"/>
      <c r="CE236" s="270"/>
      <c r="CF236" s="270"/>
    </row>
    <row r="237" spans="1:84" s="62" customFormat="1" x14ac:dyDescent="0.25">
      <c r="A237" s="306"/>
      <c r="B237" s="306"/>
      <c r="C237" s="306"/>
      <c r="D237" s="306"/>
      <c r="E237" s="306"/>
      <c r="F237" s="306"/>
      <c r="G237" s="306"/>
      <c r="H237" s="270"/>
      <c r="I237" s="270"/>
      <c r="J237" s="270"/>
      <c r="K237" s="270"/>
      <c r="L237" s="270"/>
      <c r="M237" s="270"/>
      <c r="N237" s="270"/>
      <c r="O237" s="270"/>
      <c r="P237" s="270"/>
      <c r="Q237" s="270"/>
      <c r="R237" s="270"/>
      <c r="S237" s="270"/>
      <c r="T237" s="270"/>
      <c r="U237" s="270"/>
      <c r="V237" s="270"/>
      <c r="W237" s="270"/>
      <c r="X237" s="270"/>
      <c r="Y237" s="270"/>
      <c r="Z237" s="270"/>
      <c r="AA237" s="270"/>
      <c r="AB237" s="270"/>
      <c r="AC237" s="270"/>
      <c r="AD237" s="270"/>
      <c r="AE237" s="270"/>
      <c r="AF237" s="270"/>
      <c r="AG237" s="270"/>
      <c r="AH237" s="270"/>
      <c r="AI237" s="270"/>
      <c r="AJ237" s="270"/>
      <c r="AK237" s="270"/>
      <c r="AL237" s="270"/>
      <c r="AM237" s="270"/>
      <c r="AN237" s="270"/>
      <c r="AO237" s="270"/>
      <c r="AP237" s="270"/>
      <c r="AQ237" s="270"/>
      <c r="AR237" s="270"/>
      <c r="AS237" s="270"/>
      <c r="AT237" s="270"/>
      <c r="AU237" s="270"/>
      <c r="AV237" s="270"/>
      <c r="AW237" s="270"/>
      <c r="AX237" s="270"/>
      <c r="AY237" s="270"/>
      <c r="AZ237" s="270"/>
      <c r="BA237" s="270"/>
      <c r="BB237" s="270"/>
      <c r="BC237" s="270"/>
      <c r="BD237" s="270"/>
      <c r="BE237" s="270"/>
      <c r="BF237" s="270"/>
      <c r="BG237" s="270"/>
      <c r="BH237" s="270"/>
      <c r="BI237" s="270"/>
      <c r="BJ237" s="270"/>
      <c r="BK237" s="270"/>
      <c r="BL237" s="270"/>
      <c r="BM237" s="270"/>
      <c r="BN237" s="270"/>
      <c r="BO237" s="270"/>
      <c r="BP237" s="270"/>
      <c r="BQ237" s="270"/>
      <c r="BR237" s="270"/>
      <c r="BS237" s="270"/>
      <c r="BT237" s="270"/>
      <c r="BU237" s="270"/>
      <c r="BV237" s="270"/>
      <c r="BW237" s="270"/>
      <c r="BX237" s="270"/>
      <c r="BY237" s="270"/>
      <c r="BZ237" s="270"/>
      <c r="CA237" s="270"/>
      <c r="CB237" s="270"/>
      <c r="CC237" s="270"/>
      <c r="CD237" s="270"/>
      <c r="CE237" s="270"/>
      <c r="CF237" s="270"/>
    </row>
    <row r="238" spans="1:84" s="62" customFormat="1" x14ac:dyDescent="0.25">
      <c r="A238" s="306"/>
      <c r="B238" s="306"/>
      <c r="C238" s="306"/>
      <c r="D238" s="306"/>
      <c r="E238" s="306"/>
      <c r="F238" s="306"/>
      <c r="G238" s="306"/>
      <c r="H238" s="270"/>
      <c r="I238" s="270"/>
      <c r="J238" s="270"/>
      <c r="K238" s="270"/>
      <c r="L238" s="270"/>
      <c r="M238" s="270"/>
      <c r="N238" s="270"/>
      <c r="O238" s="270"/>
      <c r="P238" s="270"/>
      <c r="Q238" s="270"/>
      <c r="R238" s="270"/>
      <c r="S238" s="270"/>
      <c r="T238" s="270"/>
      <c r="U238" s="270"/>
      <c r="V238" s="270"/>
      <c r="W238" s="270"/>
      <c r="X238" s="270"/>
      <c r="Y238" s="270"/>
      <c r="Z238" s="270"/>
      <c r="AA238" s="270"/>
      <c r="AB238" s="270"/>
      <c r="AC238" s="270"/>
      <c r="AD238" s="270"/>
      <c r="AE238" s="270"/>
      <c r="AF238" s="270"/>
      <c r="AG238" s="270"/>
      <c r="AH238" s="270"/>
      <c r="AI238" s="270"/>
      <c r="AJ238" s="270"/>
      <c r="AK238" s="270"/>
      <c r="AL238" s="270"/>
      <c r="AM238" s="270"/>
      <c r="AN238" s="270"/>
      <c r="AO238" s="270"/>
      <c r="AP238" s="270"/>
      <c r="AQ238" s="270"/>
      <c r="AR238" s="270"/>
      <c r="AS238" s="270"/>
      <c r="AT238" s="270"/>
      <c r="AU238" s="270"/>
      <c r="AV238" s="270"/>
      <c r="AW238" s="270"/>
      <c r="AX238" s="270"/>
      <c r="AY238" s="270"/>
      <c r="AZ238" s="270"/>
      <c r="BA238" s="270"/>
      <c r="BB238" s="270"/>
      <c r="BC238" s="270"/>
      <c r="BD238" s="270"/>
      <c r="BE238" s="270"/>
      <c r="BF238" s="270"/>
      <c r="BG238" s="270"/>
      <c r="BH238" s="270"/>
      <c r="BI238" s="270"/>
      <c r="BJ238" s="270"/>
      <c r="BK238" s="270"/>
      <c r="BL238" s="270"/>
      <c r="BM238" s="270"/>
      <c r="BN238" s="270"/>
      <c r="BO238" s="270"/>
      <c r="BP238" s="270"/>
      <c r="BQ238" s="270"/>
      <c r="BR238" s="270"/>
      <c r="BS238" s="270"/>
      <c r="BT238" s="270"/>
      <c r="BU238" s="270"/>
      <c r="BV238" s="270"/>
      <c r="BW238" s="270"/>
      <c r="BX238" s="270"/>
      <c r="BY238" s="270"/>
      <c r="BZ238" s="270"/>
      <c r="CA238" s="270"/>
      <c r="CB238" s="270"/>
      <c r="CC238" s="270"/>
      <c r="CD238" s="270"/>
      <c r="CE238" s="270"/>
      <c r="CF238" s="270"/>
    </row>
    <row r="239" spans="1:84" s="62" customFormat="1" x14ac:dyDescent="0.25">
      <c r="A239" s="306"/>
      <c r="B239" s="306"/>
      <c r="C239" s="306"/>
      <c r="D239" s="306"/>
      <c r="E239" s="306"/>
      <c r="F239" s="306"/>
      <c r="G239" s="306"/>
      <c r="H239" s="270"/>
      <c r="I239" s="270"/>
      <c r="J239" s="270"/>
      <c r="K239" s="270"/>
      <c r="L239" s="270"/>
      <c r="M239" s="270"/>
      <c r="N239" s="270"/>
      <c r="O239" s="270"/>
      <c r="P239" s="270"/>
      <c r="Q239" s="270"/>
      <c r="R239" s="270"/>
      <c r="S239" s="270"/>
      <c r="T239" s="270"/>
      <c r="U239" s="270"/>
      <c r="V239" s="270"/>
      <c r="W239" s="270"/>
      <c r="X239" s="270"/>
      <c r="Y239" s="270"/>
      <c r="Z239" s="270"/>
      <c r="AA239" s="270"/>
      <c r="AB239" s="270"/>
      <c r="AC239" s="270"/>
      <c r="AD239" s="270"/>
      <c r="AE239" s="270"/>
      <c r="AF239" s="270"/>
      <c r="AG239" s="270"/>
      <c r="AH239" s="270"/>
      <c r="AI239" s="270"/>
      <c r="AJ239" s="270"/>
      <c r="AK239" s="270"/>
      <c r="AL239" s="270"/>
      <c r="AM239" s="270"/>
      <c r="AN239" s="270"/>
      <c r="AO239" s="270"/>
      <c r="AP239" s="270"/>
      <c r="AQ239" s="270"/>
      <c r="AR239" s="270"/>
      <c r="AS239" s="270"/>
      <c r="AT239" s="270"/>
      <c r="AU239" s="270"/>
      <c r="AV239" s="270"/>
      <c r="AW239" s="270"/>
      <c r="AX239" s="270"/>
      <c r="AY239" s="270"/>
      <c r="AZ239" s="270"/>
      <c r="BA239" s="270"/>
      <c r="BB239" s="270"/>
      <c r="BC239" s="270"/>
      <c r="BD239" s="270"/>
      <c r="BE239" s="270"/>
      <c r="BF239" s="270"/>
      <c r="BG239" s="270"/>
      <c r="BH239" s="270"/>
      <c r="BI239" s="270"/>
      <c r="BJ239" s="270"/>
      <c r="BK239" s="270"/>
      <c r="BL239" s="270"/>
      <c r="BM239" s="270"/>
      <c r="BN239" s="270"/>
      <c r="BO239" s="270"/>
      <c r="BP239" s="270"/>
      <c r="BQ239" s="270"/>
      <c r="BR239" s="270"/>
      <c r="BS239" s="270"/>
      <c r="BT239" s="270"/>
      <c r="BU239" s="270"/>
      <c r="BV239" s="270"/>
      <c r="BW239" s="270"/>
      <c r="BX239" s="270"/>
      <c r="BY239" s="270"/>
      <c r="BZ239" s="270"/>
      <c r="CA239" s="270"/>
      <c r="CB239" s="270"/>
      <c r="CC239" s="270"/>
      <c r="CD239" s="270"/>
      <c r="CE239" s="270"/>
      <c r="CF239" s="270"/>
    </row>
    <row r="240" spans="1:84" s="62" customFormat="1" x14ac:dyDescent="0.25">
      <c r="A240" s="306"/>
      <c r="B240" s="306"/>
      <c r="C240" s="306"/>
      <c r="D240" s="306"/>
      <c r="E240" s="306"/>
      <c r="F240" s="306"/>
      <c r="G240" s="306"/>
      <c r="H240" s="270"/>
      <c r="I240" s="270"/>
      <c r="J240" s="270"/>
      <c r="K240" s="270"/>
      <c r="L240" s="270"/>
      <c r="M240" s="270"/>
      <c r="N240" s="270"/>
      <c r="O240" s="270"/>
      <c r="P240" s="270"/>
      <c r="Q240" s="270"/>
      <c r="R240" s="270"/>
      <c r="S240" s="270"/>
      <c r="T240" s="270"/>
      <c r="U240" s="270"/>
      <c r="V240" s="270"/>
      <c r="W240" s="270"/>
      <c r="X240" s="270"/>
      <c r="Y240" s="270"/>
      <c r="Z240" s="270"/>
      <c r="AA240" s="270"/>
      <c r="AB240" s="270"/>
      <c r="AC240" s="270"/>
      <c r="AD240" s="270"/>
      <c r="AE240" s="270"/>
      <c r="AF240" s="270"/>
      <c r="AG240" s="270"/>
      <c r="AH240" s="270"/>
      <c r="AI240" s="270"/>
      <c r="AJ240" s="270"/>
      <c r="AK240" s="270"/>
      <c r="AL240" s="270"/>
      <c r="AM240" s="270"/>
      <c r="AN240" s="270"/>
      <c r="AO240" s="270"/>
      <c r="AP240" s="270"/>
      <c r="AQ240" s="270"/>
      <c r="AR240" s="270"/>
      <c r="AS240" s="270"/>
      <c r="AT240" s="270"/>
      <c r="AU240" s="270"/>
      <c r="AV240" s="270"/>
      <c r="AW240" s="270"/>
      <c r="AX240" s="270"/>
      <c r="AY240" s="270"/>
      <c r="AZ240" s="270"/>
      <c r="BA240" s="270"/>
      <c r="BB240" s="270"/>
      <c r="BC240" s="270"/>
      <c r="BD240" s="270"/>
      <c r="BE240" s="270"/>
      <c r="BF240" s="270"/>
      <c r="BG240" s="270"/>
      <c r="BH240" s="270"/>
      <c r="BI240" s="270"/>
      <c r="BJ240" s="270"/>
      <c r="BK240" s="270"/>
      <c r="BL240" s="270"/>
      <c r="BM240" s="270"/>
      <c r="BN240" s="270"/>
      <c r="BO240" s="270"/>
      <c r="BP240" s="270"/>
      <c r="BQ240" s="270"/>
      <c r="BR240" s="270"/>
      <c r="BS240" s="270"/>
      <c r="BT240" s="270"/>
      <c r="BU240" s="270"/>
      <c r="BV240" s="270"/>
      <c r="BW240" s="270"/>
      <c r="BX240" s="270"/>
      <c r="BY240" s="270"/>
      <c r="BZ240" s="270"/>
      <c r="CA240" s="270"/>
      <c r="CB240" s="270"/>
      <c r="CC240" s="270"/>
      <c r="CD240" s="270"/>
      <c r="CE240" s="270"/>
      <c r="CF240" s="270"/>
    </row>
    <row r="241" spans="1:84" s="62" customFormat="1" x14ac:dyDescent="0.25">
      <c r="A241" s="306"/>
      <c r="B241" s="306"/>
      <c r="C241" s="306"/>
      <c r="D241" s="306"/>
      <c r="E241" s="306"/>
      <c r="F241" s="306"/>
      <c r="G241" s="306"/>
      <c r="H241" s="270"/>
      <c r="I241" s="270"/>
      <c r="J241" s="270"/>
      <c r="K241" s="270"/>
      <c r="L241" s="270"/>
      <c r="M241" s="270"/>
      <c r="N241" s="270"/>
      <c r="O241" s="270"/>
      <c r="P241" s="270"/>
      <c r="Q241" s="270"/>
      <c r="R241" s="270"/>
      <c r="S241" s="270"/>
      <c r="T241" s="270"/>
      <c r="U241" s="270"/>
      <c r="V241" s="270"/>
      <c r="W241" s="270"/>
      <c r="X241" s="270"/>
      <c r="Y241" s="270"/>
      <c r="Z241" s="270"/>
      <c r="AA241" s="270"/>
      <c r="AB241" s="270"/>
      <c r="AC241" s="270"/>
      <c r="AD241" s="270"/>
      <c r="AE241" s="270"/>
      <c r="AF241" s="270"/>
      <c r="AG241" s="270"/>
      <c r="AH241" s="270"/>
      <c r="AI241" s="270"/>
      <c r="AJ241" s="270"/>
      <c r="AK241" s="270"/>
      <c r="AL241" s="270"/>
      <c r="AM241" s="270"/>
      <c r="AN241" s="270"/>
      <c r="AO241" s="270"/>
      <c r="AP241" s="270"/>
      <c r="AQ241" s="270"/>
      <c r="AR241" s="270"/>
      <c r="AS241" s="270"/>
      <c r="AT241" s="270"/>
      <c r="AU241" s="270"/>
      <c r="AV241" s="270"/>
      <c r="AW241" s="270"/>
      <c r="AX241" s="270"/>
      <c r="AY241" s="270"/>
      <c r="AZ241" s="270"/>
      <c r="BA241" s="270"/>
      <c r="BB241" s="270"/>
      <c r="BC241" s="270"/>
      <c r="BD241" s="270"/>
      <c r="BE241" s="270"/>
      <c r="BF241" s="270"/>
      <c r="BG241" s="270"/>
      <c r="BH241" s="270"/>
      <c r="BI241" s="270"/>
      <c r="BJ241" s="270"/>
      <c r="BK241" s="270"/>
      <c r="BL241" s="270"/>
      <c r="BM241" s="270"/>
      <c r="BN241" s="270"/>
      <c r="BO241" s="270"/>
      <c r="BP241" s="270"/>
      <c r="BQ241" s="270"/>
      <c r="BR241" s="270"/>
      <c r="BS241" s="270"/>
      <c r="BT241" s="270"/>
      <c r="BU241" s="270"/>
      <c r="BV241" s="270"/>
      <c r="BW241" s="270"/>
      <c r="BX241" s="270"/>
      <c r="BY241" s="270"/>
      <c r="BZ241" s="270"/>
      <c r="CA241" s="270"/>
      <c r="CB241" s="270"/>
      <c r="CC241" s="270"/>
      <c r="CD241" s="270"/>
      <c r="CE241" s="270"/>
      <c r="CF241" s="270"/>
    </row>
    <row r="242" spans="1:84" s="62" customFormat="1" x14ac:dyDescent="0.25">
      <c r="A242" s="306"/>
      <c r="B242" s="306"/>
      <c r="C242" s="306"/>
      <c r="D242" s="306"/>
      <c r="E242" s="306"/>
      <c r="F242" s="306"/>
      <c r="G242" s="306"/>
      <c r="H242" s="270"/>
      <c r="I242" s="270"/>
      <c r="J242" s="270"/>
      <c r="K242" s="270"/>
      <c r="L242" s="270"/>
      <c r="M242" s="270"/>
      <c r="N242" s="270"/>
      <c r="O242" s="270"/>
      <c r="P242" s="270"/>
      <c r="Q242" s="270"/>
      <c r="R242" s="270"/>
      <c r="S242" s="270"/>
      <c r="T242" s="270"/>
      <c r="U242" s="270"/>
      <c r="V242" s="270"/>
      <c r="W242" s="270"/>
      <c r="X242" s="270"/>
      <c r="Y242" s="270"/>
      <c r="Z242" s="270"/>
      <c r="AA242" s="270"/>
      <c r="AB242" s="270"/>
      <c r="AC242" s="270"/>
      <c r="AD242" s="270"/>
      <c r="AE242" s="270"/>
      <c r="AF242" s="270"/>
      <c r="AG242" s="270"/>
      <c r="AH242" s="270"/>
      <c r="AI242" s="270"/>
      <c r="AJ242" s="270"/>
      <c r="AK242" s="270"/>
      <c r="AL242" s="270"/>
      <c r="AM242" s="270"/>
      <c r="AN242" s="270"/>
      <c r="AO242" s="270"/>
      <c r="AP242" s="270"/>
      <c r="AQ242" s="270"/>
      <c r="AR242" s="270"/>
      <c r="AS242" s="270"/>
      <c r="AT242" s="270"/>
      <c r="AU242" s="270"/>
      <c r="AV242" s="270"/>
      <c r="AW242" s="270"/>
      <c r="AX242" s="270"/>
      <c r="AY242" s="270"/>
      <c r="AZ242" s="270"/>
      <c r="BA242" s="270"/>
      <c r="BB242" s="270"/>
      <c r="BC242" s="270"/>
      <c r="BD242" s="270"/>
      <c r="BE242" s="270"/>
      <c r="BF242" s="270"/>
      <c r="BG242" s="270"/>
      <c r="BH242" s="270"/>
      <c r="BI242" s="270"/>
      <c r="BJ242" s="270"/>
      <c r="BK242" s="270"/>
      <c r="BL242" s="270"/>
      <c r="BM242" s="270"/>
      <c r="BN242" s="270"/>
      <c r="BO242" s="270"/>
      <c r="BP242" s="270"/>
      <c r="BQ242" s="270"/>
      <c r="BR242" s="270"/>
      <c r="BS242" s="270"/>
      <c r="BT242" s="270"/>
      <c r="BU242" s="270"/>
      <c r="BV242" s="270"/>
      <c r="BW242" s="270"/>
      <c r="BX242" s="270"/>
      <c r="BY242" s="270"/>
      <c r="BZ242" s="270"/>
      <c r="CA242" s="270"/>
      <c r="CB242" s="270"/>
      <c r="CC242" s="270"/>
      <c r="CD242" s="270"/>
      <c r="CE242" s="270"/>
      <c r="CF242" s="270"/>
    </row>
    <row r="243" spans="1:84" s="62" customFormat="1" x14ac:dyDescent="0.25">
      <c r="A243" s="306"/>
      <c r="B243" s="306"/>
      <c r="C243" s="306"/>
      <c r="D243" s="306"/>
      <c r="E243" s="306"/>
      <c r="F243" s="306"/>
      <c r="G243" s="306"/>
      <c r="H243" s="270"/>
      <c r="I243" s="270"/>
      <c r="J243" s="270"/>
      <c r="K243" s="270"/>
      <c r="L243" s="270"/>
      <c r="M243" s="270"/>
      <c r="N243" s="270"/>
      <c r="O243" s="270"/>
      <c r="P243" s="270"/>
      <c r="Q243" s="270"/>
      <c r="R243" s="270"/>
      <c r="S243" s="270"/>
      <c r="T243" s="270"/>
      <c r="U243" s="270"/>
      <c r="V243" s="270"/>
      <c r="W243" s="270"/>
      <c r="X243" s="270"/>
      <c r="Y243" s="270"/>
      <c r="Z243" s="270"/>
      <c r="AA243" s="270"/>
      <c r="AB243" s="270"/>
      <c r="AC243" s="270"/>
      <c r="AD243" s="270"/>
      <c r="AE243" s="270"/>
      <c r="AF243" s="270"/>
      <c r="AG243" s="270"/>
      <c r="AH243" s="270"/>
      <c r="AI243" s="270"/>
      <c r="AJ243" s="270"/>
      <c r="AK243" s="270"/>
      <c r="AL243" s="270"/>
      <c r="AM243" s="270"/>
      <c r="AN243" s="270"/>
      <c r="AO243" s="270"/>
      <c r="AP243" s="270"/>
      <c r="AQ243" s="270"/>
      <c r="AR243" s="270"/>
      <c r="AS243" s="270"/>
      <c r="AT243" s="270"/>
      <c r="AU243" s="270"/>
      <c r="AV243" s="270"/>
      <c r="AW243" s="270"/>
      <c r="AX243" s="270"/>
      <c r="AY243" s="270"/>
      <c r="AZ243" s="270"/>
      <c r="BA243" s="270"/>
      <c r="BB243" s="270"/>
      <c r="BC243" s="270"/>
      <c r="BD243" s="270"/>
      <c r="BE243" s="270"/>
      <c r="BF243" s="270"/>
      <c r="BG243" s="270"/>
      <c r="BH243" s="270"/>
      <c r="BI243" s="270"/>
      <c r="BJ243" s="270"/>
      <c r="BK243" s="270"/>
      <c r="BL243" s="270"/>
      <c r="BM243" s="270"/>
      <c r="BN243" s="270"/>
      <c r="BO243" s="270"/>
      <c r="BP243" s="270"/>
      <c r="BQ243" s="270"/>
      <c r="BR243" s="270"/>
      <c r="BS243" s="270"/>
      <c r="BT243" s="270"/>
      <c r="BU243" s="270"/>
      <c r="BV243" s="270"/>
      <c r="BW243" s="270"/>
      <c r="BX243" s="270"/>
      <c r="BY243" s="270"/>
      <c r="BZ243" s="270"/>
      <c r="CA243" s="270"/>
      <c r="CB243" s="270"/>
      <c r="CC243" s="270"/>
      <c r="CD243" s="270"/>
      <c r="CE243" s="270"/>
      <c r="CF243" s="270"/>
    </row>
    <row r="244" spans="1:84" s="62" customFormat="1" x14ac:dyDescent="0.25">
      <c r="A244" s="306"/>
      <c r="B244" s="306"/>
      <c r="C244" s="306"/>
      <c r="D244" s="306"/>
      <c r="E244" s="306"/>
      <c r="F244" s="306"/>
      <c r="G244" s="306"/>
      <c r="H244" s="270"/>
      <c r="I244" s="270"/>
      <c r="J244" s="270"/>
      <c r="K244" s="270"/>
      <c r="L244" s="270"/>
      <c r="M244" s="270"/>
      <c r="N244" s="270"/>
      <c r="O244" s="270"/>
      <c r="P244" s="270"/>
      <c r="Q244" s="270"/>
      <c r="R244" s="270"/>
      <c r="S244" s="270"/>
      <c r="T244" s="270"/>
      <c r="U244" s="270"/>
      <c r="V244" s="270"/>
      <c r="W244" s="270"/>
      <c r="X244" s="270"/>
      <c r="Y244" s="270"/>
      <c r="Z244" s="270"/>
      <c r="AA244" s="270"/>
      <c r="AB244" s="270"/>
      <c r="AC244" s="270"/>
      <c r="AD244" s="270"/>
      <c r="AE244" s="270"/>
      <c r="AF244" s="270"/>
      <c r="AG244" s="270"/>
      <c r="AH244" s="270"/>
      <c r="AI244" s="270"/>
      <c r="AJ244" s="270"/>
      <c r="AK244" s="270"/>
      <c r="AL244" s="270"/>
      <c r="AM244" s="270"/>
      <c r="AN244" s="270"/>
      <c r="AO244" s="270"/>
      <c r="AP244" s="270"/>
      <c r="AQ244" s="270"/>
      <c r="AR244" s="270"/>
      <c r="AS244" s="270"/>
      <c r="AT244" s="270"/>
      <c r="AU244" s="270"/>
      <c r="AV244" s="270"/>
      <c r="AW244" s="270"/>
      <c r="AX244" s="270"/>
      <c r="AY244" s="270"/>
      <c r="AZ244" s="270"/>
      <c r="BA244" s="270"/>
      <c r="BB244" s="270"/>
      <c r="BC244" s="270"/>
      <c r="BD244" s="270"/>
      <c r="BE244" s="270"/>
      <c r="BF244" s="270"/>
      <c r="BG244" s="270"/>
      <c r="BH244" s="270"/>
      <c r="BI244" s="270"/>
      <c r="BJ244" s="270"/>
      <c r="BK244" s="270"/>
      <c r="BL244" s="270"/>
      <c r="BM244" s="270"/>
      <c r="BN244" s="270"/>
      <c r="BO244" s="270"/>
      <c r="BP244" s="270"/>
      <c r="BQ244" s="270"/>
      <c r="BR244" s="270"/>
      <c r="BS244" s="270"/>
      <c r="BT244" s="270"/>
      <c r="BU244" s="270"/>
      <c r="BV244" s="270"/>
      <c r="BW244" s="270"/>
      <c r="BX244" s="270"/>
      <c r="BY244" s="270"/>
      <c r="BZ244" s="270"/>
      <c r="CA244" s="270"/>
      <c r="CB244" s="270"/>
      <c r="CC244" s="270"/>
      <c r="CD244" s="270"/>
      <c r="CE244" s="270"/>
      <c r="CF244" s="270"/>
    </row>
    <row r="245" spans="1:84" s="62" customFormat="1" x14ac:dyDescent="0.25">
      <c r="A245" s="306"/>
      <c r="B245" s="306"/>
      <c r="C245" s="306"/>
      <c r="D245" s="306"/>
      <c r="E245" s="306"/>
      <c r="F245" s="306"/>
      <c r="G245" s="306"/>
      <c r="H245" s="270"/>
      <c r="I245" s="270"/>
      <c r="J245" s="270"/>
      <c r="K245" s="270"/>
      <c r="L245" s="270"/>
      <c r="M245" s="270"/>
      <c r="N245" s="270"/>
      <c r="O245" s="270"/>
      <c r="P245" s="270"/>
      <c r="Q245" s="270"/>
      <c r="R245" s="270"/>
      <c r="S245" s="270"/>
      <c r="T245" s="270"/>
      <c r="U245" s="270"/>
      <c r="V245" s="270"/>
      <c r="W245" s="270"/>
      <c r="X245" s="270"/>
      <c r="Y245" s="270"/>
      <c r="Z245" s="270"/>
      <c r="AA245" s="270"/>
      <c r="AB245" s="270"/>
      <c r="AC245" s="270"/>
      <c r="AD245" s="270"/>
      <c r="AE245" s="270"/>
      <c r="AF245" s="270"/>
      <c r="AG245" s="270"/>
      <c r="AH245" s="270"/>
      <c r="AI245" s="270"/>
      <c r="AJ245" s="270"/>
      <c r="AK245" s="270"/>
      <c r="AL245" s="270"/>
      <c r="AM245" s="270"/>
      <c r="AN245" s="270"/>
      <c r="AO245" s="270"/>
      <c r="AP245" s="270"/>
      <c r="AQ245" s="270"/>
      <c r="AR245" s="270"/>
      <c r="AS245" s="270"/>
      <c r="AT245" s="270"/>
      <c r="AU245" s="270"/>
      <c r="AV245" s="270"/>
      <c r="AW245" s="270"/>
      <c r="AX245" s="270"/>
      <c r="AY245" s="270"/>
      <c r="AZ245" s="270"/>
      <c r="BA245" s="270"/>
      <c r="BB245" s="270"/>
      <c r="BC245" s="270"/>
      <c r="BD245" s="270"/>
      <c r="BE245" s="270"/>
      <c r="BF245" s="270"/>
      <c r="BG245" s="270"/>
      <c r="BH245" s="270"/>
      <c r="BI245" s="270"/>
      <c r="BJ245" s="270"/>
      <c r="BK245" s="270"/>
      <c r="BL245" s="270"/>
      <c r="BM245" s="270"/>
      <c r="BN245" s="270"/>
      <c r="BO245" s="270"/>
      <c r="BP245" s="270"/>
      <c r="BQ245" s="270"/>
      <c r="BR245" s="270"/>
      <c r="BS245" s="270"/>
      <c r="BT245" s="270"/>
      <c r="BU245" s="270"/>
      <c r="BV245" s="270"/>
      <c r="BW245" s="270"/>
      <c r="BX245" s="270"/>
      <c r="BY245" s="270"/>
      <c r="BZ245" s="270"/>
      <c r="CA245" s="270"/>
      <c r="CB245" s="270"/>
      <c r="CC245" s="270"/>
      <c r="CD245" s="270"/>
      <c r="CE245" s="270"/>
      <c r="CF245" s="270"/>
    </row>
    <row r="246" spans="1:84" s="62" customFormat="1" x14ac:dyDescent="0.25">
      <c r="A246" s="306"/>
      <c r="B246" s="306"/>
      <c r="C246" s="306"/>
      <c r="D246" s="306"/>
      <c r="E246" s="306"/>
      <c r="F246" s="306"/>
      <c r="G246" s="306"/>
      <c r="H246" s="270"/>
      <c r="I246" s="270"/>
      <c r="J246" s="270"/>
      <c r="K246" s="270"/>
      <c r="L246" s="270"/>
      <c r="M246" s="270"/>
      <c r="N246" s="270"/>
      <c r="O246" s="270"/>
      <c r="P246" s="270"/>
      <c r="Q246" s="270"/>
      <c r="R246" s="270"/>
      <c r="S246" s="270"/>
      <c r="T246" s="270"/>
      <c r="U246" s="270"/>
      <c r="V246" s="270"/>
      <c r="W246" s="270"/>
      <c r="X246" s="270"/>
      <c r="Y246" s="270"/>
      <c r="Z246" s="270"/>
      <c r="AA246" s="270"/>
      <c r="AB246" s="270"/>
      <c r="AC246" s="270"/>
      <c r="AD246" s="270"/>
      <c r="AE246" s="270"/>
      <c r="AF246" s="270"/>
      <c r="AG246" s="270"/>
      <c r="AH246" s="270"/>
      <c r="AI246" s="270"/>
      <c r="AJ246" s="270"/>
      <c r="AK246" s="270"/>
      <c r="AL246" s="270"/>
      <c r="AM246" s="270"/>
      <c r="AN246" s="270"/>
      <c r="AO246" s="270"/>
      <c r="AP246" s="270"/>
      <c r="AQ246" s="270"/>
      <c r="AR246" s="270"/>
      <c r="AS246" s="270"/>
      <c r="AT246" s="270"/>
      <c r="AU246" s="270"/>
      <c r="AV246" s="270"/>
      <c r="AW246" s="270"/>
      <c r="AX246" s="270"/>
      <c r="AY246" s="270"/>
      <c r="AZ246" s="270"/>
      <c r="BA246" s="270"/>
      <c r="BB246" s="270"/>
      <c r="BC246" s="270"/>
      <c r="BD246" s="270"/>
      <c r="BE246" s="270"/>
      <c r="BF246" s="270"/>
      <c r="BG246" s="270"/>
      <c r="BH246" s="270"/>
      <c r="BI246" s="270"/>
      <c r="BJ246" s="270"/>
      <c r="BK246" s="270"/>
      <c r="BL246" s="270"/>
      <c r="BM246" s="270"/>
      <c r="BN246" s="270"/>
      <c r="BO246" s="270"/>
      <c r="BP246" s="270"/>
      <c r="BQ246" s="270"/>
      <c r="BR246" s="270"/>
      <c r="BS246" s="270"/>
      <c r="BT246" s="270"/>
      <c r="BU246" s="270"/>
      <c r="BV246" s="270"/>
      <c r="BW246" s="270"/>
      <c r="BX246" s="270"/>
      <c r="BY246" s="270"/>
      <c r="BZ246" s="270"/>
      <c r="CA246" s="270"/>
      <c r="CB246" s="270"/>
      <c r="CC246" s="270"/>
      <c r="CD246" s="270"/>
      <c r="CE246" s="270"/>
      <c r="CF246" s="270"/>
    </row>
    <row r="247" spans="1:84" s="62" customFormat="1" x14ac:dyDescent="0.25">
      <c r="A247" s="306"/>
      <c r="B247" s="306"/>
      <c r="C247" s="306"/>
      <c r="D247" s="306"/>
      <c r="E247" s="306"/>
      <c r="F247" s="306"/>
      <c r="G247" s="306"/>
      <c r="H247" s="270"/>
      <c r="I247" s="270"/>
      <c r="J247" s="270"/>
      <c r="K247" s="270"/>
      <c r="L247" s="270"/>
      <c r="M247" s="270"/>
      <c r="N247" s="270"/>
      <c r="O247" s="270"/>
      <c r="P247" s="270"/>
      <c r="Q247" s="270"/>
      <c r="R247" s="270"/>
      <c r="S247" s="270"/>
      <c r="T247" s="270"/>
      <c r="U247" s="270"/>
      <c r="V247" s="270"/>
      <c r="W247" s="270"/>
      <c r="X247" s="270"/>
      <c r="Y247" s="270"/>
      <c r="Z247" s="270"/>
      <c r="AA247" s="270"/>
      <c r="AB247" s="270"/>
      <c r="AC247" s="270"/>
      <c r="AD247" s="270"/>
      <c r="AE247" s="270"/>
      <c r="AF247" s="270"/>
      <c r="AG247" s="270"/>
      <c r="AH247" s="270"/>
      <c r="AI247" s="270"/>
      <c r="AJ247" s="270"/>
      <c r="AK247" s="270"/>
      <c r="AL247" s="270"/>
      <c r="AM247" s="270"/>
      <c r="AN247" s="270"/>
      <c r="AO247" s="270"/>
      <c r="AP247" s="270"/>
      <c r="AQ247" s="270"/>
      <c r="AR247" s="270"/>
      <c r="AS247" s="270"/>
      <c r="AT247" s="270"/>
      <c r="AU247" s="270"/>
      <c r="AV247" s="270"/>
      <c r="AW247" s="270"/>
      <c r="AX247" s="270"/>
      <c r="AY247" s="270"/>
      <c r="AZ247" s="270"/>
      <c r="BA247" s="270"/>
      <c r="BB247" s="270"/>
      <c r="BC247" s="270"/>
      <c r="BD247" s="270"/>
      <c r="BE247" s="270"/>
      <c r="BF247" s="270"/>
      <c r="BG247" s="270"/>
      <c r="BH247" s="270"/>
      <c r="BI247" s="270"/>
      <c r="BJ247" s="270"/>
      <c r="BK247" s="270"/>
      <c r="BL247" s="270"/>
      <c r="BM247" s="270"/>
      <c r="BN247" s="270"/>
      <c r="BO247" s="270"/>
      <c r="BP247" s="270"/>
      <c r="BQ247" s="270"/>
      <c r="BR247" s="270"/>
      <c r="BS247" s="270"/>
      <c r="BT247" s="270"/>
      <c r="BU247" s="270"/>
      <c r="BV247" s="270"/>
      <c r="BW247" s="270"/>
      <c r="BX247" s="270"/>
      <c r="BY247" s="270"/>
      <c r="BZ247" s="270"/>
      <c r="CA247" s="270"/>
      <c r="CB247" s="270"/>
      <c r="CC247" s="270"/>
      <c r="CD247" s="270"/>
      <c r="CE247" s="270"/>
      <c r="CF247" s="270"/>
    </row>
    <row r="248" spans="1:84" s="62" customFormat="1" x14ac:dyDescent="0.25">
      <c r="A248" s="306"/>
      <c r="B248" s="306"/>
      <c r="C248" s="306"/>
      <c r="D248" s="306"/>
      <c r="E248" s="306"/>
      <c r="F248" s="306"/>
      <c r="G248" s="306"/>
      <c r="H248" s="270"/>
      <c r="I248" s="270"/>
      <c r="J248" s="270"/>
      <c r="K248" s="270"/>
      <c r="L248" s="270"/>
      <c r="M248" s="270"/>
      <c r="N248" s="270"/>
      <c r="O248" s="270"/>
      <c r="P248" s="270"/>
      <c r="Q248" s="270"/>
      <c r="R248" s="270"/>
      <c r="S248" s="270"/>
      <c r="T248" s="270"/>
      <c r="U248" s="270"/>
      <c r="V248" s="270"/>
      <c r="W248" s="270"/>
      <c r="X248" s="270"/>
      <c r="Y248" s="270"/>
      <c r="Z248" s="270"/>
      <c r="AA248" s="270"/>
      <c r="AB248" s="270"/>
      <c r="AC248" s="270"/>
      <c r="AD248" s="270"/>
      <c r="AE248" s="270"/>
      <c r="AF248" s="270"/>
      <c r="AG248" s="270"/>
      <c r="AH248" s="270"/>
      <c r="AI248" s="270"/>
      <c r="AJ248" s="270"/>
      <c r="AK248" s="270"/>
      <c r="AL248" s="270"/>
      <c r="AM248" s="270"/>
      <c r="AN248" s="270"/>
      <c r="AO248" s="270"/>
      <c r="AP248" s="270"/>
      <c r="AQ248" s="270"/>
      <c r="AR248" s="270"/>
      <c r="AS248" s="270"/>
      <c r="AT248" s="270"/>
      <c r="AU248" s="270"/>
      <c r="AV248" s="270"/>
      <c r="AW248" s="270"/>
      <c r="AX248" s="270"/>
      <c r="AY248" s="270"/>
      <c r="AZ248" s="270"/>
      <c r="BA248" s="270"/>
      <c r="BB248" s="270"/>
      <c r="BC248" s="270"/>
      <c r="BD248" s="270"/>
      <c r="BE248" s="270"/>
      <c r="BF248" s="270"/>
      <c r="BG248" s="270"/>
      <c r="BH248" s="270"/>
      <c r="BI248" s="270"/>
      <c r="BJ248" s="270"/>
      <c r="BK248" s="270"/>
      <c r="BL248" s="270"/>
      <c r="BM248" s="270"/>
      <c r="BN248" s="270"/>
      <c r="BO248" s="270"/>
      <c r="BP248" s="270"/>
      <c r="BQ248" s="270"/>
      <c r="BR248" s="270"/>
      <c r="BS248" s="270"/>
      <c r="BT248" s="270"/>
      <c r="BU248" s="270"/>
      <c r="BV248" s="270"/>
      <c r="BW248" s="270"/>
      <c r="BX248" s="270"/>
      <c r="BY248" s="270"/>
      <c r="BZ248" s="270"/>
      <c r="CA248" s="270"/>
      <c r="CB248" s="270"/>
      <c r="CC248" s="270"/>
      <c r="CD248" s="270"/>
      <c r="CE248" s="270"/>
      <c r="CF248" s="270"/>
    </row>
    <row r="249" spans="1:84" s="62" customFormat="1" x14ac:dyDescent="0.25">
      <c r="A249" s="306"/>
      <c r="B249" s="306"/>
      <c r="C249" s="306"/>
      <c r="D249" s="306"/>
      <c r="E249" s="306"/>
      <c r="F249" s="306"/>
      <c r="G249" s="306"/>
      <c r="H249" s="270"/>
      <c r="I249" s="270"/>
      <c r="J249" s="270"/>
      <c r="K249" s="270"/>
      <c r="L249" s="270"/>
      <c r="M249" s="270"/>
      <c r="N249" s="270"/>
      <c r="O249" s="270"/>
      <c r="P249" s="270"/>
      <c r="Q249" s="270"/>
      <c r="R249" s="270"/>
      <c r="S249" s="270"/>
      <c r="T249" s="270"/>
      <c r="U249" s="270"/>
      <c r="V249" s="270"/>
      <c r="W249" s="270"/>
      <c r="X249" s="270"/>
      <c r="Y249" s="270"/>
      <c r="Z249" s="270"/>
      <c r="AA249" s="270"/>
      <c r="AB249" s="270"/>
      <c r="AC249" s="270"/>
      <c r="AD249" s="270"/>
      <c r="AE249" s="270"/>
      <c r="AF249" s="270"/>
      <c r="AG249" s="270"/>
      <c r="AH249" s="270"/>
      <c r="AI249" s="270"/>
      <c r="AJ249" s="270"/>
      <c r="AK249" s="270"/>
      <c r="AL249" s="270"/>
      <c r="AM249" s="270"/>
      <c r="AN249" s="270"/>
      <c r="AO249" s="270"/>
      <c r="AP249" s="270"/>
      <c r="AQ249" s="270"/>
      <c r="AR249" s="270"/>
      <c r="AS249" s="270"/>
      <c r="AT249" s="270"/>
      <c r="AU249" s="270"/>
      <c r="AV249" s="270"/>
      <c r="AW249" s="270"/>
      <c r="AX249" s="270"/>
      <c r="AY249" s="270"/>
      <c r="AZ249" s="270"/>
      <c r="BA249" s="270"/>
      <c r="BB249" s="270"/>
      <c r="BC249" s="270"/>
      <c r="BD249" s="270"/>
      <c r="BE249" s="270"/>
      <c r="BF249" s="270"/>
      <c r="BG249" s="270"/>
      <c r="BH249" s="270"/>
      <c r="BI249" s="270"/>
      <c r="BJ249" s="270"/>
      <c r="BK249" s="270"/>
      <c r="BL249" s="270"/>
      <c r="BM249" s="270"/>
      <c r="BN249" s="270"/>
      <c r="BO249" s="270"/>
      <c r="BP249" s="270"/>
      <c r="BQ249" s="270"/>
      <c r="BR249" s="270"/>
      <c r="BS249" s="270"/>
      <c r="BT249" s="270"/>
      <c r="BU249" s="270"/>
      <c r="BV249" s="270"/>
      <c r="BW249" s="270"/>
      <c r="BX249" s="270"/>
      <c r="BY249" s="270"/>
      <c r="BZ249" s="270"/>
      <c r="CA249" s="270"/>
      <c r="CB249" s="270"/>
      <c r="CC249" s="270"/>
      <c r="CD249" s="270"/>
      <c r="CE249" s="270"/>
      <c r="CF249" s="270"/>
    </row>
    <row r="250" spans="1:84" s="62" customFormat="1" x14ac:dyDescent="0.25">
      <c r="A250" s="306"/>
      <c r="B250" s="306"/>
      <c r="C250" s="306"/>
      <c r="D250" s="306"/>
      <c r="E250" s="306"/>
      <c r="F250" s="306"/>
      <c r="G250" s="306"/>
      <c r="H250" s="270"/>
      <c r="I250" s="270"/>
      <c r="J250" s="270"/>
      <c r="K250" s="270"/>
      <c r="L250" s="270"/>
      <c r="M250" s="270"/>
      <c r="N250" s="270"/>
      <c r="O250" s="270"/>
      <c r="P250" s="270"/>
      <c r="Q250" s="270"/>
      <c r="R250" s="270"/>
      <c r="S250" s="270"/>
      <c r="T250" s="270"/>
      <c r="U250" s="270"/>
      <c r="V250" s="270"/>
      <c r="W250" s="270"/>
      <c r="X250" s="270"/>
      <c r="Y250" s="270"/>
      <c r="Z250" s="270"/>
      <c r="AA250" s="270"/>
      <c r="AB250" s="270"/>
      <c r="AC250" s="270"/>
      <c r="AD250" s="270"/>
      <c r="AE250" s="270"/>
      <c r="AF250" s="270"/>
      <c r="AG250" s="270"/>
      <c r="AH250" s="270"/>
      <c r="AI250" s="270"/>
      <c r="AJ250" s="270"/>
      <c r="AK250" s="270"/>
      <c r="AL250" s="270"/>
      <c r="AM250" s="270"/>
      <c r="AN250" s="270"/>
      <c r="AO250" s="270"/>
      <c r="AP250" s="270"/>
      <c r="AQ250" s="270"/>
      <c r="AR250" s="270"/>
      <c r="AS250" s="270"/>
      <c r="AT250" s="270"/>
      <c r="AU250" s="270"/>
      <c r="AV250" s="270"/>
      <c r="AW250" s="270"/>
      <c r="AX250" s="270"/>
      <c r="AY250" s="270"/>
      <c r="AZ250" s="270"/>
      <c r="BA250" s="270"/>
      <c r="BB250" s="270"/>
      <c r="BC250" s="270"/>
      <c r="BD250" s="270"/>
      <c r="BE250" s="270"/>
      <c r="BF250" s="270"/>
      <c r="BG250" s="270"/>
      <c r="BH250" s="270"/>
      <c r="BI250" s="270"/>
      <c r="BJ250" s="270"/>
      <c r="BK250" s="270"/>
      <c r="BL250" s="270"/>
      <c r="BM250" s="270"/>
      <c r="BN250" s="270"/>
      <c r="BO250" s="270"/>
      <c r="BP250" s="270"/>
      <c r="BQ250" s="270"/>
      <c r="BR250" s="270"/>
      <c r="BS250" s="270"/>
      <c r="BT250" s="270"/>
      <c r="BU250" s="270"/>
      <c r="BV250" s="270"/>
      <c r="BW250" s="270"/>
      <c r="BX250" s="270"/>
      <c r="BY250" s="270"/>
      <c r="BZ250" s="270"/>
      <c r="CA250" s="270"/>
      <c r="CB250" s="270"/>
      <c r="CC250" s="270"/>
      <c r="CD250" s="270"/>
      <c r="CE250" s="270"/>
      <c r="CF250" s="270"/>
    </row>
    <row r="251" spans="1:84" s="62" customFormat="1" x14ac:dyDescent="0.25">
      <c r="A251" s="306"/>
      <c r="B251" s="306"/>
      <c r="C251" s="306"/>
      <c r="D251" s="306"/>
      <c r="E251" s="306"/>
      <c r="F251" s="306"/>
      <c r="G251" s="306"/>
      <c r="H251" s="270"/>
      <c r="I251" s="270"/>
      <c r="J251" s="270"/>
      <c r="K251" s="270"/>
      <c r="L251" s="270"/>
      <c r="M251" s="270"/>
      <c r="N251" s="270"/>
      <c r="O251" s="270"/>
      <c r="P251" s="270"/>
      <c r="Q251" s="270"/>
      <c r="R251" s="270"/>
      <c r="S251" s="270"/>
      <c r="T251" s="270"/>
      <c r="U251" s="270"/>
      <c r="V251" s="270"/>
      <c r="W251" s="270"/>
      <c r="X251" s="270"/>
      <c r="Y251" s="270"/>
      <c r="Z251" s="270"/>
      <c r="AA251" s="270"/>
      <c r="AB251" s="270"/>
      <c r="AC251" s="270"/>
      <c r="AD251" s="270"/>
      <c r="AE251" s="270"/>
      <c r="AF251" s="270"/>
      <c r="AG251" s="270"/>
      <c r="AH251" s="270"/>
      <c r="AI251" s="270"/>
      <c r="AJ251" s="270"/>
      <c r="AK251" s="270"/>
      <c r="AL251" s="270"/>
      <c r="AM251" s="270"/>
      <c r="AN251" s="270"/>
      <c r="AO251" s="270"/>
      <c r="AP251" s="270"/>
      <c r="AQ251" s="270"/>
      <c r="AR251" s="270"/>
      <c r="AS251" s="270"/>
      <c r="AT251" s="270"/>
      <c r="AU251" s="270"/>
      <c r="AV251" s="270"/>
      <c r="AW251" s="270"/>
      <c r="AX251" s="270"/>
      <c r="AY251" s="270"/>
      <c r="AZ251" s="270"/>
      <c r="BA251" s="270"/>
      <c r="BB251" s="270"/>
      <c r="BC251" s="270"/>
      <c r="BD251" s="270"/>
      <c r="BE251" s="270"/>
      <c r="BF251" s="270"/>
      <c r="BG251" s="270"/>
      <c r="BH251" s="270"/>
      <c r="BI251" s="270"/>
      <c r="BJ251" s="270"/>
      <c r="BK251" s="270"/>
      <c r="BL251" s="270"/>
      <c r="BM251" s="270"/>
      <c r="BN251" s="270"/>
      <c r="BO251" s="270"/>
      <c r="BP251" s="270"/>
      <c r="BQ251" s="270"/>
      <c r="BR251" s="270"/>
      <c r="BS251" s="270"/>
      <c r="BT251" s="270"/>
      <c r="BU251" s="270"/>
      <c r="BV251" s="270"/>
      <c r="BW251" s="270"/>
      <c r="BX251" s="270"/>
      <c r="BY251" s="270"/>
      <c r="BZ251" s="270"/>
      <c r="CA251" s="270"/>
      <c r="CB251" s="270"/>
      <c r="CC251" s="270"/>
      <c r="CD251" s="270"/>
      <c r="CE251" s="270"/>
      <c r="CF251" s="270"/>
    </row>
    <row r="252" spans="1:84" s="62" customFormat="1" x14ac:dyDescent="0.25">
      <c r="A252" s="306"/>
      <c r="B252" s="306"/>
      <c r="C252" s="306"/>
      <c r="D252" s="306"/>
      <c r="E252" s="306"/>
      <c r="F252" s="306"/>
      <c r="G252" s="306"/>
      <c r="H252" s="270"/>
      <c r="I252" s="270"/>
      <c r="J252" s="270"/>
      <c r="K252" s="270"/>
      <c r="L252" s="270"/>
      <c r="M252" s="270"/>
      <c r="N252" s="270"/>
      <c r="O252" s="270"/>
      <c r="P252" s="270"/>
      <c r="Q252" s="270"/>
      <c r="R252" s="270"/>
      <c r="S252" s="270"/>
      <c r="T252" s="270"/>
      <c r="U252" s="270"/>
      <c r="V252" s="270"/>
      <c r="W252" s="270"/>
      <c r="X252" s="270"/>
      <c r="Y252" s="270"/>
      <c r="Z252" s="270"/>
      <c r="AA252" s="270"/>
      <c r="AB252" s="270"/>
      <c r="AC252" s="270"/>
      <c r="AD252" s="270"/>
      <c r="AE252" s="270"/>
      <c r="AF252" s="270"/>
      <c r="AG252" s="270"/>
      <c r="AH252" s="270"/>
      <c r="AI252" s="270"/>
      <c r="AJ252" s="270"/>
      <c r="AK252" s="270"/>
      <c r="AL252" s="270"/>
      <c r="AM252" s="270"/>
      <c r="AN252" s="270"/>
      <c r="AO252" s="270"/>
      <c r="AP252" s="270"/>
      <c r="AQ252" s="270"/>
      <c r="AR252" s="270"/>
      <c r="AS252" s="270"/>
      <c r="AT252" s="270"/>
      <c r="AU252" s="270"/>
      <c r="AV252" s="270"/>
      <c r="AW252" s="270"/>
      <c r="AX252" s="270"/>
      <c r="AY252" s="270"/>
      <c r="AZ252" s="270"/>
      <c r="BA252" s="270"/>
      <c r="BB252" s="270"/>
      <c r="BC252" s="270"/>
      <c r="BD252" s="270"/>
      <c r="BE252" s="270"/>
      <c r="BF252" s="270"/>
      <c r="BG252" s="270"/>
      <c r="BH252" s="270"/>
      <c r="BI252" s="270"/>
      <c r="BJ252" s="270"/>
      <c r="BK252" s="270"/>
      <c r="BL252" s="270"/>
      <c r="BM252" s="270"/>
      <c r="BN252" s="270"/>
      <c r="BO252" s="270"/>
      <c r="BP252" s="270"/>
      <c r="BQ252" s="270"/>
      <c r="BR252" s="270"/>
      <c r="BS252" s="270"/>
      <c r="BT252" s="270"/>
      <c r="BU252" s="270"/>
      <c r="BV252" s="270"/>
      <c r="BW252" s="270"/>
      <c r="BX252" s="270"/>
      <c r="BY252" s="270"/>
      <c r="BZ252" s="270"/>
      <c r="CA252" s="270"/>
      <c r="CB252" s="270"/>
      <c r="CC252" s="270"/>
      <c r="CD252" s="270"/>
      <c r="CE252" s="270"/>
      <c r="CF252" s="270"/>
    </row>
    <row r="253" spans="1:84" s="62" customFormat="1" x14ac:dyDescent="0.25">
      <c r="A253" s="306"/>
      <c r="B253" s="306"/>
      <c r="C253" s="306"/>
      <c r="D253" s="306"/>
      <c r="E253" s="306"/>
      <c r="F253" s="306"/>
      <c r="G253" s="306"/>
      <c r="H253" s="270"/>
      <c r="I253" s="270"/>
      <c r="J253" s="270"/>
      <c r="K253" s="270"/>
      <c r="L253" s="270"/>
      <c r="M253" s="270"/>
      <c r="N253" s="270"/>
      <c r="O253" s="270"/>
      <c r="P253" s="270"/>
      <c r="Q253" s="270"/>
      <c r="R253" s="270"/>
      <c r="S253" s="270"/>
      <c r="T253" s="270"/>
      <c r="U253" s="270"/>
      <c r="V253" s="270"/>
      <c r="W253" s="270"/>
      <c r="X253" s="270"/>
      <c r="Y253" s="270"/>
      <c r="Z253" s="270"/>
      <c r="AA253" s="270"/>
      <c r="AB253" s="270"/>
      <c r="AC253" s="270"/>
      <c r="AD253" s="270"/>
      <c r="AE253" s="270"/>
      <c r="AF253" s="270"/>
      <c r="AG253" s="270"/>
      <c r="AH253" s="270"/>
      <c r="AI253" s="270"/>
      <c r="AJ253" s="270"/>
      <c r="AK253" s="270"/>
      <c r="AL253" s="270"/>
      <c r="AM253" s="270"/>
      <c r="AN253" s="270"/>
      <c r="AO253" s="270"/>
      <c r="AP253" s="270"/>
      <c r="AQ253" s="270"/>
      <c r="AR253" s="270"/>
      <c r="AS253" s="270"/>
      <c r="AT253" s="270"/>
      <c r="AU253" s="270"/>
      <c r="AV253" s="270"/>
      <c r="AW253" s="270"/>
      <c r="AX253" s="270"/>
      <c r="AY253" s="270"/>
      <c r="AZ253" s="270"/>
      <c r="BA253" s="270"/>
      <c r="BB253" s="270"/>
      <c r="BC253" s="270"/>
      <c r="BD253" s="270"/>
      <c r="BE253" s="270"/>
      <c r="BF253" s="270"/>
      <c r="BG253" s="270"/>
      <c r="BH253" s="270"/>
      <c r="BI253" s="270"/>
      <c r="BJ253" s="270"/>
      <c r="BK253" s="270"/>
      <c r="BL253" s="270"/>
      <c r="BM253" s="270"/>
      <c r="BN253" s="270"/>
      <c r="BO253" s="270"/>
      <c r="BP253" s="270"/>
      <c r="BQ253" s="270"/>
      <c r="BR253" s="270"/>
      <c r="BS253" s="270"/>
      <c r="BT253" s="270"/>
      <c r="BU253" s="270"/>
      <c r="BV253" s="270"/>
      <c r="BW253" s="270"/>
      <c r="BX253" s="270"/>
      <c r="BY253" s="270"/>
      <c r="BZ253" s="270"/>
      <c r="CA253" s="270"/>
      <c r="CB253" s="270"/>
      <c r="CC253" s="270"/>
      <c r="CD253" s="270"/>
      <c r="CE253" s="270"/>
      <c r="CF253" s="270"/>
    </row>
    <row r="254" spans="1:84" s="62" customFormat="1" x14ac:dyDescent="0.25">
      <c r="A254" s="306"/>
      <c r="B254" s="306"/>
      <c r="C254" s="306"/>
      <c r="D254" s="306"/>
      <c r="E254" s="306"/>
      <c r="F254" s="306"/>
      <c r="G254" s="306"/>
      <c r="H254" s="270"/>
      <c r="I254" s="270"/>
      <c r="J254" s="270"/>
      <c r="K254" s="270"/>
      <c r="L254" s="270"/>
      <c r="M254" s="270"/>
      <c r="N254" s="270"/>
      <c r="O254" s="270"/>
      <c r="P254" s="270"/>
      <c r="Q254" s="270"/>
      <c r="R254" s="270"/>
      <c r="S254" s="270"/>
      <c r="T254" s="270"/>
      <c r="U254" s="270"/>
      <c r="V254" s="270"/>
      <c r="W254" s="270"/>
      <c r="X254" s="270"/>
      <c r="Y254" s="270"/>
      <c r="Z254" s="270"/>
      <c r="AA254" s="270"/>
      <c r="AB254" s="270"/>
      <c r="AC254" s="270"/>
      <c r="AD254" s="270"/>
      <c r="AE254" s="270"/>
      <c r="AF254" s="270"/>
      <c r="AG254" s="270"/>
      <c r="AH254" s="270"/>
      <c r="AI254" s="270"/>
      <c r="AJ254" s="270"/>
      <c r="AK254" s="270"/>
      <c r="AL254" s="270"/>
      <c r="AM254" s="270"/>
      <c r="AN254" s="270"/>
      <c r="AO254" s="270"/>
      <c r="AP254" s="270"/>
      <c r="AQ254" s="270"/>
      <c r="AR254" s="270"/>
      <c r="AS254" s="270"/>
      <c r="AT254" s="270"/>
      <c r="AU254" s="270"/>
      <c r="AV254" s="270"/>
      <c r="AW254" s="270"/>
      <c r="AX254" s="270"/>
      <c r="AY254" s="270"/>
      <c r="AZ254" s="270"/>
      <c r="BA254" s="270"/>
      <c r="BB254" s="270"/>
      <c r="BC254" s="270"/>
      <c r="BD254" s="270"/>
      <c r="BE254" s="270"/>
      <c r="BF254" s="270"/>
      <c r="BG254" s="270"/>
      <c r="BH254" s="270"/>
      <c r="BI254" s="270"/>
      <c r="BJ254" s="270"/>
      <c r="BK254" s="270"/>
      <c r="BL254" s="270"/>
      <c r="BM254" s="270"/>
      <c r="BN254" s="270"/>
      <c r="BO254" s="270"/>
      <c r="BP254" s="270"/>
      <c r="BQ254" s="270"/>
      <c r="BR254" s="270"/>
      <c r="BS254" s="270"/>
      <c r="BT254" s="270"/>
      <c r="BU254" s="270"/>
      <c r="BV254" s="270"/>
      <c r="BW254" s="270"/>
      <c r="BX254" s="270"/>
      <c r="BY254" s="270"/>
      <c r="BZ254" s="270"/>
      <c r="CA254" s="270"/>
      <c r="CB254" s="270"/>
      <c r="CC254" s="270"/>
      <c r="CD254" s="270"/>
      <c r="CE254" s="270"/>
      <c r="CF254" s="270"/>
    </row>
    <row r="255" spans="1:84" s="62" customFormat="1" x14ac:dyDescent="0.25">
      <c r="A255" s="306"/>
      <c r="B255" s="306"/>
      <c r="C255" s="306"/>
      <c r="D255" s="306"/>
      <c r="E255" s="306"/>
      <c r="F255" s="306"/>
      <c r="G255" s="306"/>
      <c r="H255" s="270"/>
      <c r="I255" s="270"/>
      <c r="J255" s="270"/>
      <c r="K255" s="270"/>
      <c r="L255" s="270"/>
      <c r="M255" s="270"/>
      <c r="N255" s="270"/>
      <c r="O255" s="270"/>
      <c r="P255" s="270"/>
      <c r="Q255" s="270"/>
      <c r="R255" s="270"/>
      <c r="S255" s="270"/>
      <c r="T255" s="270"/>
      <c r="U255" s="270"/>
      <c r="V255" s="270"/>
      <c r="W255" s="270"/>
      <c r="X255" s="270"/>
      <c r="Y255" s="270"/>
      <c r="Z255" s="270"/>
      <c r="AA255" s="270"/>
      <c r="AB255" s="270"/>
      <c r="AC255" s="270"/>
      <c r="AD255" s="270"/>
      <c r="AE255" s="270"/>
      <c r="AF255" s="270"/>
      <c r="AG255" s="270"/>
      <c r="AH255" s="270"/>
      <c r="AI255" s="270"/>
      <c r="AJ255" s="270"/>
      <c r="AK255" s="270"/>
      <c r="AL255" s="270"/>
      <c r="AM255" s="270"/>
      <c r="AN255" s="270"/>
      <c r="AO255" s="270"/>
      <c r="AP255" s="270"/>
      <c r="AQ255" s="270"/>
      <c r="AR255" s="270"/>
      <c r="AS255" s="270"/>
      <c r="AT255" s="270"/>
      <c r="AU255" s="270"/>
      <c r="AV255" s="270"/>
      <c r="AW255" s="270"/>
      <c r="AX255" s="270"/>
      <c r="AY255" s="270"/>
      <c r="AZ255" s="270"/>
      <c r="BA255" s="270"/>
      <c r="BB255" s="270"/>
      <c r="BC255" s="270"/>
      <c r="BD255" s="270"/>
      <c r="BE255" s="270"/>
      <c r="BF255" s="270"/>
      <c r="BG255" s="270"/>
      <c r="BH255" s="270"/>
      <c r="BI255" s="270"/>
      <c r="BJ255" s="270"/>
      <c r="BK255" s="270"/>
      <c r="BL255" s="270"/>
      <c r="BM255" s="270"/>
      <c r="BN255" s="270"/>
      <c r="BO255" s="270"/>
      <c r="BP255" s="270"/>
      <c r="BQ255" s="270"/>
      <c r="BR255" s="270"/>
      <c r="BS255" s="270"/>
      <c r="BT255" s="270"/>
      <c r="BU255" s="270"/>
      <c r="BV255" s="270"/>
      <c r="BW255" s="270"/>
      <c r="BX255" s="270"/>
      <c r="BY255" s="270"/>
      <c r="BZ255" s="270"/>
      <c r="CA255" s="270"/>
      <c r="CB255" s="270"/>
      <c r="CC255" s="270"/>
      <c r="CD255" s="270"/>
      <c r="CE255" s="270"/>
      <c r="CF255" s="270"/>
    </row>
    <row r="256" spans="1:84" s="62" customFormat="1" x14ac:dyDescent="0.25">
      <c r="A256" s="306"/>
      <c r="B256" s="306"/>
      <c r="C256" s="306"/>
      <c r="D256" s="306"/>
      <c r="E256" s="306"/>
      <c r="F256" s="306"/>
      <c r="G256" s="306"/>
      <c r="H256" s="270"/>
      <c r="I256" s="270"/>
      <c r="J256" s="270"/>
      <c r="K256" s="270"/>
      <c r="L256" s="270"/>
      <c r="M256" s="270"/>
      <c r="N256" s="270"/>
      <c r="O256" s="270"/>
      <c r="P256" s="270"/>
      <c r="Q256" s="270"/>
      <c r="R256" s="270"/>
      <c r="S256" s="270"/>
      <c r="T256" s="270"/>
      <c r="U256" s="270"/>
      <c r="V256" s="270"/>
      <c r="W256" s="270"/>
      <c r="X256" s="270"/>
      <c r="Y256" s="270"/>
      <c r="Z256" s="270"/>
      <c r="AA256" s="270"/>
      <c r="AB256" s="270"/>
      <c r="AC256" s="270"/>
      <c r="AD256" s="270"/>
      <c r="AE256" s="270"/>
      <c r="AF256" s="270"/>
      <c r="AG256" s="270"/>
      <c r="AH256" s="270"/>
      <c r="AI256" s="270"/>
      <c r="AJ256" s="270"/>
      <c r="AK256" s="270"/>
      <c r="AL256" s="270"/>
      <c r="AM256" s="270"/>
      <c r="AN256" s="270"/>
      <c r="AO256" s="270"/>
      <c r="AP256" s="270"/>
      <c r="AQ256" s="270"/>
      <c r="AR256" s="270"/>
      <c r="AS256" s="270"/>
      <c r="AT256" s="270"/>
      <c r="AU256" s="270"/>
      <c r="AV256" s="270"/>
      <c r="AW256" s="270"/>
      <c r="AX256" s="270"/>
      <c r="AY256" s="270"/>
      <c r="AZ256" s="270"/>
      <c r="BA256" s="270"/>
      <c r="BB256" s="270"/>
      <c r="BC256" s="270"/>
      <c r="BD256" s="270"/>
      <c r="BE256" s="270"/>
      <c r="BF256" s="270"/>
      <c r="BG256" s="270"/>
      <c r="BH256" s="270"/>
      <c r="BI256" s="270"/>
      <c r="BJ256" s="270"/>
      <c r="BK256" s="270"/>
      <c r="BL256" s="270"/>
      <c r="BM256" s="270"/>
      <c r="BN256" s="270"/>
      <c r="BO256" s="270"/>
      <c r="BP256" s="270"/>
      <c r="BQ256" s="270"/>
      <c r="BR256" s="270"/>
      <c r="BS256" s="270"/>
      <c r="BT256" s="270"/>
      <c r="BU256" s="270"/>
      <c r="BV256" s="270"/>
      <c r="BW256" s="270"/>
      <c r="BX256" s="270"/>
      <c r="BY256" s="270"/>
      <c r="BZ256" s="270"/>
      <c r="CA256" s="270"/>
      <c r="CB256" s="270"/>
      <c r="CC256" s="270"/>
      <c r="CD256" s="270"/>
      <c r="CE256" s="270"/>
      <c r="CF256" s="270"/>
    </row>
    <row r="257" spans="1:84" s="62" customFormat="1" x14ac:dyDescent="0.25">
      <c r="A257" s="306"/>
      <c r="B257" s="306"/>
      <c r="C257" s="306"/>
      <c r="D257" s="306"/>
      <c r="E257" s="306"/>
      <c r="F257" s="306"/>
      <c r="G257" s="306"/>
      <c r="H257" s="270"/>
      <c r="I257" s="270"/>
      <c r="J257" s="270"/>
      <c r="K257" s="270"/>
      <c r="L257" s="270"/>
      <c r="M257" s="270"/>
      <c r="N257" s="270"/>
      <c r="O257" s="270"/>
      <c r="P257" s="270"/>
      <c r="Q257" s="270"/>
      <c r="R257" s="270"/>
      <c r="S257" s="270"/>
      <c r="T257" s="270"/>
      <c r="U257" s="270"/>
      <c r="V257" s="270"/>
      <c r="W257" s="270"/>
      <c r="X257" s="270"/>
      <c r="Y257" s="270"/>
      <c r="Z257" s="270"/>
      <c r="AA257" s="270"/>
      <c r="AB257" s="270"/>
      <c r="AC257" s="270"/>
      <c r="AD257" s="270"/>
      <c r="AE257" s="270"/>
      <c r="AF257" s="270"/>
      <c r="AG257" s="270"/>
      <c r="AH257" s="270"/>
      <c r="AI257" s="270"/>
      <c r="AJ257" s="270"/>
      <c r="AK257" s="270"/>
      <c r="AL257" s="270"/>
      <c r="AM257" s="270"/>
      <c r="AN257" s="270"/>
      <c r="AO257" s="270"/>
      <c r="AP257" s="270"/>
      <c r="AQ257" s="270"/>
      <c r="AR257" s="270"/>
      <c r="AS257" s="270"/>
      <c r="AT257" s="270"/>
      <c r="AU257" s="270"/>
      <c r="AV257" s="270"/>
      <c r="AW257" s="270"/>
      <c r="AX257" s="270"/>
      <c r="AY257" s="270"/>
      <c r="AZ257" s="270"/>
      <c r="BA257" s="270"/>
      <c r="BB257" s="270"/>
      <c r="BC257" s="270"/>
      <c r="BD257" s="270"/>
      <c r="BE257" s="270"/>
      <c r="BF257" s="270"/>
      <c r="BG257" s="270"/>
      <c r="BH257" s="270"/>
      <c r="BI257" s="270"/>
      <c r="BJ257" s="270"/>
      <c r="BK257" s="270"/>
      <c r="BL257" s="270"/>
      <c r="BM257" s="270"/>
      <c r="BN257" s="270"/>
      <c r="BO257" s="270"/>
      <c r="BP257" s="270"/>
      <c r="BQ257" s="270"/>
      <c r="BR257" s="270"/>
      <c r="BS257" s="270"/>
      <c r="BT257" s="270"/>
      <c r="BU257" s="270"/>
      <c r="BV257" s="270"/>
      <c r="BW257" s="270"/>
      <c r="BX257" s="270"/>
      <c r="BY257" s="270"/>
      <c r="BZ257" s="270"/>
      <c r="CA257" s="270"/>
      <c r="CB257" s="270"/>
      <c r="CC257" s="270"/>
      <c r="CD257" s="270"/>
      <c r="CE257" s="270"/>
      <c r="CF257" s="270"/>
    </row>
    <row r="258" spans="1:84" s="62" customFormat="1" x14ac:dyDescent="0.25">
      <c r="A258" s="306"/>
      <c r="B258" s="306"/>
      <c r="C258" s="306"/>
      <c r="D258" s="306"/>
      <c r="E258" s="306"/>
      <c r="F258" s="306"/>
      <c r="G258" s="306"/>
      <c r="H258" s="270"/>
      <c r="I258" s="270"/>
      <c r="J258" s="270"/>
      <c r="K258" s="270"/>
      <c r="L258" s="270"/>
      <c r="M258" s="270"/>
      <c r="N258" s="270"/>
      <c r="O258" s="270"/>
      <c r="P258" s="270"/>
      <c r="Q258" s="270"/>
      <c r="R258" s="270"/>
      <c r="S258" s="270"/>
      <c r="T258" s="270"/>
      <c r="U258" s="270"/>
      <c r="V258" s="270"/>
      <c r="W258" s="270"/>
      <c r="X258" s="270"/>
      <c r="Y258" s="270"/>
      <c r="Z258" s="270"/>
      <c r="AA258" s="270"/>
      <c r="AB258" s="270"/>
      <c r="AC258" s="270"/>
      <c r="AD258" s="270"/>
      <c r="AE258" s="270"/>
      <c r="AF258" s="270"/>
      <c r="AG258" s="270"/>
      <c r="AH258" s="270"/>
      <c r="AI258" s="270"/>
      <c r="AJ258" s="270"/>
      <c r="AK258" s="270"/>
      <c r="AL258" s="270"/>
      <c r="AM258" s="270"/>
      <c r="AN258" s="270"/>
      <c r="AO258" s="270"/>
      <c r="AP258" s="270"/>
      <c r="AQ258" s="270"/>
      <c r="AR258" s="270"/>
      <c r="AS258" s="270"/>
      <c r="AT258" s="270"/>
      <c r="AU258" s="270"/>
      <c r="AV258" s="270"/>
      <c r="AW258" s="270"/>
      <c r="AX258" s="270"/>
      <c r="AY258" s="270"/>
      <c r="AZ258" s="270"/>
      <c r="BA258" s="270"/>
      <c r="BB258" s="270"/>
      <c r="BC258" s="270"/>
      <c r="BD258" s="270"/>
      <c r="BE258" s="270"/>
      <c r="BF258" s="270"/>
      <c r="BG258" s="270"/>
      <c r="BH258" s="270"/>
      <c r="BI258" s="270"/>
      <c r="BJ258" s="270"/>
      <c r="BK258" s="270"/>
      <c r="BL258" s="270"/>
      <c r="BM258" s="270"/>
      <c r="BN258" s="270"/>
      <c r="BO258" s="270"/>
      <c r="BP258" s="270"/>
      <c r="BQ258" s="270"/>
      <c r="BR258" s="270"/>
      <c r="BS258" s="270"/>
      <c r="BT258" s="270"/>
      <c r="BU258" s="270"/>
      <c r="BV258" s="270"/>
      <c r="BW258" s="270"/>
      <c r="BX258" s="270"/>
      <c r="BY258" s="270"/>
      <c r="BZ258" s="270"/>
      <c r="CA258" s="270"/>
      <c r="CB258" s="270"/>
      <c r="CC258" s="270"/>
      <c r="CD258" s="270"/>
      <c r="CE258" s="270"/>
      <c r="CF258" s="270"/>
    </row>
    <row r="259" spans="1:84" s="62" customFormat="1" x14ac:dyDescent="0.25">
      <c r="A259" s="306"/>
      <c r="B259" s="306"/>
      <c r="C259" s="306"/>
      <c r="D259" s="306"/>
      <c r="E259" s="306"/>
      <c r="F259" s="306"/>
      <c r="G259" s="306"/>
      <c r="H259" s="270"/>
      <c r="I259" s="270"/>
      <c r="J259" s="270"/>
      <c r="K259" s="270"/>
      <c r="L259" s="270"/>
      <c r="M259" s="270"/>
      <c r="N259" s="270"/>
      <c r="O259" s="270"/>
      <c r="P259" s="270"/>
      <c r="Q259" s="270"/>
      <c r="R259" s="270"/>
      <c r="S259" s="270"/>
      <c r="T259" s="270"/>
      <c r="U259" s="270"/>
      <c r="V259" s="270"/>
      <c r="W259" s="270"/>
      <c r="X259" s="270"/>
      <c r="Y259" s="270"/>
      <c r="Z259" s="270"/>
      <c r="AA259" s="270"/>
      <c r="AB259" s="270"/>
      <c r="AC259" s="270"/>
      <c r="AD259" s="270"/>
      <c r="AE259" s="270"/>
      <c r="AF259" s="270"/>
      <c r="AG259" s="270"/>
      <c r="AH259" s="270"/>
      <c r="AI259" s="270"/>
      <c r="AJ259" s="270"/>
      <c r="AK259" s="270"/>
      <c r="AL259" s="270"/>
      <c r="AM259" s="270"/>
      <c r="AN259" s="270"/>
      <c r="AO259" s="270"/>
      <c r="AP259" s="270"/>
      <c r="AQ259" s="270"/>
      <c r="AR259" s="270"/>
      <c r="AS259" s="270"/>
      <c r="AT259" s="270"/>
      <c r="AU259" s="270"/>
      <c r="AV259" s="270"/>
      <c r="AW259" s="270"/>
      <c r="AX259" s="270"/>
      <c r="AY259" s="270"/>
      <c r="AZ259" s="270"/>
      <c r="BA259" s="270"/>
      <c r="BB259" s="270"/>
      <c r="BC259" s="270"/>
      <c r="BD259" s="270"/>
      <c r="BE259" s="270"/>
      <c r="BF259" s="270"/>
      <c r="BG259" s="270"/>
      <c r="BH259" s="270"/>
      <c r="BI259" s="270"/>
      <c r="BJ259" s="270"/>
      <c r="BK259" s="270"/>
      <c r="BL259" s="270"/>
      <c r="BM259" s="270"/>
      <c r="BN259" s="270"/>
      <c r="BO259" s="270"/>
      <c r="BP259" s="270"/>
      <c r="BQ259" s="270"/>
      <c r="BR259" s="270"/>
      <c r="BS259" s="270"/>
      <c r="BT259" s="270"/>
      <c r="BU259" s="270"/>
      <c r="BV259" s="270"/>
      <c r="BW259" s="270"/>
      <c r="BX259" s="270"/>
      <c r="BY259" s="270"/>
      <c r="BZ259" s="270"/>
      <c r="CA259" s="270"/>
      <c r="CB259" s="270"/>
      <c r="CC259" s="270"/>
      <c r="CD259" s="270"/>
      <c r="CE259" s="270"/>
      <c r="CF259" s="270"/>
    </row>
    <row r="260" spans="1:84" s="62" customFormat="1" x14ac:dyDescent="0.25">
      <c r="A260" s="306"/>
      <c r="B260" s="306"/>
      <c r="C260" s="306"/>
      <c r="D260" s="306"/>
      <c r="E260" s="306"/>
      <c r="F260" s="306"/>
      <c r="G260" s="306"/>
      <c r="H260" s="270"/>
      <c r="I260" s="270"/>
      <c r="J260" s="270"/>
      <c r="K260" s="270"/>
      <c r="L260" s="270"/>
      <c r="M260" s="270"/>
      <c r="N260" s="270"/>
      <c r="O260" s="270"/>
      <c r="P260" s="270"/>
      <c r="Q260" s="270"/>
      <c r="R260" s="270"/>
      <c r="S260" s="270"/>
      <c r="T260" s="270"/>
      <c r="U260" s="270"/>
      <c r="V260" s="270"/>
      <c r="W260" s="270"/>
      <c r="X260" s="270"/>
      <c r="Y260" s="270"/>
      <c r="Z260" s="270"/>
      <c r="AA260" s="270"/>
      <c r="AB260" s="270"/>
      <c r="AC260" s="270"/>
      <c r="AD260" s="270"/>
      <c r="AE260" s="270"/>
      <c r="AF260" s="270"/>
      <c r="AG260" s="270"/>
      <c r="AH260" s="270"/>
      <c r="AI260" s="270"/>
      <c r="AJ260" s="270"/>
      <c r="AK260" s="270"/>
      <c r="AL260" s="270"/>
      <c r="AM260" s="270"/>
      <c r="AN260" s="270"/>
      <c r="AO260" s="270"/>
      <c r="AP260" s="270"/>
      <c r="AQ260" s="270"/>
      <c r="AR260" s="270"/>
      <c r="AS260" s="270"/>
      <c r="AT260" s="270"/>
      <c r="AU260" s="270"/>
      <c r="AV260" s="270"/>
      <c r="AW260" s="270"/>
      <c r="AX260" s="270"/>
      <c r="AY260" s="270"/>
      <c r="AZ260" s="270"/>
      <c r="BA260" s="270"/>
      <c r="BB260" s="270"/>
      <c r="BC260" s="270"/>
      <c r="BD260" s="270"/>
      <c r="BE260" s="270"/>
      <c r="BF260" s="270"/>
      <c r="BG260" s="270"/>
      <c r="BH260" s="270"/>
      <c r="BI260" s="270"/>
      <c r="BJ260" s="270"/>
      <c r="BK260" s="270"/>
      <c r="BL260" s="270"/>
      <c r="BM260" s="270"/>
      <c r="BN260" s="270"/>
      <c r="BO260" s="270"/>
      <c r="BP260" s="270"/>
      <c r="BQ260" s="270"/>
      <c r="BR260" s="270"/>
      <c r="BS260" s="270"/>
      <c r="BT260" s="270"/>
      <c r="BU260" s="270"/>
      <c r="BV260" s="270"/>
      <c r="BW260" s="270"/>
      <c r="BX260" s="270"/>
      <c r="BY260" s="270"/>
      <c r="BZ260" s="270"/>
      <c r="CA260" s="270"/>
      <c r="CB260" s="270"/>
      <c r="CC260" s="270"/>
      <c r="CD260" s="270"/>
      <c r="CE260" s="270"/>
      <c r="CF260" s="270"/>
    </row>
    <row r="261" spans="1:84" s="62" customFormat="1" x14ac:dyDescent="0.25">
      <c r="A261" s="306"/>
      <c r="B261" s="306"/>
      <c r="C261" s="306"/>
      <c r="D261" s="306"/>
      <c r="E261" s="306"/>
      <c r="F261" s="306"/>
      <c r="G261" s="306"/>
      <c r="H261" s="270"/>
      <c r="I261" s="270"/>
      <c r="J261" s="270"/>
      <c r="K261" s="270"/>
      <c r="L261" s="270"/>
      <c r="M261" s="270"/>
      <c r="N261" s="270"/>
      <c r="O261" s="270"/>
      <c r="P261" s="270"/>
      <c r="Q261" s="270"/>
      <c r="R261" s="270"/>
      <c r="S261" s="270"/>
      <c r="T261" s="270"/>
      <c r="U261" s="270"/>
      <c r="V261" s="270"/>
      <c r="W261" s="270"/>
      <c r="X261" s="270"/>
      <c r="Y261" s="270"/>
      <c r="Z261" s="270"/>
      <c r="AA261" s="270"/>
      <c r="AB261" s="270"/>
      <c r="AC261" s="270"/>
      <c r="AD261" s="270"/>
      <c r="AE261" s="270"/>
      <c r="AF261" s="270"/>
      <c r="AG261" s="270"/>
      <c r="AH261" s="270"/>
      <c r="AI261" s="270"/>
      <c r="AJ261" s="270"/>
      <c r="AK261" s="270"/>
      <c r="AL261" s="270"/>
      <c r="AM261" s="270"/>
      <c r="AN261" s="270"/>
      <c r="AO261" s="270"/>
      <c r="AP261" s="270"/>
      <c r="AQ261" s="270"/>
      <c r="AR261" s="270"/>
      <c r="AS261" s="270"/>
      <c r="AT261" s="270"/>
      <c r="AU261" s="270"/>
      <c r="AV261" s="270"/>
      <c r="AW261" s="270"/>
      <c r="AX261" s="270"/>
      <c r="AY261" s="270"/>
      <c r="AZ261" s="270"/>
      <c r="BA261" s="270"/>
      <c r="BB261" s="270"/>
      <c r="BC261" s="270"/>
      <c r="BD261" s="270"/>
      <c r="BE261" s="270"/>
      <c r="BF261" s="270"/>
      <c r="BG261" s="270"/>
      <c r="BH261" s="270"/>
      <c r="BI261" s="270"/>
      <c r="BJ261" s="270"/>
      <c r="BK261" s="270"/>
      <c r="BL261" s="270"/>
      <c r="BM261" s="270"/>
      <c r="BN261" s="270"/>
      <c r="BO261" s="270"/>
      <c r="BP261" s="270"/>
      <c r="BQ261" s="270"/>
      <c r="BR261" s="270"/>
      <c r="BS261" s="270"/>
      <c r="BT261" s="270"/>
      <c r="BU261" s="270"/>
      <c r="BV261" s="270"/>
      <c r="BW261" s="270"/>
      <c r="BX261" s="270"/>
      <c r="BY261" s="270"/>
      <c r="BZ261" s="270"/>
      <c r="CA261" s="270"/>
      <c r="CB261" s="270"/>
      <c r="CC261" s="270"/>
      <c r="CD261" s="270"/>
      <c r="CE261" s="270"/>
      <c r="CF261" s="270"/>
    </row>
    <row r="262" spans="1:84" s="62" customFormat="1" x14ac:dyDescent="0.25">
      <c r="A262" s="306"/>
      <c r="B262" s="306"/>
      <c r="C262" s="306"/>
      <c r="D262" s="306"/>
      <c r="E262" s="306"/>
      <c r="F262" s="306"/>
      <c r="G262" s="306"/>
      <c r="H262" s="270"/>
      <c r="I262" s="270"/>
      <c r="J262" s="270"/>
      <c r="K262" s="270"/>
      <c r="L262" s="270"/>
      <c r="M262" s="270"/>
      <c r="N262" s="270"/>
      <c r="O262" s="270"/>
      <c r="P262" s="270"/>
      <c r="Q262" s="270"/>
      <c r="R262" s="270"/>
      <c r="S262" s="270"/>
      <c r="T262" s="270"/>
      <c r="U262" s="270"/>
      <c r="V262" s="270"/>
      <c r="W262" s="270"/>
      <c r="X262" s="270"/>
      <c r="Y262" s="270"/>
      <c r="Z262" s="270"/>
      <c r="AA262" s="270"/>
      <c r="AB262" s="270"/>
      <c r="AC262" s="270"/>
      <c r="AD262" s="270"/>
      <c r="AE262" s="270"/>
      <c r="AF262" s="270"/>
      <c r="AG262" s="270"/>
      <c r="AH262" s="270"/>
      <c r="AI262" s="270"/>
      <c r="AJ262" s="270"/>
      <c r="AK262" s="270"/>
      <c r="AL262" s="270"/>
      <c r="AM262" s="270"/>
      <c r="AN262" s="270"/>
      <c r="AO262" s="270"/>
      <c r="AP262" s="270"/>
      <c r="AQ262" s="270"/>
      <c r="AR262" s="270"/>
      <c r="AS262" s="270"/>
      <c r="AT262" s="270"/>
      <c r="AU262" s="270"/>
      <c r="AV262" s="270"/>
      <c r="AW262" s="270"/>
      <c r="AX262" s="270"/>
      <c r="AY262" s="270"/>
      <c r="AZ262" s="270"/>
      <c r="BA262" s="270"/>
      <c r="BB262" s="270"/>
      <c r="BC262" s="270"/>
      <c r="BD262" s="270"/>
      <c r="BE262" s="270"/>
      <c r="BF262" s="270"/>
      <c r="BG262" s="270"/>
      <c r="BH262" s="270"/>
      <c r="BI262" s="270"/>
      <c r="BJ262" s="270"/>
      <c r="BK262" s="270"/>
      <c r="BL262" s="270"/>
      <c r="BM262" s="270"/>
      <c r="BN262" s="270"/>
      <c r="BO262" s="270"/>
      <c r="BP262" s="270"/>
      <c r="BQ262" s="270"/>
      <c r="BR262" s="270"/>
      <c r="BS262" s="270"/>
      <c r="BT262" s="270"/>
      <c r="BU262" s="270"/>
      <c r="BV262" s="270"/>
      <c r="BW262" s="270"/>
      <c r="BX262" s="270"/>
      <c r="BY262" s="270"/>
      <c r="BZ262" s="270"/>
      <c r="CA262" s="270"/>
      <c r="CB262" s="270"/>
      <c r="CC262" s="270"/>
      <c r="CD262" s="270"/>
      <c r="CE262" s="270"/>
      <c r="CF262" s="270"/>
    </row>
    <row r="263" spans="1:84" s="62" customFormat="1" x14ac:dyDescent="0.25">
      <c r="A263" s="306"/>
      <c r="B263" s="306"/>
      <c r="C263" s="306"/>
      <c r="D263" s="306"/>
      <c r="E263" s="306"/>
      <c r="F263" s="306"/>
      <c r="G263" s="306"/>
      <c r="H263" s="270"/>
      <c r="I263" s="270"/>
      <c r="J263" s="270"/>
      <c r="K263" s="270"/>
      <c r="L263" s="270"/>
      <c r="M263" s="270"/>
      <c r="N263" s="270"/>
      <c r="O263" s="270"/>
      <c r="P263" s="270"/>
      <c r="Q263" s="270"/>
      <c r="R263" s="270"/>
      <c r="S263" s="270"/>
      <c r="T263" s="270"/>
      <c r="U263" s="270"/>
      <c r="V263" s="270"/>
      <c r="W263" s="270"/>
      <c r="X263" s="270"/>
      <c r="Y263" s="270"/>
      <c r="Z263" s="270"/>
      <c r="AA263" s="270"/>
      <c r="AB263" s="270"/>
      <c r="AC263" s="270"/>
      <c r="AD263" s="270"/>
      <c r="AE263" s="270"/>
      <c r="AF263" s="270"/>
      <c r="AG263" s="270"/>
      <c r="AH263" s="270"/>
      <c r="AI263" s="270"/>
      <c r="AJ263" s="270"/>
      <c r="AK263" s="270"/>
      <c r="AL263" s="270"/>
      <c r="AM263" s="270"/>
      <c r="AN263" s="270"/>
      <c r="AO263" s="270"/>
      <c r="AP263" s="270"/>
      <c r="AQ263" s="270"/>
      <c r="AR263" s="270"/>
      <c r="AS263" s="270"/>
      <c r="AT263" s="270"/>
      <c r="AU263" s="270"/>
      <c r="AV263" s="270"/>
      <c r="AW263" s="270"/>
      <c r="AX263" s="270"/>
      <c r="AY263" s="270"/>
      <c r="AZ263" s="270"/>
      <c r="BA263" s="270"/>
      <c r="BB263" s="270"/>
      <c r="BC263" s="270"/>
      <c r="BD263" s="270"/>
      <c r="BE263" s="270"/>
      <c r="BF263" s="270"/>
      <c r="BG263" s="270"/>
      <c r="BH263" s="270"/>
      <c r="BI263" s="270"/>
      <c r="BJ263" s="270"/>
      <c r="BK263" s="270"/>
      <c r="BL263" s="270"/>
      <c r="BM263" s="270"/>
      <c r="BN263" s="270"/>
      <c r="BO263" s="270"/>
      <c r="BP263" s="270"/>
      <c r="BQ263" s="270"/>
      <c r="BR263" s="270"/>
      <c r="BS263" s="270"/>
      <c r="BT263" s="270"/>
      <c r="BU263" s="270"/>
      <c r="BV263" s="270"/>
      <c r="BW263" s="270"/>
      <c r="BX263" s="270"/>
      <c r="BY263" s="270"/>
      <c r="BZ263" s="270"/>
      <c r="CA263" s="270"/>
      <c r="CB263" s="270"/>
      <c r="CC263" s="270"/>
      <c r="CD263" s="270"/>
      <c r="CE263" s="270"/>
      <c r="CF263" s="270"/>
    </row>
    <row r="264" spans="1:84" s="62" customFormat="1" x14ac:dyDescent="0.25">
      <c r="A264" s="306"/>
      <c r="B264" s="306"/>
      <c r="C264" s="306"/>
      <c r="D264" s="306"/>
      <c r="E264" s="306"/>
      <c r="F264" s="306"/>
      <c r="G264" s="306"/>
      <c r="H264" s="270"/>
      <c r="I264" s="270"/>
      <c r="J264" s="270"/>
      <c r="K264" s="270"/>
      <c r="L264" s="270"/>
      <c r="M264" s="270"/>
      <c r="N264" s="270"/>
      <c r="O264" s="270"/>
      <c r="P264" s="270"/>
      <c r="Q264" s="270"/>
      <c r="R264" s="270"/>
      <c r="S264" s="270"/>
      <c r="T264" s="270"/>
      <c r="U264" s="270"/>
      <c r="V264" s="270"/>
      <c r="W264" s="270"/>
      <c r="X264" s="270"/>
      <c r="Y264" s="270"/>
      <c r="Z264" s="270"/>
      <c r="AA264" s="270"/>
      <c r="AB264" s="270"/>
      <c r="AC264" s="270"/>
      <c r="AD264" s="270"/>
      <c r="AE264" s="270"/>
      <c r="AF264" s="270"/>
      <c r="AG264" s="270"/>
      <c r="AH264" s="270"/>
      <c r="AI264" s="270"/>
      <c r="AJ264" s="270"/>
      <c r="AK264" s="270"/>
      <c r="AL264" s="270"/>
      <c r="AM264" s="270"/>
      <c r="AN264" s="270"/>
      <c r="AO264" s="270"/>
      <c r="AP264" s="270"/>
      <c r="AQ264" s="270"/>
      <c r="AR264" s="270"/>
      <c r="AS264" s="270"/>
      <c r="AT264" s="270"/>
      <c r="AU264" s="270"/>
      <c r="AV264" s="270"/>
      <c r="AW264" s="270"/>
      <c r="AX264" s="270"/>
      <c r="AY264" s="270"/>
      <c r="AZ264" s="270"/>
      <c r="BA264" s="270"/>
      <c r="BB264" s="270"/>
      <c r="BC264" s="270"/>
      <c r="BD264" s="270"/>
      <c r="BE264" s="270"/>
      <c r="BF264" s="270"/>
      <c r="BG264" s="270"/>
      <c r="BH264" s="270"/>
      <c r="BI264" s="270"/>
      <c r="BJ264" s="270"/>
      <c r="BK264" s="270"/>
      <c r="BL264" s="270"/>
      <c r="BM264" s="270"/>
      <c r="BN264" s="270"/>
      <c r="BO264" s="270"/>
      <c r="BP264" s="270"/>
      <c r="BQ264" s="270"/>
      <c r="BR264" s="270"/>
      <c r="BS264" s="270"/>
      <c r="BT264" s="270"/>
      <c r="BU264" s="270"/>
      <c r="BV264" s="270"/>
      <c r="BW264" s="270"/>
      <c r="BX264" s="270"/>
      <c r="BY264" s="270"/>
      <c r="BZ264" s="270"/>
      <c r="CA264" s="270"/>
      <c r="CB264" s="270"/>
      <c r="CC264" s="270"/>
      <c r="CD264" s="270"/>
      <c r="CE264" s="270"/>
      <c r="CF264" s="270"/>
    </row>
    <row r="265" spans="1:84" s="62" customFormat="1" x14ac:dyDescent="0.25">
      <c r="A265" s="306"/>
      <c r="B265" s="306"/>
      <c r="C265" s="306"/>
      <c r="D265" s="306"/>
      <c r="E265" s="306"/>
      <c r="F265" s="306"/>
      <c r="G265" s="306"/>
      <c r="H265" s="270"/>
      <c r="I265" s="270"/>
      <c r="J265" s="270"/>
      <c r="K265" s="270"/>
      <c r="L265" s="270"/>
      <c r="M265" s="270"/>
      <c r="N265" s="270"/>
      <c r="O265" s="270"/>
      <c r="P265" s="270"/>
      <c r="Q265" s="270"/>
      <c r="R265" s="270"/>
      <c r="S265" s="270"/>
      <c r="T265" s="270"/>
      <c r="U265" s="270"/>
      <c r="V265" s="270"/>
      <c r="W265" s="270"/>
      <c r="X265" s="270"/>
      <c r="Y265" s="270"/>
      <c r="Z265" s="270"/>
      <c r="AA265" s="270"/>
      <c r="AB265" s="270"/>
      <c r="AC265" s="270"/>
      <c r="AD265" s="270"/>
      <c r="AE265" s="270"/>
      <c r="AF265" s="270"/>
      <c r="AG265" s="270"/>
      <c r="AH265" s="270"/>
      <c r="AI265" s="270"/>
      <c r="AJ265" s="270"/>
      <c r="AK265" s="270"/>
      <c r="AL265" s="270"/>
      <c r="AM265" s="270"/>
      <c r="AN265" s="270"/>
      <c r="AO265" s="270"/>
      <c r="AP265" s="270"/>
      <c r="AQ265" s="270"/>
      <c r="AR265" s="270"/>
      <c r="AS265" s="270"/>
      <c r="AT265" s="270"/>
      <c r="AU265" s="270"/>
      <c r="AV265" s="270"/>
      <c r="AW265" s="270"/>
      <c r="AX265" s="270"/>
      <c r="AY265" s="270"/>
      <c r="AZ265" s="270"/>
      <c r="BA265" s="270"/>
      <c r="BB265" s="270"/>
      <c r="BC265" s="270"/>
      <c r="BD265" s="270"/>
      <c r="BE265" s="270"/>
      <c r="BF265" s="270"/>
      <c r="BG265" s="270"/>
      <c r="BH265" s="270"/>
      <c r="BI265" s="270"/>
      <c r="BJ265" s="270"/>
      <c r="BK265" s="270"/>
      <c r="BL265" s="270"/>
      <c r="BM265" s="270"/>
      <c r="BN265" s="270"/>
      <c r="BO265" s="270"/>
      <c r="BP265" s="270"/>
      <c r="BQ265" s="270"/>
      <c r="BR265" s="270"/>
      <c r="BS265" s="270"/>
      <c r="BT265" s="270"/>
      <c r="BU265" s="270"/>
      <c r="BV265" s="270"/>
      <c r="BW265" s="270"/>
      <c r="BX265" s="270"/>
      <c r="BY265" s="270"/>
      <c r="BZ265" s="270"/>
      <c r="CA265" s="270"/>
      <c r="CB265" s="270"/>
      <c r="CC265" s="270"/>
      <c r="CD265" s="270"/>
      <c r="CE265" s="270"/>
      <c r="CF265" s="270"/>
    </row>
    <row r="266" spans="1:84" s="62" customFormat="1" x14ac:dyDescent="0.25">
      <c r="A266" s="306"/>
      <c r="B266" s="306"/>
      <c r="C266" s="306"/>
      <c r="D266" s="306"/>
      <c r="E266" s="306"/>
      <c r="F266" s="306"/>
      <c r="G266" s="306"/>
      <c r="H266" s="270"/>
      <c r="I266" s="270"/>
      <c r="J266" s="270"/>
      <c r="K266" s="270"/>
      <c r="L266" s="270"/>
      <c r="M266" s="270"/>
      <c r="N266" s="270"/>
      <c r="O266" s="270"/>
      <c r="P266" s="270"/>
      <c r="Q266" s="270"/>
      <c r="R266" s="270"/>
      <c r="S266" s="270"/>
      <c r="T266" s="270"/>
      <c r="U266" s="270"/>
      <c r="V266" s="270"/>
      <c r="W266" s="270"/>
      <c r="X266" s="270"/>
      <c r="Y266" s="270"/>
      <c r="Z266" s="270"/>
      <c r="AA266" s="270"/>
      <c r="AB266" s="270"/>
      <c r="AC266" s="270"/>
      <c r="AD266" s="270"/>
      <c r="AE266" s="270"/>
      <c r="AF266" s="270"/>
      <c r="AG266" s="270"/>
      <c r="AH266" s="270"/>
      <c r="AI266" s="270"/>
      <c r="AJ266" s="270"/>
      <c r="AK266" s="270"/>
      <c r="AL266" s="270"/>
      <c r="AM266" s="270"/>
      <c r="AN266" s="270"/>
      <c r="AO266" s="270"/>
      <c r="AP266" s="270"/>
      <c r="AQ266" s="270"/>
      <c r="AR266" s="270"/>
      <c r="AS266" s="270"/>
      <c r="AT266" s="270"/>
      <c r="AU266" s="270"/>
      <c r="AV266" s="270"/>
      <c r="AW266" s="270"/>
      <c r="AX266" s="270"/>
      <c r="AY266" s="270"/>
      <c r="AZ266" s="270"/>
      <c r="BA266" s="270"/>
      <c r="BB266" s="270"/>
      <c r="BC266" s="270"/>
      <c r="BD266" s="270"/>
      <c r="BE266" s="270"/>
      <c r="BF266" s="270"/>
      <c r="BG266" s="270"/>
      <c r="BH266" s="270"/>
      <c r="BI266" s="270"/>
      <c r="BJ266" s="270"/>
      <c r="BK266" s="270"/>
      <c r="BL266" s="270"/>
      <c r="BM266" s="270"/>
      <c r="BN266" s="270"/>
      <c r="BO266" s="270"/>
      <c r="BP266" s="270"/>
      <c r="BQ266" s="270"/>
      <c r="BR266" s="270"/>
      <c r="BS266" s="270"/>
      <c r="BT266" s="270"/>
      <c r="BU266" s="270"/>
      <c r="BV266" s="270"/>
      <c r="BW266" s="270"/>
      <c r="BX266" s="270"/>
      <c r="BY266" s="270"/>
      <c r="BZ266" s="270"/>
      <c r="CA266" s="270"/>
      <c r="CB266" s="270"/>
      <c r="CC266" s="270"/>
      <c r="CD266" s="270"/>
      <c r="CE266" s="270"/>
      <c r="CF266" s="270"/>
    </row>
    <row r="267" spans="1:84" s="62" customFormat="1" x14ac:dyDescent="0.25">
      <c r="A267" s="306"/>
      <c r="B267" s="306"/>
      <c r="C267" s="306"/>
      <c r="D267" s="306"/>
      <c r="E267" s="306"/>
      <c r="F267" s="306"/>
      <c r="G267" s="306"/>
      <c r="H267" s="270"/>
      <c r="I267" s="270"/>
      <c r="J267" s="270"/>
      <c r="K267" s="270"/>
      <c r="L267" s="270"/>
      <c r="M267" s="270"/>
      <c r="N267" s="270"/>
      <c r="O267" s="270"/>
      <c r="P267" s="270"/>
      <c r="Q267" s="270"/>
      <c r="R267" s="270"/>
      <c r="S267" s="270"/>
      <c r="T267" s="270"/>
      <c r="U267" s="270"/>
      <c r="V267" s="270"/>
      <c r="W267" s="270"/>
      <c r="X267" s="270"/>
      <c r="Y267" s="270"/>
      <c r="Z267" s="270"/>
      <c r="AA267" s="270"/>
      <c r="AB267" s="270"/>
      <c r="AC267" s="270"/>
      <c r="AD267" s="270"/>
      <c r="AE267" s="270"/>
      <c r="AF267" s="270"/>
      <c r="AG267" s="270"/>
      <c r="AH267" s="270"/>
      <c r="AI267" s="270"/>
      <c r="AJ267" s="270"/>
      <c r="AK267" s="270"/>
      <c r="AL267" s="270"/>
      <c r="AM267" s="270"/>
      <c r="AN267" s="270"/>
      <c r="AO267" s="270"/>
      <c r="AP267" s="270"/>
      <c r="AQ267" s="270"/>
      <c r="AR267" s="270"/>
      <c r="AS267" s="270"/>
      <c r="AT267" s="270"/>
      <c r="AU267" s="270"/>
      <c r="AV267" s="270"/>
      <c r="AW267" s="270"/>
      <c r="AX267" s="270"/>
      <c r="AY267" s="270"/>
      <c r="AZ267" s="270"/>
      <c r="BA267" s="270"/>
      <c r="BB267" s="270"/>
      <c r="BC267" s="270"/>
      <c r="BD267" s="270"/>
      <c r="BE267" s="270"/>
      <c r="BF267" s="270"/>
      <c r="BG267" s="270"/>
      <c r="BH267" s="270"/>
      <c r="BI267" s="270"/>
      <c r="BJ267" s="270"/>
      <c r="BK267" s="270"/>
      <c r="BL267" s="270"/>
      <c r="BM267" s="270"/>
      <c r="BN267" s="270"/>
      <c r="BO267" s="270"/>
      <c r="BP267" s="270"/>
      <c r="BQ267" s="270"/>
      <c r="BR267" s="270"/>
      <c r="BS267" s="270"/>
      <c r="BT267" s="270"/>
      <c r="BU267" s="270"/>
      <c r="BV267" s="270"/>
      <c r="BW267" s="270"/>
      <c r="BX267" s="270"/>
      <c r="BY267" s="270"/>
      <c r="BZ267" s="270"/>
      <c r="CA267" s="270"/>
      <c r="CB267" s="270"/>
      <c r="CC267" s="270"/>
      <c r="CD267" s="270"/>
      <c r="CE267" s="270"/>
      <c r="CF267" s="270"/>
    </row>
    <row r="268" spans="1:84" s="62" customFormat="1" x14ac:dyDescent="0.25">
      <c r="A268" s="306"/>
      <c r="B268" s="306"/>
      <c r="C268" s="306"/>
      <c r="D268" s="306"/>
      <c r="E268" s="306"/>
      <c r="F268" s="306"/>
      <c r="G268" s="306"/>
      <c r="H268" s="270"/>
      <c r="I268" s="270"/>
      <c r="J268" s="270"/>
      <c r="K268" s="270"/>
      <c r="L268" s="270"/>
      <c r="M268" s="270"/>
      <c r="N268" s="270"/>
      <c r="O268" s="270"/>
      <c r="P268" s="270"/>
      <c r="Q268" s="270"/>
      <c r="R268" s="270"/>
      <c r="S268" s="270"/>
      <c r="T268" s="270"/>
      <c r="U268" s="270"/>
      <c r="V268" s="270"/>
      <c r="W268" s="270"/>
      <c r="X268" s="270"/>
      <c r="Y268" s="270"/>
      <c r="Z268" s="270"/>
      <c r="AA268" s="270"/>
      <c r="AB268" s="270"/>
      <c r="AC268" s="270"/>
      <c r="AD268" s="270"/>
      <c r="AE268" s="270"/>
      <c r="AF268" s="270"/>
      <c r="AG268" s="270"/>
      <c r="AH268" s="270"/>
      <c r="AI268" s="270"/>
      <c r="AJ268" s="270"/>
      <c r="AK268" s="270"/>
      <c r="AL268" s="270"/>
      <c r="AM268" s="270"/>
      <c r="AN268" s="270"/>
      <c r="AO268" s="270"/>
      <c r="AP268" s="270"/>
      <c r="AQ268" s="270"/>
      <c r="AR268" s="270"/>
      <c r="AS268" s="270"/>
      <c r="AT268" s="270"/>
      <c r="AU268" s="270"/>
      <c r="AV268" s="270"/>
      <c r="AW268" s="270"/>
      <c r="AX268" s="270"/>
      <c r="AY268" s="270"/>
      <c r="AZ268" s="270"/>
      <c r="BA268" s="270"/>
      <c r="BB268" s="270"/>
      <c r="BC268" s="270"/>
      <c r="BD268" s="270"/>
      <c r="BE268" s="270"/>
      <c r="BF268" s="270"/>
      <c r="BG268" s="270"/>
      <c r="BH268" s="270"/>
      <c r="BI268" s="270"/>
      <c r="BJ268" s="270"/>
      <c r="BK268" s="270"/>
      <c r="BL268" s="270"/>
      <c r="BM268" s="270"/>
      <c r="BN268" s="270"/>
      <c r="BO268" s="270"/>
      <c r="BP268" s="270"/>
      <c r="BQ268" s="270"/>
      <c r="BR268" s="270"/>
      <c r="BS268" s="270"/>
      <c r="BT268" s="270"/>
      <c r="BU268" s="270"/>
      <c r="BV268" s="270"/>
      <c r="BW268" s="270"/>
      <c r="BX268" s="270"/>
      <c r="BY268" s="270"/>
      <c r="BZ268" s="270"/>
      <c r="CA268" s="270"/>
      <c r="CB268" s="270"/>
      <c r="CC268" s="270"/>
      <c r="CD268" s="270"/>
      <c r="CE268" s="270"/>
      <c r="CF268" s="270"/>
    </row>
    <row r="269" spans="1:84" s="62" customFormat="1" x14ac:dyDescent="0.25">
      <c r="A269" s="306"/>
      <c r="B269" s="306"/>
      <c r="C269" s="306"/>
      <c r="D269" s="306"/>
      <c r="E269" s="306"/>
      <c r="F269" s="306"/>
      <c r="G269" s="306"/>
      <c r="H269" s="270"/>
      <c r="I269" s="270"/>
      <c r="J269" s="270"/>
      <c r="K269" s="270"/>
      <c r="L269" s="270"/>
      <c r="M269" s="270"/>
      <c r="N269" s="270"/>
      <c r="O269" s="270"/>
      <c r="P269" s="270"/>
      <c r="Q269" s="270"/>
      <c r="R269" s="270"/>
      <c r="S269" s="270"/>
      <c r="T269" s="270"/>
      <c r="U269" s="270"/>
      <c r="V269" s="270"/>
      <c r="W269" s="270"/>
      <c r="X269" s="270"/>
      <c r="Y269" s="270"/>
      <c r="Z269" s="270"/>
      <c r="AA269" s="270"/>
      <c r="AB269" s="270"/>
      <c r="AC269" s="270"/>
      <c r="AD269" s="270"/>
      <c r="AE269" s="270"/>
      <c r="AF269" s="270"/>
      <c r="AG269" s="270"/>
      <c r="AH269" s="270"/>
      <c r="AI269" s="270"/>
      <c r="AJ269" s="270"/>
      <c r="AK269" s="270"/>
      <c r="AL269" s="270"/>
      <c r="AM269" s="270"/>
      <c r="AN269" s="270"/>
      <c r="AO269" s="270"/>
      <c r="AP269" s="270"/>
      <c r="AQ269" s="270"/>
      <c r="AR269" s="270"/>
      <c r="AS269" s="270"/>
      <c r="AT269" s="270"/>
      <c r="AU269" s="270"/>
      <c r="AV269" s="270"/>
      <c r="AW269" s="270"/>
      <c r="AX269" s="270"/>
      <c r="AY269" s="270"/>
      <c r="AZ269" s="270"/>
      <c r="BA269" s="270"/>
      <c r="BB269" s="270"/>
      <c r="BC269" s="270"/>
      <c r="BD269" s="270"/>
      <c r="BE269" s="270"/>
      <c r="BF269" s="270"/>
      <c r="BG269" s="270"/>
      <c r="BH269" s="270"/>
      <c r="BI269" s="270"/>
      <c r="BJ269" s="270"/>
      <c r="BK269" s="270"/>
      <c r="BL269" s="270"/>
      <c r="BM269" s="270"/>
      <c r="BN269" s="270"/>
      <c r="BO269" s="270"/>
      <c r="BP269" s="270"/>
      <c r="BQ269" s="270"/>
      <c r="BR269" s="270"/>
      <c r="BS269" s="270"/>
      <c r="BT269" s="270"/>
      <c r="BU269" s="270"/>
      <c r="BV269" s="270"/>
      <c r="BW269" s="270"/>
      <c r="BX269" s="270"/>
      <c r="BY269" s="270"/>
      <c r="BZ269" s="270"/>
      <c r="CA269" s="270"/>
      <c r="CB269" s="270"/>
      <c r="CC269" s="270"/>
      <c r="CD269" s="270"/>
      <c r="CE269" s="270"/>
      <c r="CF269" s="270"/>
    </row>
    <row r="270" spans="1:84" s="62" customFormat="1" x14ac:dyDescent="0.25">
      <c r="A270" s="306"/>
      <c r="B270" s="306"/>
      <c r="C270" s="306"/>
      <c r="D270" s="306"/>
      <c r="E270" s="306"/>
      <c r="F270" s="306"/>
      <c r="G270" s="306"/>
      <c r="H270" s="270"/>
      <c r="I270" s="270"/>
      <c r="J270" s="270"/>
      <c r="K270" s="270"/>
      <c r="L270" s="270"/>
      <c r="M270" s="270"/>
      <c r="N270" s="270"/>
      <c r="O270" s="270"/>
      <c r="P270" s="270"/>
      <c r="Q270" s="270"/>
      <c r="R270" s="270"/>
      <c r="S270" s="270"/>
      <c r="T270" s="270"/>
      <c r="U270" s="270"/>
      <c r="V270" s="270"/>
      <c r="W270" s="270"/>
      <c r="X270" s="270"/>
      <c r="Y270" s="270"/>
      <c r="Z270" s="270"/>
      <c r="AA270" s="270"/>
      <c r="AB270" s="270"/>
      <c r="AC270" s="270"/>
      <c r="AD270" s="270"/>
      <c r="AE270" s="270"/>
      <c r="AF270" s="270"/>
      <c r="AG270" s="270"/>
      <c r="AH270" s="270"/>
      <c r="AI270" s="270"/>
      <c r="AJ270" s="270"/>
      <c r="AK270" s="270"/>
      <c r="AL270" s="270"/>
      <c r="AM270" s="270"/>
      <c r="AN270" s="270"/>
      <c r="AO270" s="270"/>
      <c r="AP270" s="270"/>
      <c r="AQ270" s="270"/>
      <c r="AR270" s="270"/>
      <c r="AS270" s="270"/>
      <c r="AT270" s="270"/>
      <c r="AU270" s="270"/>
      <c r="AV270" s="270"/>
      <c r="AW270" s="270"/>
      <c r="AX270" s="270"/>
      <c r="AY270" s="270"/>
      <c r="AZ270" s="270"/>
      <c r="BA270" s="270"/>
      <c r="BB270" s="270"/>
      <c r="BC270" s="270"/>
      <c r="BD270" s="270"/>
      <c r="BE270" s="270"/>
      <c r="BF270" s="270"/>
      <c r="BG270" s="270"/>
      <c r="BH270" s="270"/>
      <c r="BI270" s="270"/>
      <c r="BJ270" s="270"/>
      <c r="BK270" s="270"/>
      <c r="BL270" s="270"/>
      <c r="BM270" s="270"/>
      <c r="BN270" s="270"/>
      <c r="BO270" s="270"/>
      <c r="BP270" s="270"/>
      <c r="BQ270" s="270"/>
      <c r="BR270" s="270"/>
      <c r="BS270" s="270"/>
      <c r="BT270" s="270"/>
      <c r="BU270" s="270"/>
      <c r="BV270" s="270"/>
      <c r="BW270" s="270"/>
      <c r="BX270" s="270"/>
      <c r="BY270" s="270"/>
      <c r="BZ270" s="270"/>
      <c r="CA270" s="270"/>
      <c r="CB270" s="270"/>
      <c r="CC270" s="270"/>
      <c r="CD270" s="270"/>
      <c r="CE270" s="270"/>
      <c r="CF270" s="270"/>
    </row>
    <row r="271" spans="1:84" s="62" customFormat="1" x14ac:dyDescent="0.25">
      <c r="A271" s="306"/>
      <c r="B271" s="306"/>
      <c r="C271" s="306"/>
      <c r="D271" s="306"/>
      <c r="E271" s="306"/>
      <c r="F271" s="306"/>
      <c r="G271" s="306"/>
      <c r="H271" s="270"/>
      <c r="I271" s="270"/>
      <c r="J271" s="270"/>
      <c r="K271" s="270"/>
      <c r="L271" s="270"/>
      <c r="M271" s="270"/>
      <c r="N271" s="270"/>
      <c r="O271" s="270"/>
      <c r="P271" s="270"/>
      <c r="Q271" s="270"/>
      <c r="R271" s="270"/>
      <c r="S271" s="270"/>
      <c r="T271" s="270"/>
      <c r="U271" s="270"/>
      <c r="V271" s="270"/>
      <c r="W271" s="270"/>
      <c r="X271" s="270"/>
      <c r="Y271" s="270"/>
      <c r="Z271" s="270"/>
      <c r="AA271" s="270"/>
      <c r="AB271" s="270"/>
      <c r="AC271" s="270"/>
      <c r="AD271" s="270"/>
      <c r="AE271" s="270"/>
      <c r="AF271" s="270"/>
      <c r="AG271" s="270"/>
      <c r="AH271" s="270"/>
      <c r="AI271" s="270"/>
      <c r="AJ271" s="270"/>
      <c r="AK271" s="270"/>
      <c r="AL271" s="270"/>
      <c r="AM271" s="270"/>
      <c r="AN271" s="270"/>
      <c r="AO271" s="270"/>
      <c r="AP271" s="270"/>
      <c r="AQ271" s="270"/>
      <c r="AR271" s="270"/>
      <c r="AS271" s="270"/>
      <c r="AT271" s="270"/>
      <c r="AU271" s="270"/>
      <c r="AV271" s="270"/>
      <c r="AW271" s="270"/>
      <c r="AX271" s="270"/>
      <c r="AY271" s="270"/>
      <c r="AZ271" s="270"/>
      <c r="BA271" s="270"/>
      <c r="BB271" s="270"/>
      <c r="BC271" s="270"/>
      <c r="BD271" s="270"/>
      <c r="BE271" s="270"/>
      <c r="BF271" s="270"/>
      <c r="BG271" s="270"/>
      <c r="BH271" s="270"/>
      <c r="BI271" s="270"/>
      <c r="BJ271" s="270"/>
      <c r="BK271" s="270"/>
      <c r="BL271" s="270"/>
      <c r="BM271" s="270"/>
      <c r="BN271" s="270"/>
      <c r="BO271" s="270"/>
      <c r="BP271" s="270"/>
      <c r="BQ271" s="270"/>
      <c r="BR271" s="270"/>
      <c r="BS271" s="270"/>
      <c r="BT271" s="270"/>
      <c r="BU271" s="270"/>
      <c r="BV271" s="270"/>
      <c r="BW271" s="270"/>
      <c r="BX271" s="270"/>
      <c r="BY271" s="270"/>
      <c r="BZ271" s="270"/>
      <c r="CA271" s="270"/>
      <c r="CB271" s="270"/>
      <c r="CC271" s="270"/>
      <c r="CD271" s="270"/>
      <c r="CE271" s="270"/>
      <c r="CF271" s="270"/>
    </row>
    <row r="272" spans="1:84" s="62" customFormat="1" x14ac:dyDescent="0.25">
      <c r="A272" s="306"/>
      <c r="B272" s="306"/>
      <c r="C272" s="306"/>
      <c r="D272" s="306"/>
      <c r="E272" s="306"/>
      <c r="F272" s="306"/>
      <c r="G272" s="306"/>
      <c r="H272" s="270"/>
      <c r="I272" s="270"/>
      <c r="J272" s="270"/>
      <c r="K272" s="270"/>
      <c r="L272" s="270"/>
      <c r="M272" s="270"/>
      <c r="N272" s="270"/>
      <c r="O272" s="270"/>
      <c r="P272" s="270"/>
      <c r="Q272" s="270"/>
      <c r="R272" s="270"/>
      <c r="S272" s="270"/>
      <c r="T272" s="270"/>
      <c r="U272" s="270"/>
      <c r="V272" s="270"/>
      <c r="W272" s="270"/>
      <c r="X272" s="270"/>
      <c r="Y272" s="270"/>
      <c r="Z272" s="270"/>
      <c r="AA272" s="270"/>
      <c r="AB272" s="270"/>
      <c r="AC272" s="270"/>
      <c r="AD272" s="270"/>
      <c r="AE272" s="270"/>
      <c r="AF272" s="270"/>
      <c r="AG272" s="270"/>
      <c r="AH272" s="270"/>
      <c r="AI272" s="270"/>
      <c r="AJ272" s="270"/>
      <c r="AK272" s="270"/>
      <c r="AL272" s="270"/>
      <c r="AM272" s="270"/>
      <c r="AN272" s="270"/>
      <c r="AO272" s="270"/>
      <c r="AP272" s="270"/>
      <c r="AQ272" s="270"/>
      <c r="AR272" s="270"/>
      <c r="AS272" s="270"/>
      <c r="AT272" s="270"/>
      <c r="AU272" s="270"/>
      <c r="AV272" s="270"/>
      <c r="AW272" s="270"/>
      <c r="AX272" s="270"/>
      <c r="AY272" s="270"/>
      <c r="AZ272" s="270"/>
      <c r="BA272" s="270"/>
      <c r="BB272" s="270"/>
      <c r="BC272" s="270"/>
      <c r="BD272" s="270"/>
      <c r="BE272" s="270"/>
      <c r="BF272" s="270"/>
      <c r="BG272" s="270"/>
      <c r="BH272" s="270"/>
      <c r="BI272" s="270"/>
      <c r="BJ272" s="270"/>
      <c r="BK272" s="270"/>
      <c r="BL272" s="270"/>
      <c r="BM272" s="270"/>
      <c r="BN272" s="270"/>
      <c r="BO272" s="270"/>
      <c r="BP272" s="270"/>
      <c r="BQ272" s="270"/>
      <c r="BR272" s="270"/>
      <c r="BS272" s="270"/>
      <c r="BT272" s="270"/>
      <c r="BU272" s="270"/>
      <c r="BV272" s="270"/>
      <c r="BW272" s="270"/>
      <c r="BX272" s="270"/>
      <c r="BY272" s="270"/>
      <c r="BZ272" s="270"/>
      <c r="CA272" s="270"/>
      <c r="CB272" s="270"/>
      <c r="CC272" s="270"/>
      <c r="CD272" s="270"/>
      <c r="CE272" s="270"/>
      <c r="CF272" s="270"/>
    </row>
    <row r="273" spans="1:84" s="62" customFormat="1" x14ac:dyDescent="0.25">
      <c r="A273" s="306"/>
      <c r="B273" s="306"/>
      <c r="C273" s="306"/>
      <c r="D273" s="306"/>
      <c r="E273" s="306"/>
      <c r="F273" s="306"/>
      <c r="G273" s="306"/>
      <c r="H273" s="270"/>
      <c r="I273" s="270"/>
      <c r="J273" s="270"/>
      <c r="K273" s="270"/>
      <c r="L273" s="270"/>
      <c r="M273" s="270"/>
      <c r="N273" s="270"/>
      <c r="O273" s="270"/>
      <c r="P273" s="270"/>
      <c r="Q273" s="270"/>
      <c r="R273" s="270"/>
      <c r="S273" s="270"/>
      <c r="T273" s="270"/>
      <c r="U273" s="270"/>
      <c r="V273" s="270"/>
      <c r="W273" s="270"/>
      <c r="X273" s="270"/>
      <c r="Y273" s="270"/>
      <c r="Z273" s="270"/>
      <c r="AA273" s="270"/>
      <c r="AB273" s="270"/>
      <c r="AC273" s="270"/>
      <c r="AD273" s="270"/>
      <c r="AE273" s="270"/>
      <c r="AF273" s="270"/>
      <c r="AG273" s="270"/>
      <c r="AH273" s="270"/>
      <c r="AI273" s="270"/>
      <c r="AJ273" s="270"/>
      <c r="AK273" s="270"/>
      <c r="AL273" s="270"/>
      <c r="AM273" s="270"/>
      <c r="AN273" s="270"/>
      <c r="AO273" s="270"/>
      <c r="AP273" s="270"/>
      <c r="AQ273" s="270"/>
      <c r="AR273" s="270"/>
      <c r="AS273" s="270"/>
      <c r="AT273" s="270"/>
      <c r="AU273" s="270"/>
      <c r="AV273" s="270"/>
      <c r="AW273" s="270"/>
      <c r="AX273" s="270"/>
      <c r="AY273" s="270"/>
      <c r="AZ273" s="270"/>
      <c r="BA273" s="270"/>
      <c r="BB273" s="270"/>
      <c r="BC273" s="270"/>
      <c r="BD273" s="270"/>
      <c r="BE273" s="270"/>
      <c r="BF273" s="270"/>
      <c r="BG273" s="270"/>
      <c r="BH273" s="270"/>
      <c r="BI273" s="270"/>
      <c r="BJ273" s="270"/>
      <c r="BK273" s="270"/>
      <c r="BL273" s="270"/>
      <c r="BM273" s="270"/>
      <c r="BN273" s="270"/>
      <c r="BO273" s="270"/>
      <c r="BP273" s="270"/>
      <c r="BQ273" s="270"/>
      <c r="BR273" s="270"/>
      <c r="BS273" s="270"/>
      <c r="BT273" s="270"/>
      <c r="BU273" s="270"/>
      <c r="BV273" s="270"/>
      <c r="BW273" s="270"/>
      <c r="BX273" s="270"/>
      <c r="BY273" s="270"/>
      <c r="BZ273" s="270"/>
      <c r="CA273" s="270"/>
      <c r="CB273" s="270"/>
      <c r="CC273" s="270"/>
      <c r="CD273" s="270"/>
      <c r="CE273" s="270"/>
      <c r="CF273" s="270"/>
    </row>
    <row r="274" spans="1:84" s="62" customFormat="1" x14ac:dyDescent="0.25">
      <c r="A274" s="306"/>
      <c r="B274" s="306"/>
      <c r="C274" s="306"/>
      <c r="D274" s="306"/>
      <c r="E274" s="306"/>
      <c r="F274" s="306"/>
      <c r="G274" s="306"/>
      <c r="H274" s="270"/>
      <c r="I274" s="270"/>
      <c r="J274" s="270"/>
      <c r="K274" s="270"/>
      <c r="L274" s="270"/>
      <c r="M274" s="270"/>
      <c r="N274" s="270"/>
      <c r="O274" s="270"/>
      <c r="P274" s="270"/>
      <c r="Q274" s="270"/>
      <c r="R274" s="270"/>
      <c r="S274" s="270"/>
      <c r="T274" s="270"/>
      <c r="U274" s="270"/>
      <c r="V274" s="270"/>
      <c r="W274" s="270"/>
      <c r="X274" s="270"/>
      <c r="Y274" s="270"/>
      <c r="Z274" s="270"/>
      <c r="AA274" s="270"/>
      <c r="AB274" s="270"/>
      <c r="AC274" s="270"/>
      <c r="AD274" s="270"/>
      <c r="AE274" s="270"/>
      <c r="AF274" s="270"/>
      <c r="AG274" s="270"/>
      <c r="AH274" s="270"/>
      <c r="AI274" s="270"/>
      <c r="AJ274" s="270"/>
      <c r="AK274" s="270"/>
      <c r="AL274" s="270"/>
      <c r="AM274" s="270"/>
      <c r="AN274" s="270"/>
      <c r="AO274" s="270"/>
      <c r="AP274" s="270"/>
      <c r="AQ274" s="270"/>
      <c r="AR274" s="270"/>
      <c r="AS274" s="270"/>
      <c r="AT274" s="270"/>
      <c r="AU274" s="270"/>
      <c r="AV274" s="270"/>
      <c r="AW274" s="270"/>
      <c r="AX274" s="270"/>
      <c r="AY274" s="270"/>
      <c r="AZ274" s="270"/>
      <c r="BA274" s="270"/>
      <c r="BB274" s="270"/>
      <c r="BC274" s="270"/>
      <c r="BD274" s="270"/>
      <c r="BE274" s="270"/>
      <c r="BF274" s="270"/>
      <c r="BG274" s="270"/>
      <c r="BH274" s="270"/>
      <c r="BI274" s="270"/>
      <c r="BJ274" s="270"/>
      <c r="BK274" s="270"/>
      <c r="BL274" s="270"/>
      <c r="BM274" s="270"/>
      <c r="BN274" s="270"/>
      <c r="BO274" s="270"/>
      <c r="BP274" s="270"/>
      <c r="BQ274" s="270"/>
      <c r="BR274" s="270"/>
      <c r="BS274" s="270"/>
      <c r="BT274" s="270"/>
      <c r="BU274" s="270"/>
      <c r="BV274" s="270"/>
      <c r="BW274" s="270"/>
      <c r="BX274" s="270"/>
      <c r="BY274" s="270"/>
      <c r="BZ274" s="270"/>
      <c r="CA274" s="270"/>
      <c r="CB274" s="270"/>
      <c r="CC274" s="270"/>
      <c r="CD274" s="270"/>
      <c r="CE274" s="270"/>
      <c r="CF274" s="270"/>
    </row>
    <row r="275" spans="1:84" s="62" customFormat="1" x14ac:dyDescent="0.25">
      <c r="A275" s="306"/>
      <c r="B275" s="306"/>
      <c r="C275" s="306"/>
      <c r="D275" s="306"/>
      <c r="E275" s="306"/>
      <c r="F275" s="306"/>
      <c r="G275" s="306"/>
      <c r="H275" s="270"/>
      <c r="I275" s="270"/>
      <c r="J275" s="270"/>
      <c r="K275" s="270"/>
      <c r="L275" s="270"/>
      <c r="M275" s="270"/>
      <c r="N275" s="270"/>
      <c r="O275" s="270"/>
      <c r="P275" s="270"/>
      <c r="Q275" s="270"/>
      <c r="R275" s="270"/>
      <c r="S275" s="270"/>
      <c r="T275" s="270"/>
      <c r="U275" s="270"/>
      <c r="V275" s="270"/>
      <c r="W275" s="270"/>
      <c r="X275" s="270"/>
      <c r="Y275" s="270"/>
      <c r="Z275" s="270"/>
      <c r="AA275" s="270"/>
      <c r="AB275" s="270"/>
      <c r="AC275" s="270"/>
      <c r="AD275" s="270"/>
      <c r="AE275" s="270"/>
      <c r="AF275" s="270"/>
      <c r="AG275" s="270"/>
      <c r="AH275" s="270"/>
      <c r="AI275" s="270"/>
      <c r="AJ275" s="270"/>
      <c r="AK275" s="270"/>
      <c r="AL275" s="270"/>
      <c r="AM275" s="270"/>
      <c r="AN275" s="270"/>
      <c r="AO275" s="270"/>
      <c r="AP275" s="270"/>
      <c r="AQ275" s="270"/>
      <c r="AR275" s="270"/>
      <c r="AS275" s="270"/>
      <c r="AT275" s="270"/>
      <c r="AU275" s="270"/>
      <c r="AV275" s="270"/>
      <c r="AW275" s="270"/>
      <c r="AX275" s="270"/>
      <c r="AY275" s="270"/>
      <c r="AZ275" s="270"/>
      <c r="BA275" s="270"/>
      <c r="BB275" s="270"/>
      <c r="BC275" s="270"/>
      <c r="BD275" s="270"/>
      <c r="BE275" s="270"/>
      <c r="BF275" s="270"/>
      <c r="BG275" s="270"/>
      <c r="BH275" s="270"/>
      <c r="BI275" s="270"/>
      <c r="BJ275" s="270"/>
      <c r="BK275" s="270"/>
      <c r="BL275" s="270"/>
      <c r="BM275" s="270"/>
      <c r="BN275" s="270"/>
      <c r="BO275" s="270"/>
      <c r="BP275" s="270"/>
      <c r="BQ275" s="270"/>
      <c r="BR275" s="270"/>
      <c r="BS275" s="270"/>
      <c r="BT275" s="270"/>
      <c r="BU275" s="270"/>
      <c r="BV275" s="270"/>
      <c r="BW275" s="270"/>
      <c r="BX275" s="270"/>
      <c r="BY275" s="270"/>
      <c r="BZ275" s="270"/>
      <c r="CA275" s="270"/>
      <c r="CB275" s="270"/>
      <c r="CC275" s="270"/>
      <c r="CD275" s="270"/>
      <c r="CE275" s="270"/>
      <c r="CF275" s="270"/>
    </row>
    <row r="276" spans="1:84" s="62" customFormat="1" x14ac:dyDescent="0.25">
      <c r="A276" s="306"/>
      <c r="B276" s="306"/>
      <c r="C276" s="306"/>
      <c r="D276" s="306"/>
      <c r="E276" s="306"/>
      <c r="F276" s="306"/>
      <c r="G276" s="306"/>
      <c r="H276" s="270"/>
      <c r="I276" s="270"/>
      <c r="J276" s="270"/>
      <c r="K276" s="270"/>
      <c r="L276" s="270"/>
      <c r="M276" s="270"/>
      <c r="N276" s="270"/>
      <c r="O276" s="270"/>
      <c r="P276" s="270"/>
      <c r="Q276" s="270"/>
      <c r="R276" s="270"/>
      <c r="S276" s="270"/>
      <c r="T276" s="270"/>
      <c r="U276" s="270"/>
      <c r="V276" s="270"/>
      <c r="W276" s="270"/>
      <c r="X276" s="270"/>
      <c r="Y276" s="270"/>
      <c r="Z276" s="270"/>
      <c r="AA276" s="270"/>
      <c r="AB276" s="270"/>
      <c r="AC276" s="270"/>
      <c r="AD276" s="270"/>
      <c r="AE276" s="270"/>
      <c r="AF276" s="270"/>
      <c r="AG276" s="270"/>
      <c r="AH276" s="270"/>
      <c r="AI276" s="270"/>
      <c r="AJ276" s="270"/>
      <c r="AK276" s="270"/>
      <c r="AL276" s="270"/>
      <c r="AM276" s="270"/>
      <c r="AN276" s="270"/>
      <c r="AO276" s="270"/>
      <c r="AP276" s="270"/>
      <c r="AQ276" s="270"/>
      <c r="AR276" s="270"/>
      <c r="AS276" s="270"/>
      <c r="AT276" s="270"/>
      <c r="AU276" s="270"/>
      <c r="AV276" s="270"/>
      <c r="AW276" s="270"/>
      <c r="AX276" s="270"/>
      <c r="AY276" s="270"/>
      <c r="AZ276" s="270"/>
      <c r="BA276" s="270"/>
      <c r="BB276" s="270"/>
      <c r="BC276" s="270"/>
      <c r="BD276" s="270"/>
      <c r="BE276" s="270"/>
      <c r="BF276" s="270"/>
      <c r="BG276" s="270"/>
      <c r="BH276" s="270"/>
      <c r="BI276" s="270"/>
      <c r="BJ276" s="270"/>
      <c r="BK276" s="270"/>
      <c r="BL276" s="270"/>
      <c r="BM276" s="270"/>
      <c r="BN276" s="270"/>
      <c r="BO276" s="270"/>
      <c r="BP276" s="270"/>
      <c r="BQ276" s="270"/>
      <c r="BR276" s="270"/>
      <c r="BS276" s="270"/>
      <c r="BT276" s="270"/>
      <c r="BU276" s="270"/>
      <c r="BV276" s="270"/>
      <c r="BW276" s="270"/>
      <c r="BX276" s="270"/>
      <c r="BY276" s="270"/>
      <c r="BZ276" s="270"/>
      <c r="CA276" s="270"/>
      <c r="CB276" s="270"/>
      <c r="CC276" s="270"/>
      <c r="CD276" s="270"/>
      <c r="CE276" s="270"/>
      <c r="CF276" s="270"/>
    </row>
    <row r="277" spans="1:84" s="62" customFormat="1" x14ac:dyDescent="0.25">
      <c r="A277" s="306"/>
      <c r="B277" s="306"/>
      <c r="C277" s="306"/>
      <c r="D277" s="306"/>
      <c r="E277" s="306"/>
      <c r="F277" s="306"/>
      <c r="G277" s="306"/>
      <c r="H277" s="270"/>
      <c r="I277" s="270"/>
      <c r="J277" s="270"/>
      <c r="K277" s="270"/>
      <c r="L277" s="270"/>
      <c r="M277" s="270"/>
      <c r="N277" s="270"/>
      <c r="O277" s="270"/>
      <c r="P277" s="270"/>
      <c r="Q277" s="270"/>
      <c r="R277" s="270"/>
      <c r="S277" s="270"/>
      <c r="T277" s="270"/>
      <c r="U277" s="270"/>
      <c r="V277" s="270"/>
      <c r="W277" s="270"/>
      <c r="X277" s="270"/>
      <c r="Y277" s="270"/>
      <c r="Z277" s="270"/>
      <c r="AA277" s="270"/>
      <c r="AB277" s="270"/>
      <c r="AC277" s="270"/>
      <c r="AD277" s="270"/>
      <c r="AE277" s="270"/>
      <c r="AF277" s="270"/>
      <c r="AG277" s="270"/>
      <c r="AH277" s="270"/>
      <c r="AI277" s="270"/>
      <c r="AJ277" s="270"/>
      <c r="AK277" s="270"/>
      <c r="AL277" s="270"/>
      <c r="AM277" s="270"/>
      <c r="AN277" s="270"/>
      <c r="AO277" s="270"/>
      <c r="AP277" s="270"/>
      <c r="AQ277" s="270"/>
      <c r="AR277" s="270"/>
      <c r="AS277" s="270"/>
      <c r="AT277" s="270"/>
      <c r="AU277" s="270"/>
      <c r="AV277" s="270"/>
      <c r="AW277" s="270"/>
      <c r="AX277" s="270"/>
      <c r="AY277" s="270"/>
      <c r="AZ277" s="270"/>
      <c r="BA277" s="270"/>
      <c r="BB277" s="270"/>
      <c r="BC277" s="270"/>
      <c r="BD277" s="270"/>
      <c r="BE277" s="270"/>
      <c r="BF277" s="270"/>
      <c r="BG277" s="270"/>
      <c r="BH277" s="270"/>
      <c r="BI277" s="270"/>
      <c r="BJ277" s="270"/>
      <c r="BK277" s="270"/>
      <c r="BL277" s="270"/>
      <c r="BM277" s="270"/>
      <c r="BN277" s="270"/>
      <c r="BO277" s="270"/>
      <c r="BP277" s="270"/>
      <c r="BQ277" s="270"/>
      <c r="BR277" s="270"/>
      <c r="BS277" s="270"/>
      <c r="BT277" s="270"/>
      <c r="BU277" s="270"/>
      <c r="BV277" s="270"/>
      <c r="BW277" s="270"/>
      <c r="BX277" s="270"/>
      <c r="BY277" s="270"/>
      <c r="BZ277" s="270"/>
      <c r="CA277" s="270"/>
      <c r="CB277" s="270"/>
      <c r="CC277" s="270"/>
      <c r="CD277" s="270"/>
      <c r="CE277" s="270"/>
      <c r="CF277" s="270"/>
    </row>
    <row r="278" spans="1:84" s="62" customFormat="1" x14ac:dyDescent="0.25">
      <c r="A278" s="306"/>
      <c r="B278" s="306"/>
      <c r="C278" s="306"/>
      <c r="D278" s="306"/>
      <c r="E278" s="306"/>
      <c r="F278" s="306"/>
      <c r="G278" s="306"/>
      <c r="H278" s="270"/>
      <c r="I278" s="270"/>
      <c r="J278" s="270"/>
      <c r="K278" s="270"/>
      <c r="L278" s="270"/>
      <c r="M278" s="270"/>
      <c r="N278" s="270"/>
      <c r="O278" s="270"/>
      <c r="P278" s="270"/>
      <c r="Q278" s="270"/>
      <c r="R278" s="270"/>
      <c r="S278" s="270"/>
      <c r="T278" s="270"/>
      <c r="U278" s="270"/>
      <c r="V278" s="270"/>
      <c r="W278" s="270"/>
      <c r="X278" s="270"/>
      <c r="Y278" s="270"/>
      <c r="Z278" s="270"/>
      <c r="AA278" s="270"/>
      <c r="AB278" s="270"/>
      <c r="AC278" s="270"/>
      <c r="AD278" s="270"/>
      <c r="AE278" s="270"/>
      <c r="AF278" s="270"/>
      <c r="AG278" s="270"/>
      <c r="AH278" s="270"/>
      <c r="AI278" s="270"/>
      <c r="AJ278" s="270"/>
      <c r="AK278" s="270"/>
      <c r="AL278" s="270"/>
      <c r="AM278" s="270"/>
      <c r="AN278" s="270"/>
      <c r="AO278" s="270"/>
      <c r="AP278" s="270"/>
      <c r="AQ278" s="270"/>
      <c r="AR278" s="270"/>
      <c r="AS278" s="270"/>
      <c r="AT278" s="270"/>
      <c r="AU278" s="270"/>
      <c r="AV278" s="270"/>
      <c r="AW278" s="270"/>
      <c r="AX278" s="270"/>
      <c r="AY278" s="270"/>
      <c r="AZ278" s="270"/>
      <c r="BA278" s="270"/>
      <c r="BB278" s="270"/>
      <c r="BC278" s="270"/>
      <c r="BD278" s="270"/>
      <c r="BE278" s="270"/>
      <c r="BF278" s="270"/>
      <c r="BG278" s="270"/>
      <c r="BH278" s="270"/>
      <c r="BI278" s="270"/>
      <c r="BJ278" s="270"/>
      <c r="BK278" s="270"/>
      <c r="BL278" s="270"/>
      <c r="BM278" s="270"/>
      <c r="BN278" s="270"/>
      <c r="BO278" s="270"/>
      <c r="BP278" s="270"/>
      <c r="BQ278" s="270"/>
      <c r="BR278" s="270"/>
      <c r="BS278" s="270"/>
      <c r="BT278" s="270"/>
      <c r="BU278" s="270"/>
      <c r="BV278" s="270"/>
      <c r="BW278" s="270"/>
      <c r="BX278" s="270"/>
      <c r="BY278" s="270"/>
      <c r="BZ278" s="270"/>
      <c r="CA278" s="270"/>
      <c r="CB278" s="270"/>
      <c r="CC278" s="270"/>
      <c r="CD278" s="270"/>
      <c r="CE278" s="270"/>
      <c r="CF278" s="270"/>
    </row>
    <row r="279" spans="1:84" s="62" customFormat="1" x14ac:dyDescent="0.25">
      <c r="A279" s="306"/>
      <c r="B279" s="306"/>
      <c r="C279" s="306"/>
      <c r="D279" s="306"/>
      <c r="E279" s="306"/>
      <c r="F279" s="306"/>
      <c r="G279" s="306"/>
      <c r="H279" s="270"/>
      <c r="I279" s="270"/>
      <c r="J279" s="270"/>
      <c r="K279" s="270"/>
      <c r="L279" s="270"/>
      <c r="M279" s="270"/>
      <c r="N279" s="270"/>
      <c r="O279" s="270"/>
      <c r="P279" s="270"/>
      <c r="Q279" s="270"/>
      <c r="R279" s="270"/>
      <c r="S279" s="270"/>
      <c r="T279" s="270"/>
      <c r="U279" s="270"/>
      <c r="V279" s="270"/>
      <c r="W279" s="270"/>
      <c r="X279" s="270"/>
      <c r="Y279" s="270"/>
      <c r="Z279" s="270"/>
      <c r="AA279" s="270"/>
      <c r="AB279" s="270"/>
      <c r="AC279" s="270"/>
      <c r="AD279" s="270"/>
      <c r="AE279" s="270"/>
      <c r="AF279" s="270"/>
      <c r="AG279" s="270"/>
      <c r="AH279" s="270"/>
      <c r="AI279" s="270"/>
      <c r="AJ279" s="270"/>
      <c r="AK279" s="270"/>
      <c r="AL279" s="270"/>
      <c r="AM279" s="270"/>
      <c r="AN279" s="270"/>
      <c r="AO279" s="270"/>
      <c r="AP279" s="270"/>
      <c r="AQ279" s="270"/>
      <c r="AR279" s="270"/>
      <c r="AS279" s="270"/>
      <c r="AT279" s="270"/>
      <c r="AU279" s="270"/>
      <c r="AV279" s="270"/>
      <c r="AW279" s="270"/>
      <c r="AX279" s="270"/>
      <c r="AY279" s="270"/>
      <c r="AZ279" s="270"/>
      <c r="BA279" s="270"/>
      <c r="BB279" s="270"/>
      <c r="BC279" s="270"/>
      <c r="BD279" s="270"/>
      <c r="BE279" s="270"/>
      <c r="BF279" s="270"/>
      <c r="BG279" s="270"/>
      <c r="BH279" s="270"/>
      <c r="BI279" s="270"/>
      <c r="BJ279" s="270"/>
      <c r="BK279" s="270"/>
      <c r="BL279" s="270"/>
      <c r="BM279" s="270"/>
      <c r="BN279" s="270"/>
      <c r="BO279" s="270"/>
      <c r="BP279" s="270"/>
      <c r="BQ279" s="270"/>
      <c r="BR279" s="270"/>
      <c r="BS279" s="270"/>
      <c r="BT279" s="270"/>
      <c r="BU279" s="270"/>
      <c r="BV279" s="270"/>
      <c r="BW279" s="270"/>
      <c r="BX279" s="270"/>
      <c r="BY279" s="270"/>
      <c r="BZ279" s="270"/>
      <c r="CA279" s="270"/>
      <c r="CB279" s="270"/>
      <c r="CC279" s="270"/>
      <c r="CD279" s="270"/>
      <c r="CE279" s="270"/>
      <c r="CF279" s="270"/>
    </row>
    <row r="280" spans="1:84" s="62" customFormat="1" x14ac:dyDescent="0.25">
      <c r="A280" s="306"/>
      <c r="B280" s="306"/>
      <c r="C280" s="306"/>
      <c r="D280" s="306"/>
      <c r="E280" s="306"/>
      <c r="F280" s="306"/>
      <c r="G280" s="306"/>
      <c r="H280" s="270"/>
      <c r="I280" s="270"/>
      <c r="J280" s="270"/>
      <c r="K280" s="270"/>
      <c r="L280" s="270"/>
      <c r="M280" s="270"/>
      <c r="N280" s="270"/>
      <c r="O280" s="270"/>
      <c r="P280" s="270"/>
      <c r="Q280" s="270"/>
      <c r="R280" s="270"/>
      <c r="S280" s="270"/>
      <c r="T280" s="270"/>
      <c r="U280" s="270"/>
      <c r="V280" s="270"/>
      <c r="W280" s="270"/>
      <c r="X280" s="270"/>
      <c r="Y280" s="270"/>
      <c r="Z280" s="270"/>
      <c r="AA280" s="270"/>
      <c r="AB280" s="270"/>
      <c r="AC280" s="270"/>
      <c r="AD280" s="270"/>
      <c r="AE280" s="270"/>
      <c r="AF280" s="270"/>
      <c r="AG280" s="270"/>
      <c r="AH280" s="270"/>
      <c r="AI280" s="270"/>
      <c r="AJ280" s="270"/>
      <c r="AK280" s="270"/>
      <c r="AL280" s="270"/>
      <c r="AM280" s="270"/>
      <c r="AN280" s="270"/>
      <c r="AO280" s="270"/>
      <c r="AP280" s="270"/>
      <c r="AQ280" s="270"/>
      <c r="AR280" s="270"/>
      <c r="AS280" s="270"/>
      <c r="AT280" s="270"/>
      <c r="AU280" s="270"/>
      <c r="AV280" s="270"/>
      <c r="AW280" s="270"/>
      <c r="AX280" s="270"/>
      <c r="AY280" s="270"/>
      <c r="AZ280" s="270"/>
      <c r="BA280" s="270"/>
      <c r="BB280" s="270"/>
      <c r="BC280" s="270"/>
      <c r="BD280" s="270"/>
      <c r="BE280" s="270"/>
      <c r="BF280" s="270"/>
      <c r="BG280" s="270"/>
      <c r="BH280" s="270"/>
      <c r="BI280" s="270"/>
      <c r="BJ280" s="270"/>
      <c r="BK280" s="270"/>
      <c r="BL280" s="270"/>
      <c r="BM280" s="270"/>
      <c r="BN280" s="270"/>
      <c r="BO280" s="270"/>
      <c r="BP280" s="270"/>
      <c r="BQ280" s="270"/>
      <c r="BR280" s="270"/>
      <c r="BS280" s="270"/>
      <c r="BT280" s="270"/>
      <c r="BU280" s="270"/>
      <c r="BV280" s="270"/>
      <c r="BW280" s="270"/>
      <c r="BX280" s="270"/>
      <c r="BY280" s="270"/>
      <c r="BZ280" s="270"/>
      <c r="CA280" s="270"/>
      <c r="CB280" s="270"/>
      <c r="CC280" s="270"/>
      <c r="CD280" s="270"/>
      <c r="CE280" s="270"/>
      <c r="CF280" s="270"/>
    </row>
    <row r="281" spans="1:84" s="62" customFormat="1" x14ac:dyDescent="0.25">
      <c r="A281" s="306"/>
      <c r="B281" s="306"/>
      <c r="C281" s="306"/>
      <c r="D281" s="306"/>
      <c r="E281" s="306"/>
      <c r="F281" s="306"/>
      <c r="G281" s="306"/>
      <c r="H281" s="270"/>
      <c r="I281" s="270"/>
      <c r="J281" s="270"/>
      <c r="K281" s="270"/>
      <c r="L281" s="270"/>
      <c r="M281" s="270"/>
      <c r="N281" s="270"/>
      <c r="O281" s="270"/>
      <c r="P281" s="270"/>
      <c r="Q281" s="270"/>
      <c r="R281" s="270"/>
      <c r="S281" s="270"/>
      <c r="T281" s="270"/>
      <c r="U281" s="270"/>
      <c r="V281" s="270"/>
      <c r="W281" s="270"/>
      <c r="X281" s="270"/>
      <c r="Y281" s="270"/>
      <c r="Z281" s="270"/>
      <c r="AA281" s="270"/>
      <c r="AB281" s="270"/>
      <c r="AC281" s="270"/>
      <c r="AD281" s="270"/>
      <c r="AE281" s="270"/>
      <c r="AF281" s="270"/>
      <c r="AG281" s="270"/>
      <c r="AH281" s="270"/>
      <c r="AI281" s="270"/>
      <c r="AJ281" s="270"/>
      <c r="AK281" s="270"/>
      <c r="AL281" s="270"/>
      <c r="AM281" s="270"/>
      <c r="AN281" s="270"/>
      <c r="AO281" s="270"/>
      <c r="AP281" s="270"/>
      <c r="AQ281" s="270"/>
      <c r="AR281" s="270"/>
      <c r="AS281" s="270"/>
      <c r="AT281" s="270"/>
      <c r="AU281" s="270"/>
      <c r="AV281" s="270"/>
      <c r="AW281" s="270"/>
      <c r="AX281" s="270"/>
      <c r="AY281" s="270"/>
      <c r="AZ281" s="270"/>
      <c r="BA281" s="270"/>
      <c r="BB281" s="270"/>
      <c r="BC281" s="270"/>
      <c r="BD281" s="270"/>
      <c r="BE281" s="270"/>
      <c r="BF281" s="270"/>
      <c r="BG281" s="270"/>
      <c r="BH281" s="270"/>
      <c r="BI281" s="270"/>
      <c r="BJ281" s="270"/>
      <c r="BK281" s="270"/>
      <c r="BL281" s="270"/>
      <c r="BM281" s="270"/>
      <c r="BN281" s="270"/>
      <c r="BO281" s="270"/>
      <c r="BP281" s="270"/>
      <c r="BQ281" s="270"/>
      <c r="BR281" s="270"/>
      <c r="BS281" s="270"/>
      <c r="BT281" s="270"/>
      <c r="BU281" s="270"/>
      <c r="BV281" s="270"/>
      <c r="BW281" s="270"/>
      <c r="BX281" s="270"/>
      <c r="BY281" s="270"/>
      <c r="BZ281" s="270"/>
      <c r="CA281" s="270"/>
      <c r="CB281" s="270"/>
      <c r="CC281" s="270"/>
      <c r="CD281" s="270"/>
      <c r="CE281" s="270"/>
      <c r="CF281" s="270"/>
    </row>
    <row r="282" spans="1:84" s="62" customFormat="1" x14ac:dyDescent="0.25">
      <c r="A282" s="306"/>
      <c r="B282" s="306"/>
      <c r="C282" s="306"/>
      <c r="D282" s="306"/>
      <c r="E282" s="306"/>
      <c r="F282" s="306"/>
      <c r="G282" s="306"/>
      <c r="H282" s="270"/>
      <c r="I282" s="270"/>
      <c r="J282" s="270"/>
      <c r="K282" s="270"/>
      <c r="L282" s="270"/>
      <c r="M282" s="270"/>
      <c r="N282" s="270"/>
      <c r="O282" s="270"/>
      <c r="P282" s="270"/>
      <c r="Q282" s="270"/>
      <c r="R282" s="270"/>
      <c r="S282" s="270"/>
      <c r="T282" s="270"/>
      <c r="U282" s="270"/>
      <c r="V282" s="270"/>
      <c r="W282" s="270"/>
      <c r="X282" s="270"/>
      <c r="Y282" s="270"/>
      <c r="Z282" s="270"/>
      <c r="AA282" s="270"/>
      <c r="AB282" s="270"/>
      <c r="AC282" s="270"/>
      <c r="AD282" s="270"/>
      <c r="AE282" s="270"/>
      <c r="AF282" s="270"/>
      <c r="AG282" s="270"/>
      <c r="AH282" s="270"/>
      <c r="AI282" s="270"/>
      <c r="AJ282" s="270"/>
      <c r="AK282" s="270"/>
      <c r="AL282" s="270"/>
      <c r="AM282" s="270"/>
      <c r="AN282" s="270"/>
      <c r="AO282" s="270"/>
      <c r="AP282" s="270"/>
      <c r="AQ282" s="270"/>
      <c r="AR282" s="270"/>
      <c r="AS282" s="270"/>
      <c r="AT282" s="270"/>
      <c r="AU282" s="270"/>
      <c r="AV282" s="270"/>
      <c r="AW282" s="270"/>
      <c r="AX282" s="270"/>
      <c r="AY282" s="270"/>
      <c r="AZ282" s="270"/>
      <c r="BA282" s="270"/>
      <c r="BB282" s="270"/>
      <c r="BC282" s="270"/>
      <c r="BD282" s="270"/>
      <c r="BE282" s="270"/>
      <c r="BF282" s="270"/>
      <c r="BG282" s="270"/>
      <c r="BH282" s="270"/>
      <c r="BI282" s="270"/>
      <c r="BJ282" s="270"/>
      <c r="BK282" s="270"/>
      <c r="BL282" s="270"/>
      <c r="BM282" s="270"/>
      <c r="BN282" s="270"/>
      <c r="BO282" s="270"/>
      <c r="BP282" s="270"/>
      <c r="BQ282" s="270"/>
      <c r="BR282" s="270"/>
      <c r="BS282" s="270"/>
      <c r="BT282" s="270"/>
      <c r="BU282" s="270"/>
      <c r="BV282" s="270"/>
      <c r="BW282" s="270"/>
      <c r="BX282" s="270"/>
      <c r="BY282" s="270"/>
      <c r="BZ282" s="270"/>
      <c r="CA282" s="270"/>
      <c r="CB282" s="270"/>
      <c r="CC282" s="270"/>
      <c r="CD282" s="270"/>
      <c r="CE282" s="270"/>
      <c r="CF282" s="270"/>
    </row>
    <row r="283" spans="1:84" s="62" customFormat="1" x14ac:dyDescent="0.25">
      <c r="A283" s="306"/>
      <c r="B283" s="306"/>
      <c r="C283" s="306"/>
      <c r="D283" s="306"/>
      <c r="E283" s="306"/>
      <c r="F283" s="306"/>
      <c r="G283" s="306"/>
      <c r="H283" s="270"/>
      <c r="I283" s="270"/>
      <c r="J283" s="270"/>
      <c r="K283" s="270"/>
      <c r="L283" s="270"/>
      <c r="M283" s="270"/>
      <c r="N283" s="270"/>
      <c r="O283" s="270"/>
      <c r="P283" s="270"/>
      <c r="Q283" s="270"/>
      <c r="R283" s="270"/>
      <c r="S283" s="270"/>
      <c r="T283" s="270"/>
      <c r="U283" s="270"/>
      <c r="V283" s="270"/>
      <c r="W283" s="270"/>
      <c r="X283" s="270"/>
      <c r="Y283" s="270"/>
      <c r="Z283" s="270"/>
      <c r="AA283" s="270"/>
      <c r="AB283" s="270"/>
      <c r="AC283" s="270"/>
      <c r="AD283" s="270"/>
      <c r="AE283" s="270"/>
      <c r="AF283" s="270"/>
      <c r="AG283" s="270"/>
      <c r="AH283" s="270"/>
      <c r="AI283" s="270"/>
      <c r="AJ283" s="270"/>
      <c r="AK283" s="270"/>
      <c r="AL283" s="270"/>
      <c r="AM283" s="270"/>
      <c r="AN283" s="270"/>
      <c r="AO283" s="270"/>
      <c r="AP283" s="270"/>
      <c r="AQ283" s="270"/>
      <c r="AR283" s="270"/>
      <c r="AS283" s="270"/>
      <c r="AT283" s="270"/>
      <c r="AU283" s="270"/>
      <c r="AV283" s="270"/>
      <c r="AW283" s="270"/>
      <c r="AX283" s="270"/>
      <c r="AY283" s="270"/>
      <c r="AZ283" s="270"/>
      <c r="BA283" s="270"/>
      <c r="BB283" s="270"/>
      <c r="BC283" s="270"/>
      <c r="BD283" s="270"/>
      <c r="BE283" s="270"/>
      <c r="BF283" s="270"/>
      <c r="BG283" s="270"/>
      <c r="BH283" s="270"/>
      <c r="BI283" s="270"/>
      <c r="BJ283" s="270"/>
      <c r="BK283" s="270"/>
      <c r="BL283" s="270"/>
      <c r="BM283" s="270"/>
      <c r="BN283" s="270"/>
      <c r="BO283" s="270"/>
      <c r="BP283" s="270"/>
      <c r="BQ283" s="270"/>
      <c r="BR283" s="270"/>
      <c r="BS283" s="270"/>
      <c r="BT283" s="270"/>
      <c r="BU283" s="270"/>
      <c r="BV283" s="270"/>
      <c r="BW283" s="270"/>
      <c r="BX283" s="270"/>
      <c r="BY283" s="270"/>
      <c r="BZ283" s="270"/>
      <c r="CA283" s="270"/>
      <c r="CB283" s="270"/>
      <c r="CC283" s="270"/>
      <c r="CD283" s="270"/>
      <c r="CE283" s="270"/>
      <c r="CF283" s="270"/>
    </row>
    <row r="284" spans="1:84" s="62" customFormat="1" x14ac:dyDescent="0.25">
      <c r="A284" s="306"/>
      <c r="B284" s="306"/>
      <c r="C284" s="306"/>
      <c r="D284" s="306"/>
      <c r="E284" s="306"/>
      <c r="F284" s="306"/>
      <c r="G284" s="306"/>
      <c r="H284" s="270"/>
      <c r="I284" s="270"/>
      <c r="J284" s="270"/>
      <c r="K284" s="270"/>
      <c r="L284" s="270"/>
      <c r="M284" s="270"/>
      <c r="N284" s="270"/>
      <c r="O284" s="270"/>
      <c r="P284" s="270"/>
      <c r="Q284" s="270"/>
      <c r="R284" s="270"/>
      <c r="S284" s="270"/>
      <c r="T284" s="270"/>
      <c r="U284" s="270"/>
      <c r="V284" s="270"/>
      <c r="W284" s="270"/>
      <c r="X284" s="270"/>
      <c r="Y284" s="270"/>
      <c r="Z284" s="270"/>
      <c r="AA284" s="270"/>
      <c r="AB284" s="270"/>
      <c r="AC284" s="270"/>
      <c r="AD284" s="270"/>
      <c r="AE284" s="270"/>
      <c r="AF284" s="270"/>
      <c r="AG284" s="270"/>
      <c r="AH284" s="270"/>
      <c r="AI284" s="270"/>
      <c r="AJ284" s="270"/>
      <c r="AK284" s="270"/>
      <c r="AL284" s="270"/>
      <c r="AM284" s="270"/>
      <c r="AN284" s="270"/>
      <c r="AO284" s="270"/>
      <c r="AP284" s="270"/>
      <c r="AQ284" s="270"/>
      <c r="AR284" s="270"/>
      <c r="AS284" s="270"/>
      <c r="AT284" s="270"/>
      <c r="AU284" s="270"/>
      <c r="AV284" s="270"/>
      <c r="AW284" s="270"/>
      <c r="AX284" s="270"/>
      <c r="AY284" s="270"/>
      <c r="AZ284" s="270"/>
      <c r="BA284" s="270"/>
      <c r="BB284" s="270"/>
      <c r="BC284" s="270"/>
      <c r="BD284" s="270"/>
      <c r="BE284" s="270"/>
      <c r="BF284" s="270"/>
      <c r="BG284" s="270"/>
      <c r="BH284" s="270"/>
      <c r="BI284" s="270"/>
      <c r="BJ284" s="270"/>
      <c r="BK284" s="270"/>
      <c r="BL284" s="270"/>
      <c r="BM284" s="270"/>
      <c r="BN284" s="270"/>
      <c r="BO284" s="270"/>
      <c r="BP284" s="270"/>
      <c r="BQ284" s="270"/>
      <c r="BR284" s="270"/>
      <c r="BS284" s="270"/>
      <c r="BT284" s="270"/>
      <c r="BU284" s="270"/>
      <c r="BV284" s="270"/>
      <c r="BW284" s="270"/>
      <c r="BX284" s="270"/>
      <c r="BY284" s="270"/>
      <c r="BZ284" s="270"/>
      <c r="CA284" s="270"/>
      <c r="CB284" s="270"/>
      <c r="CC284" s="270"/>
      <c r="CD284" s="270"/>
      <c r="CE284" s="270"/>
      <c r="CF284" s="270"/>
    </row>
    <row r="285" spans="1:84" s="62" customFormat="1" x14ac:dyDescent="0.25">
      <c r="A285" s="306"/>
      <c r="B285" s="306"/>
      <c r="C285" s="306"/>
      <c r="D285" s="306"/>
      <c r="E285" s="306"/>
      <c r="F285" s="306"/>
      <c r="G285" s="306"/>
      <c r="H285" s="270"/>
      <c r="I285" s="270"/>
      <c r="J285" s="270"/>
      <c r="K285" s="270"/>
      <c r="L285" s="270"/>
      <c r="M285" s="270"/>
      <c r="N285" s="270"/>
      <c r="O285" s="270"/>
      <c r="P285" s="270"/>
      <c r="Q285" s="270"/>
      <c r="R285" s="270"/>
      <c r="S285" s="270"/>
      <c r="T285" s="270"/>
      <c r="U285" s="270"/>
      <c r="V285" s="270"/>
      <c r="W285" s="270"/>
      <c r="X285" s="270"/>
      <c r="Y285" s="270"/>
      <c r="Z285" s="270"/>
      <c r="AA285" s="270"/>
      <c r="AB285" s="270"/>
      <c r="AC285" s="270"/>
      <c r="AD285" s="270"/>
      <c r="AE285" s="270"/>
      <c r="AF285" s="270"/>
      <c r="AG285" s="270"/>
      <c r="AH285" s="270"/>
      <c r="AI285" s="270"/>
      <c r="AJ285" s="270"/>
      <c r="AK285" s="270"/>
      <c r="AL285" s="270"/>
      <c r="AM285" s="270"/>
      <c r="AN285" s="270"/>
      <c r="AO285" s="270"/>
      <c r="AP285" s="270"/>
      <c r="AQ285" s="270"/>
      <c r="AR285" s="270"/>
      <c r="AS285" s="270"/>
      <c r="AT285" s="270"/>
      <c r="AU285" s="270"/>
      <c r="AV285" s="270"/>
      <c r="AW285" s="270"/>
      <c r="AX285" s="270"/>
      <c r="AY285" s="270"/>
      <c r="AZ285" s="270"/>
      <c r="BA285" s="270"/>
      <c r="BB285" s="270"/>
      <c r="BC285" s="270"/>
      <c r="BD285" s="270"/>
      <c r="BE285" s="270"/>
      <c r="BF285" s="270"/>
      <c r="BG285" s="270"/>
      <c r="BH285" s="270"/>
      <c r="BI285" s="270"/>
      <c r="BJ285" s="270"/>
      <c r="BK285" s="270"/>
      <c r="BL285" s="270"/>
      <c r="BM285" s="270"/>
      <c r="BN285" s="270"/>
      <c r="BO285" s="270"/>
      <c r="BP285" s="270"/>
      <c r="BQ285" s="270"/>
      <c r="BR285" s="270"/>
      <c r="BS285" s="270"/>
      <c r="BT285" s="270"/>
      <c r="BU285" s="270"/>
      <c r="BV285" s="270"/>
      <c r="BW285" s="270"/>
      <c r="BX285" s="270"/>
      <c r="BY285" s="270"/>
      <c r="BZ285" s="270"/>
      <c r="CA285" s="270"/>
      <c r="CB285" s="270"/>
      <c r="CC285" s="270"/>
      <c r="CD285" s="270"/>
      <c r="CE285" s="270"/>
      <c r="CF285" s="270"/>
    </row>
    <row r="286" spans="1:84" s="62" customFormat="1" x14ac:dyDescent="0.25">
      <c r="A286" s="306"/>
      <c r="B286" s="306"/>
      <c r="C286" s="306"/>
      <c r="D286" s="306"/>
      <c r="E286" s="306"/>
      <c r="F286" s="306"/>
      <c r="G286" s="306"/>
      <c r="H286" s="270"/>
      <c r="I286" s="270"/>
      <c r="J286" s="270"/>
      <c r="K286" s="270"/>
      <c r="L286" s="270"/>
      <c r="M286" s="270"/>
      <c r="N286" s="270"/>
      <c r="O286" s="270"/>
      <c r="P286" s="270"/>
      <c r="Q286" s="270"/>
      <c r="R286" s="270"/>
      <c r="S286" s="270"/>
      <c r="T286" s="270"/>
      <c r="U286" s="270"/>
      <c r="V286" s="270"/>
      <c r="W286" s="270"/>
      <c r="X286" s="270"/>
      <c r="Y286" s="270"/>
      <c r="Z286" s="270"/>
      <c r="AA286" s="270"/>
      <c r="AB286" s="270"/>
      <c r="AC286" s="270"/>
      <c r="AD286" s="270"/>
      <c r="AE286" s="270"/>
      <c r="AF286" s="270"/>
      <c r="AG286" s="270"/>
      <c r="AH286" s="270"/>
      <c r="AI286" s="270"/>
      <c r="AJ286" s="270"/>
      <c r="AK286" s="270"/>
      <c r="AL286" s="270"/>
      <c r="AM286" s="270"/>
      <c r="AN286" s="270"/>
      <c r="AO286" s="270"/>
      <c r="AP286" s="270"/>
      <c r="AQ286" s="270"/>
      <c r="AR286" s="270"/>
      <c r="AS286" s="270"/>
      <c r="AT286" s="270"/>
      <c r="AU286" s="270"/>
      <c r="AV286" s="270"/>
      <c r="AW286" s="270"/>
      <c r="AX286" s="270"/>
      <c r="AY286" s="270"/>
      <c r="AZ286" s="270"/>
      <c r="BA286" s="270"/>
      <c r="BB286" s="270"/>
      <c r="BC286" s="270"/>
      <c r="BD286" s="270"/>
      <c r="BE286" s="270"/>
      <c r="BF286" s="270"/>
      <c r="BG286" s="270"/>
      <c r="BH286" s="270"/>
      <c r="BI286" s="270"/>
      <c r="BJ286" s="270"/>
      <c r="BK286" s="270"/>
      <c r="BL286" s="270"/>
      <c r="BM286" s="270"/>
      <c r="BN286" s="270"/>
      <c r="BO286" s="270"/>
      <c r="BP286" s="270"/>
      <c r="BQ286" s="270"/>
      <c r="BR286" s="270"/>
      <c r="BS286" s="270"/>
      <c r="BT286" s="270"/>
      <c r="BU286" s="270"/>
      <c r="BV286" s="270"/>
      <c r="BW286" s="270"/>
      <c r="BX286" s="270"/>
      <c r="BY286" s="270"/>
      <c r="BZ286" s="270"/>
      <c r="CA286" s="270"/>
      <c r="CB286" s="270"/>
      <c r="CC286" s="270"/>
      <c r="CD286" s="270"/>
      <c r="CE286" s="270"/>
      <c r="CF286" s="270"/>
    </row>
    <row r="287" spans="1:84" s="62" customFormat="1" x14ac:dyDescent="0.25">
      <c r="A287" s="306"/>
      <c r="B287" s="306"/>
      <c r="C287" s="306"/>
      <c r="D287" s="306"/>
      <c r="E287" s="306"/>
      <c r="F287" s="306"/>
      <c r="G287" s="306"/>
      <c r="H287" s="270"/>
      <c r="I287" s="270"/>
      <c r="J287" s="270"/>
      <c r="K287" s="270"/>
      <c r="L287" s="270"/>
      <c r="M287" s="270"/>
      <c r="N287" s="270"/>
      <c r="O287" s="270"/>
      <c r="P287" s="270"/>
      <c r="Q287" s="270"/>
      <c r="R287" s="270"/>
      <c r="S287" s="270"/>
      <c r="T287" s="270"/>
      <c r="U287" s="270"/>
      <c r="V287" s="270"/>
      <c r="W287" s="270"/>
      <c r="X287" s="270"/>
      <c r="Y287" s="270"/>
      <c r="Z287" s="270"/>
      <c r="AA287" s="270"/>
      <c r="AB287" s="270"/>
      <c r="AC287" s="270"/>
      <c r="AD287" s="270"/>
      <c r="AE287" s="270"/>
      <c r="AF287" s="270"/>
      <c r="AG287" s="270"/>
      <c r="AH287" s="270"/>
      <c r="AI287" s="270"/>
      <c r="AJ287" s="270"/>
      <c r="AK287" s="270"/>
      <c r="AL287" s="270"/>
      <c r="AM287" s="270"/>
      <c r="AN287" s="270"/>
      <c r="AO287" s="270"/>
      <c r="AP287" s="270"/>
      <c r="AQ287" s="270"/>
      <c r="AR287" s="270"/>
      <c r="AS287" s="270"/>
      <c r="AT287" s="270"/>
      <c r="AU287" s="270"/>
      <c r="AV287" s="270"/>
      <c r="AW287" s="270"/>
      <c r="AX287" s="270"/>
      <c r="AY287" s="270"/>
      <c r="AZ287" s="270"/>
      <c r="BA287" s="270"/>
      <c r="BB287" s="270"/>
      <c r="BC287" s="270"/>
      <c r="BD287" s="270"/>
      <c r="BE287" s="270"/>
      <c r="BF287" s="270"/>
      <c r="BG287" s="270"/>
      <c r="BH287" s="270"/>
      <c r="BI287" s="270"/>
      <c r="BJ287" s="270"/>
      <c r="BK287" s="270"/>
      <c r="BL287" s="270"/>
      <c r="BM287" s="270"/>
      <c r="BN287" s="270"/>
      <c r="BO287" s="270"/>
      <c r="BP287" s="270"/>
      <c r="BQ287" s="270"/>
      <c r="BR287" s="270"/>
      <c r="BS287" s="270"/>
      <c r="BT287" s="270"/>
      <c r="BU287" s="270"/>
      <c r="BV287" s="270"/>
      <c r="BW287" s="270"/>
      <c r="BX287" s="270"/>
      <c r="BY287" s="270"/>
      <c r="BZ287" s="270"/>
      <c r="CA287" s="270"/>
      <c r="CB287" s="270"/>
      <c r="CC287" s="270"/>
      <c r="CD287" s="270"/>
      <c r="CE287" s="270"/>
      <c r="CF287" s="270"/>
    </row>
    <row r="288" spans="1:84" s="62" customFormat="1" x14ac:dyDescent="0.25">
      <c r="A288" s="306"/>
      <c r="B288" s="306"/>
      <c r="C288" s="306"/>
      <c r="D288" s="306"/>
      <c r="E288" s="306"/>
      <c r="F288" s="306"/>
      <c r="G288" s="306"/>
      <c r="H288" s="270"/>
      <c r="I288" s="270"/>
      <c r="J288" s="270"/>
      <c r="K288" s="270"/>
      <c r="L288" s="270"/>
      <c r="M288" s="270"/>
      <c r="N288" s="270"/>
      <c r="O288" s="270"/>
      <c r="P288" s="270"/>
      <c r="Q288" s="270"/>
      <c r="R288" s="270"/>
      <c r="S288" s="270"/>
      <c r="T288" s="270"/>
      <c r="U288" s="270"/>
      <c r="V288" s="270"/>
      <c r="W288" s="270"/>
      <c r="X288" s="270"/>
      <c r="Y288" s="270"/>
      <c r="Z288" s="270"/>
      <c r="AA288" s="270"/>
      <c r="AB288" s="270"/>
      <c r="AC288" s="270"/>
      <c r="AD288" s="270"/>
      <c r="AE288" s="270"/>
      <c r="AF288" s="270"/>
      <c r="AG288" s="270"/>
      <c r="AH288" s="270"/>
      <c r="AI288" s="270"/>
      <c r="AJ288" s="270"/>
      <c r="AK288" s="270"/>
      <c r="AL288" s="270"/>
      <c r="AM288" s="270"/>
      <c r="AN288" s="270"/>
      <c r="AO288" s="270"/>
      <c r="AP288" s="270"/>
      <c r="AQ288" s="270"/>
      <c r="AR288" s="270"/>
      <c r="AS288" s="270"/>
      <c r="AT288" s="270"/>
      <c r="AU288" s="270"/>
      <c r="AV288" s="270"/>
      <c r="AW288" s="270"/>
      <c r="AX288" s="270"/>
      <c r="AY288" s="270"/>
      <c r="AZ288" s="270"/>
      <c r="BA288" s="270"/>
      <c r="BB288" s="270"/>
      <c r="BC288" s="270"/>
      <c r="BD288" s="270"/>
      <c r="BE288" s="270"/>
      <c r="BF288" s="270"/>
      <c r="BG288" s="270"/>
      <c r="BH288" s="270"/>
      <c r="BI288" s="270"/>
      <c r="BJ288" s="270"/>
      <c r="BK288" s="270"/>
      <c r="BL288" s="270"/>
      <c r="BM288" s="270"/>
      <c r="BN288" s="270"/>
      <c r="BO288" s="270"/>
      <c r="BP288" s="270"/>
      <c r="BQ288" s="270"/>
      <c r="BR288" s="270"/>
      <c r="BS288" s="270"/>
      <c r="BT288" s="270"/>
      <c r="BU288" s="270"/>
      <c r="BV288" s="270"/>
      <c r="BW288" s="270"/>
      <c r="BX288" s="270"/>
      <c r="BY288" s="270"/>
      <c r="BZ288" s="270"/>
      <c r="CA288" s="270"/>
      <c r="CB288" s="270"/>
      <c r="CC288" s="270"/>
      <c r="CD288" s="270"/>
      <c r="CE288" s="270"/>
      <c r="CF288" s="270"/>
    </row>
    <row r="289" spans="1:84" s="62" customFormat="1" x14ac:dyDescent="0.25">
      <c r="A289" s="306"/>
      <c r="B289" s="306"/>
      <c r="C289" s="306"/>
      <c r="D289" s="306"/>
      <c r="E289" s="306"/>
      <c r="F289" s="306"/>
      <c r="G289" s="306"/>
      <c r="H289" s="270"/>
      <c r="I289" s="270"/>
      <c r="J289" s="270"/>
      <c r="K289" s="270"/>
      <c r="L289" s="270"/>
      <c r="M289" s="270"/>
      <c r="N289" s="270"/>
      <c r="O289" s="270"/>
      <c r="P289" s="270"/>
      <c r="Q289" s="270"/>
      <c r="R289" s="270"/>
      <c r="S289" s="270"/>
      <c r="T289" s="270"/>
      <c r="U289" s="270"/>
      <c r="V289" s="270"/>
      <c r="W289" s="270"/>
      <c r="X289" s="270"/>
      <c r="Y289" s="270"/>
      <c r="Z289" s="270"/>
      <c r="AA289" s="270"/>
      <c r="AB289" s="270"/>
      <c r="AC289" s="270"/>
      <c r="AD289" s="270"/>
      <c r="AE289" s="270"/>
      <c r="AF289" s="270"/>
      <c r="AG289" s="270"/>
      <c r="AH289" s="270"/>
      <c r="AI289" s="270"/>
      <c r="AJ289" s="270"/>
      <c r="AK289" s="270"/>
      <c r="AL289" s="270"/>
      <c r="AM289" s="270"/>
      <c r="AN289" s="270"/>
      <c r="AO289" s="270"/>
      <c r="AP289" s="270"/>
      <c r="AQ289" s="270"/>
      <c r="AR289" s="270"/>
      <c r="AS289" s="270"/>
      <c r="AT289" s="270"/>
      <c r="AU289" s="270"/>
      <c r="AV289" s="270"/>
      <c r="AW289" s="270"/>
      <c r="AX289" s="270"/>
      <c r="AY289" s="270"/>
      <c r="AZ289" s="270"/>
      <c r="BA289" s="270"/>
      <c r="BB289" s="270"/>
      <c r="BC289" s="270"/>
      <c r="BD289" s="270"/>
      <c r="BE289" s="270"/>
      <c r="BF289" s="270"/>
      <c r="BG289" s="270"/>
      <c r="BH289" s="270"/>
      <c r="BI289" s="270"/>
      <c r="BJ289" s="270"/>
      <c r="BK289" s="270"/>
      <c r="BL289" s="270"/>
      <c r="BM289" s="270"/>
      <c r="BN289" s="270"/>
      <c r="BO289" s="270"/>
      <c r="BP289" s="270"/>
      <c r="BQ289" s="270"/>
      <c r="BR289" s="270"/>
      <c r="BS289" s="270"/>
      <c r="BT289" s="270"/>
      <c r="BU289" s="270"/>
      <c r="BV289" s="270"/>
      <c r="BW289" s="270"/>
      <c r="BX289" s="270"/>
      <c r="BY289" s="270"/>
      <c r="BZ289" s="270"/>
      <c r="CA289" s="270"/>
      <c r="CB289" s="270"/>
      <c r="CC289" s="270"/>
      <c r="CD289" s="270"/>
      <c r="CE289" s="270"/>
      <c r="CF289" s="270"/>
    </row>
    <row r="290" spans="1:84" s="62" customFormat="1" x14ac:dyDescent="0.25">
      <c r="A290" s="306"/>
      <c r="B290" s="306"/>
      <c r="C290" s="306"/>
      <c r="D290" s="306"/>
      <c r="E290" s="306"/>
      <c r="F290" s="306"/>
      <c r="G290" s="306"/>
      <c r="H290" s="270"/>
      <c r="I290" s="270"/>
      <c r="J290" s="270"/>
      <c r="K290" s="270"/>
      <c r="L290" s="270"/>
      <c r="M290" s="270"/>
      <c r="N290" s="270"/>
      <c r="O290" s="270"/>
      <c r="P290" s="270"/>
      <c r="Q290" s="270"/>
      <c r="R290" s="270"/>
      <c r="S290" s="270"/>
      <c r="T290" s="270"/>
      <c r="U290" s="270"/>
      <c r="V290" s="270"/>
      <c r="W290" s="270"/>
      <c r="X290" s="270"/>
      <c r="Y290" s="270"/>
      <c r="Z290" s="270"/>
      <c r="AA290" s="270"/>
      <c r="AB290" s="270"/>
      <c r="AC290" s="270"/>
      <c r="AD290" s="270"/>
      <c r="AE290" s="270"/>
      <c r="AF290" s="270"/>
      <c r="AG290" s="270"/>
      <c r="AH290" s="270"/>
      <c r="AI290" s="270"/>
      <c r="AJ290" s="270"/>
      <c r="AK290" s="270"/>
      <c r="AL290" s="270"/>
      <c r="AM290" s="270"/>
      <c r="AN290" s="270"/>
      <c r="AO290" s="270"/>
      <c r="AP290" s="270"/>
      <c r="AQ290" s="270"/>
      <c r="AR290" s="270"/>
      <c r="AS290" s="270"/>
      <c r="AT290" s="270"/>
      <c r="AU290" s="270"/>
      <c r="AV290" s="270"/>
      <c r="AW290" s="270"/>
      <c r="AX290" s="270"/>
      <c r="AY290" s="270"/>
      <c r="AZ290" s="270"/>
      <c r="BA290" s="270"/>
      <c r="BB290" s="270"/>
      <c r="BC290" s="270"/>
      <c r="BD290" s="270"/>
      <c r="BE290" s="270"/>
      <c r="BF290" s="270"/>
      <c r="BG290" s="270"/>
      <c r="BH290" s="270"/>
      <c r="BI290" s="270"/>
      <c r="BJ290" s="270"/>
      <c r="BK290" s="270"/>
      <c r="BL290" s="270"/>
      <c r="BM290" s="270"/>
      <c r="BN290" s="270"/>
      <c r="BO290" s="270"/>
      <c r="BP290" s="270"/>
      <c r="BQ290" s="270"/>
      <c r="BR290" s="270"/>
      <c r="BS290" s="270"/>
      <c r="BT290" s="270"/>
      <c r="BU290" s="270"/>
      <c r="BV290" s="270"/>
      <c r="BW290" s="270"/>
      <c r="BX290" s="270"/>
      <c r="BY290" s="270"/>
      <c r="BZ290" s="270"/>
      <c r="CA290" s="270"/>
      <c r="CB290" s="270"/>
      <c r="CC290" s="270"/>
      <c r="CD290" s="270"/>
      <c r="CE290" s="270"/>
      <c r="CF290" s="270"/>
    </row>
    <row r="291" spans="1:84" s="62" customFormat="1" x14ac:dyDescent="0.25">
      <c r="A291" s="306"/>
      <c r="B291" s="306"/>
      <c r="C291" s="306"/>
      <c r="D291" s="306"/>
      <c r="E291" s="306"/>
      <c r="F291" s="306"/>
      <c r="G291" s="306"/>
      <c r="H291" s="270"/>
      <c r="I291" s="270"/>
      <c r="J291" s="270"/>
      <c r="K291" s="270"/>
      <c r="L291" s="270"/>
      <c r="M291" s="270"/>
      <c r="N291" s="270"/>
      <c r="O291" s="270"/>
      <c r="P291" s="270"/>
      <c r="Q291" s="270"/>
      <c r="R291" s="270"/>
      <c r="S291" s="270"/>
      <c r="T291" s="270"/>
      <c r="U291" s="270"/>
      <c r="V291" s="270"/>
      <c r="W291" s="270"/>
      <c r="X291" s="270"/>
      <c r="Y291" s="270"/>
      <c r="Z291" s="270"/>
      <c r="AA291" s="270"/>
      <c r="AB291" s="270"/>
      <c r="AC291" s="270"/>
      <c r="AD291" s="270"/>
      <c r="AE291" s="270"/>
      <c r="AF291" s="270"/>
      <c r="AG291" s="270"/>
      <c r="AH291" s="270"/>
      <c r="AI291" s="270"/>
      <c r="AJ291" s="270"/>
      <c r="AK291" s="270"/>
      <c r="AL291" s="270"/>
      <c r="AM291" s="270"/>
      <c r="AN291" s="270"/>
      <c r="AO291" s="270"/>
      <c r="AP291" s="270"/>
      <c r="AQ291" s="270"/>
      <c r="AR291" s="270"/>
      <c r="AS291" s="270"/>
      <c r="AT291" s="270"/>
      <c r="AU291" s="270"/>
      <c r="AV291" s="270"/>
      <c r="AW291" s="270"/>
      <c r="AX291" s="270"/>
      <c r="AY291" s="270"/>
      <c r="AZ291" s="270"/>
      <c r="BA291" s="270"/>
      <c r="BB291" s="270"/>
      <c r="BC291" s="270"/>
      <c r="BD291" s="270"/>
      <c r="BE291" s="270"/>
      <c r="BF291" s="270"/>
      <c r="BG291" s="270"/>
      <c r="BH291" s="270"/>
      <c r="BI291" s="270"/>
      <c r="BJ291" s="270"/>
      <c r="BK291" s="270"/>
      <c r="BL291" s="270"/>
      <c r="BM291" s="270"/>
      <c r="BN291" s="270"/>
      <c r="BO291" s="270"/>
      <c r="BP291" s="270"/>
      <c r="BQ291" s="270"/>
      <c r="BR291" s="270"/>
      <c r="BS291" s="270"/>
      <c r="BT291" s="270"/>
      <c r="BU291" s="270"/>
      <c r="BV291" s="270"/>
      <c r="BW291" s="270"/>
      <c r="BX291" s="270"/>
      <c r="BY291" s="270"/>
      <c r="BZ291" s="270"/>
      <c r="CA291" s="270"/>
      <c r="CB291" s="270"/>
      <c r="CC291" s="270"/>
      <c r="CD291" s="270"/>
      <c r="CE291" s="270"/>
      <c r="CF291" s="270"/>
    </row>
    <row r="292" spans="1:84" s="62" customFormat="1" x14ac:dyDescent="0.25">
      <c r="A292" s="306"/>
      <c r="B292" s="306"/>
      <c r="C292" s="306"/>
      <c r="D292" s="306"/>
      <c r="E292" s="306"/>
      <c r="F292" s="306"/>
      <c r="G292" s="306"/>
      <c r="H292" s="270"/>
      <c r="I292" s="270"/>
      <c r="J292" s="270"/>
      <c r="K292" s="270"/>
      <c r="L292" s="270"/>
      <c r="M292" s="270"/>
      <c r="N292" s="270"/>
      <c r="O292" s="270"/>
      <c r="P292" s="270"/>
      <c r="Q292" s="270"/>
      <c r="R292" s="270"/>
      <c r="S292" s="270"/>
      <c r="T292" s="270"/>
      <c r="U292" s="270"/>
      <c r="V292" s="270"/>
      <c r="W292" s="270"/>
      <c r="X292" s="270"/>
      <c r="Y292" s="270"/>
      <c r="Z292" s="270"/>
      <c r="AA292" s="270"/>
      <c r="AB292" s="270"/>
      <c r="AC292" s="270"/>
      <c r="AD292" s="270"/>
      <c r="AE292" s="270"/>
      <c r="AF292" s="270"/>
      <c r="AG292" s="270"/>
      <c r="AH292" s="270"/>
      <c r="AI292" s="270"/>
      <c r="AJ292" s="270"/>
      <c r="AK292" s="270"/>
      <c r="AL292" s="270"/>
      <c r="AM292" s="270"/>
      <c r="AN292" s="270"/>
      <c r="AO292" s="270"/>
      <c r="AP292" s="270"/>
      <c r="AQ292" s="270"/>
      <c r="AR292" s="270"/>
      <c r="AS292" s="270"/>
      <c r="AT292" s="270"/>
      <c r="AU292" s="270"/>
      <c r="AV292" s="270"/>
      <c r="AW292" s="270"/>
      <c r="AX292" s="270"/>
      <c r="AY292" s="270"/>
      <c r="AZ292" s="270"/>
      <c r="BA292" s="270"/>
      <c r="BB292" s="270"/>
      <c r="BC292" s="270"/>
      <c r="BD292" s="270"/>
      <c r="BE292" s="270"/>
      <c r="BF292" s="270"/>
      <c r="BG292" s="270"/>
      <c r="BH292" s="270"/>
      <c r="BI292" s="270"/>
      <c r="BJ292" s="270"/>
      <c r="BK292" s="270"/>
      <c r="BL292" s="270"/>
      <c r="BM292" s="270"/>
      <c r="BN292" s="270"/>
      <c r="BO292" s="270"/>
      <c r="BP292" s="270"/>
      <c r="BQ292" s="270"/>
      <c r="BR292" s="270"/>
      <c r="BS292" s="270"/>
      <c r="BT292" s="270"/>
      <c r="BU292" s="270"/>
      <c r="BV292" s="270"/>
      <c r="BW292" s="270"/>
      <c r="BX292" s="270"/>
      <c r="BY292" s="270"/>
      <c r="BZ292" s="270"/>
      <c r="CA292" s="270"/>
      <c r="CB292" s="270"/>
      <c r="CC292" s="270"/>
      <c r="CD292" s="270"/>
      <c r="CE292" s="270"/>
      <c r="CF292" s="270"/>
    </row>
    <row r="293" spans="1:84" s="62" customFormat="1" x14ac:dyDescent="0.25">
      <c r="A293" s="306"/>
      <c r="B293" s="306"/>
      <c r="C293" s="306"/>
      <c r="D293" s="306"/>
      <c r="E293" s="306"/>
      <c r="F293" s="306"/>
      <c r="G293" s="306"/>
      <c r="H293" s="270"/>
      <c r="I293" s="270"/>
      <c r="J293" s="270"/>
      <c r="K293" s="270"/>
      <c r="L293" s="270"/>
      <c r="M293" s="270"/>
      <c r="N293" s="270"/>
      <c r="O293" s="270"/>
      <c r="P293" s="270"/>
      <c r="Q293" s="270"/>
      <c r="R293" s="270"/>
      <c r="S293" s="270"/>
      <c r="T293" s="270"/>
      <c r="U293" s="270"/>
      <c r="V293" s="270"/>
      <c r="W293" s="270"/>
      <c r="X293" s="270"/>
      <c r="Y293" s="270"/>
      <c r="Z293" s="270"/>
      <c r="AA293" s="270"/>
      <c r="AB293" s="270"/>
      <c r="AC293" s="270"/>
      <c r="AD293" s="270"/>
      <c r="AE293" s="270"/>
      <c r="AF293" s="270"/>
      <c r="AG293" s="270"/>
      <c r="AH293" s="270"/>
      <c r="AI293" s="270"/>
      <c r="AJ293" s="270"/>
      <c r="AK293" s="270"/>
      <c r="AL293" s="270"/>
      <c r="AM293" s="270"/>
      <c r="AN293" s="270"/>
      <c r="AO293" s="270"/>
      <c r="AP293" s="270"/>
      <c r="AQ293" s="270"/>
      <c r="AR293" s="270"/>
      <c r="AS293" s="270"/>
      <c r="AT293" s="270"/>
      <c r="AU293" s="270"/>
      <c r="AV293" s="270"/>
      <c r="AW293" s="270"/>
      <c r="AX293" s="270"/>
      <c r="AY293" s="270"/>
      <c r="AZ293" s="270"/>
      <c r="BA293" s="270"/>
      <c r="BB293" s="270"/>
      <c r="BC293" s="270"/>
      <c r="BD293" s="270"/>
      <c r="BE293" s="270"/>
      <c r="BF293" s="270"/>
      <c r="BG293" s="270"/>
      <c r="BH293" s="270"/>
      <c r="BI293" s="270"/>
      <c r="BJ293" s="270"/>
      <c r="BK293" s="270"/>
      <c r="BL293" s="270"/>
      <c r="BM293" s="270"/>
      <c r="BN293" s="270"/>
      <c r="BO293" s="270"/>
      <c r="BP293" s="270"/>
      <c r="BQ293" s="270"/>
      <c r="BR293" s="270"/>
      <c r="BS293" s="270"/>
      <c r="BT293" s="270"/>
      <c r="BU293" s="270"/>
      <c r="BV293" s="270"/>
      <c r="BW293" s="270"/>
      <c r="BX293" s="270"/>
      <c r="BY293" s="270"/>
      <c r="BZ293" s="270"/>
      <c r="CA293" s="270"/>
      <c r="CB293" s="270"/>
      <c r="CC293" s="270"/>
      <c r="CD293" s="270"/>
      <c r="CE293" s="270"/>
      <c r="CF293" s="270"/>
    </row>
    <row r="294" spans="1:84" s="62" customFormat="1" x14ac:dyDescent="0.25">
      <c r="A294" s="306"/>
      <c r="B294" s="306"/>
      <c r="C294" s="306"/>
      <c r="D294" s="306"/>
      <c r="E294" s="306"/>
      <c r="F294" s="306"/>
      <c r="G294" s="306"/>
      <c r="H294" s="270"/>
      <c r="I294" s="270"/>
      <c r="J294" s="270"/>
      <c r="K294" s="270"/>
      <c r="L294" s="270"/>
      <c r="M294" s="270"/>
      <c r="N294" s="270"/>
      <c r="O294" s="270"/>
      <c r="P294" s="270"/>
      <c r="Q294" s="270"/>
      <c r="R294" s="270"/>
      <c r="S294" s="270"/>
      <c r="T294" s="270"/>
      <c r="U294" s="270"/>
      <c r="V294" s="270"/>
      <c r="W294" s="270"/>
      <c r="X294" s="270"/>
      <c r="Y294" s="270"/>
      <c r="Z294" s="270"/>
      <c r="AA294" s="270"/>
      <c r="AB294" s="270"/>
      <c r="AC294" s="270"/>
      <c r="AD294" s="270"/>
      <c r="AE294" s="270"/>
      <c r="AF294" s="270"/>
      <c r="AG294" s="270"/>
      <c r="AH294" s="270"/>
      <c r="AI294" s="270"/>
      <c r="AJ294" s="270"/>
      <c r="AK294" s="270"/>
      <c r="AL294" s="270"/>
      <c r="AM294" s="270"/>
      <c r="AN294" s="270"/>
      <c r="AO294" s="270"/>
      <c r="AP294" s="270"/>
      <c r="AQ294" s="270"/>
      <c r="AR294" s="270"/>
      <c r="AS294" s="270"/>
      <c r="AT294" s="270"/>
      <c r="AU294" s="270"/>
      <c r="AV294" s="270"/>
      <c r="AW294" s="270"/>
      <c r="AX294" s="270"/>
      <c r="AY294" s="270"/>
      <c r="AZ294" s="270"/>
      <c r="BA294" s="270"/>
      <c r="BB294" s="270"/>
      <c r="BC294" s="270"/>
      <c r="BD294" s="270"/>
      <c r="BE294" s="270"/>
      <c r="BF294" s="270"/>
      <c r="BG294" s="270"/>
      <c r="BH294" s="270"/>
      <c r="BI294" s="270"/>
      <c r="BJ294" s="270"/>
      <c r="BK294" s="270"/>
      <c r="BL294" s="270"/>
      <c r="BM294" s="270"/>
      <c r="BN294" s="270"/>
      <c r="BO294" s="270"/>
      <c r="BP294" s="270"/>
      <c r="BQ294" s="270"/>
      <c r="BR294" s="270"/>
      <c r="BS294" s="270"/>
      <c r="BT294" s="270"/>
      <c r="BU294" s="270"/>
      <c r="BV294" s="270"/>
      <c r="BW294" s="270"/>
      <c r="BX294" s="270"/>
      <c r="BY294" s="270"/>
      <c r="BZ294" s="270"/>
      <c r="CA294" s="270"/>
      <c r="CB294" s="270"/>
      <c r="CC294" s="270"/>
      <c r="CD294" s="270"/>
      <c r="CE294" s="270"/>
      <c r="CF294" s="270"/>
    </row>
    <row r="295" spans="1:84" s="62" customFormat="1" x14ac:dyDescent="0.25">
      <c r="A295" s="306"/>
      <c r="B295" s="306"/>
      <c r="C295" s="306"/>
      <c r="D295" s="306"/>
      <c r="E295" s="306"/>
      <c r="F295" s="306"/>
      <c r="G295" s="306"/>
      <c r="H295" s="270"/>
      <c r="I295" s="270"/>
      <c r="J295" s="270"/>
      <c r="K295" s="270"/>
      <c r="L295" s="270"/>
      <c r="M295" s="270"/>
      <c r="N295" s="270"/>
      <c r="O295" s="270"/>
      <c r="P295" s="270"/>
      <c r="Q295" s="270"/>
      <c r="R295" s="270"/>
      <c r="S295" s="270"/>
      <c r="T295" s="270"/>
      <c r="U295" s="270"/>
      <c r="V295" s="270"/>
      <c r="W295" s="270"/>
      <c r="X295" s="270"/>
      <c r="Y295" s="270"/>
      <c r="Z295" s="270"/>
      <c r="AA295" s="270"/>
      <c r="AB295" s="270"/>
      <c r="AC295" s="270"/>
      <c r="AD295" s="270"/>
      <c r="AE295" s="270"/>
      <c r="AF295" s="270"/>
      <c r="AG295" s="270"/>
      <c r="AH295" s="270"/>
      <c r="AI295" s="270"/>
      <c r="AJ295" s="270"/>
      <c r="AK295" s="270"/>
      <c r="AL295" s="270"/>
      <c r="AM295" s="270"/>
      <c r="AN295" s="270"/>
      <c r="AO295" s="270"/>
      <c r="AP295" s="270"/>
      <c r="AQ295" s="270"/>
      <c r="AR295" s="270"/>
      <c r="AS295" s="270"/>
      <c r="AT295" s="270"/>
      <c r="AU295" s="270"/>
      <c r="AV295" s="270"/>
      <c r="AW295" s="270"/>
      <c r="AX295" s="270"/>
      <c r="AY295" s="270"/>
      <c r="AZ295" s="270"/>
      <c r="BA295" s="270"/>
      <c r="BB295" s="270"/>
      <c r="BC295" s="270"/>
      <c r="BD295" s="270"/>
      <c r="BE295" s="270"/>
      <c r="BF295" s="270"/>
      <c r="BG295" s="270"/>
      <c r="BH295" s="270"/>
      <c r="BI295" s="270"/>
      <c r="BJ295" s="270"/>
      <c r="BK295" s="270"/>
      <c r="BL295" s="270"/>
      <c r="BM295" s="270"/>
      <c r="BN295" s="270"/>
      <c r="BO295" s="270"/>
      <c r="BP295" s="270"/>
      <c r="BQ295" s="270"/>
      <c r="BR295" s="270"/>
      <c r="BS295" s="270"/>
      <c r="BT295" s="270"/>
      <c r="BU295" s="270"/>
      <c r="BV295" s="270"/>
      <c r="BW295" s="270"/>
      <c r="BX295" s="270"/>
      <c r="BY295" s="270"/>
      <c r="BZ295" s="270"/>
      <c r="CA295" s="270"/>
      <c r="CB295" s="270"/>
      <c r="CC295" s="270"/>
      <c r="CD295" s="270"/>
      <c r="CE295" s="270"/>
      <c r="CF295" s="270"/>
    </row>
    <row r="296" spans="1:84" s="62" customFormat="1" x14ac:dyDescent="0.25">
      <c r="A296" s="306"/>
      <c r="B296" s="306"/>
      <c r="C296" s="306"/>
      <c r="D296" s="306"/>
      <c r="E296" s="306"/>
      <c r="F296" s="306"/>
      <c r="G296" s="306"/>
      <c r="H296" s="270"/>
      <c r="I296" s="270"/>
      <c r="J296" s="270"/>
      <c r="K296" s="270"/>
      <c r="L296" s="270"/>
      <c r="M296" s="270"/>
      <c r="N296" s="270"/>
      <c r="O296" s="270"/>
      <c r="P296" s="270"/>
      <c r="Q296" s="270"/>
      <c r="R296" s="270"/>
      <c r="S296" s="270"/>
      <c r="T296" s="270"/>
      <c r="U296" s="270"/>
      <c r="V296" s="270"/>
      <c r="W296" s="270"/>
      <c r="X296" s="270"/>
      <c r="Y296" s="270"/>
      <c r="Z296" s="270"/>
      <c r="AA296" s="270"/>
      <c r="AB296" s="270"/>
      <c r="AC296" s="270"/>
      <c r="AD296" s="270"/>
      <c r="AE296" s="270"/>
      <c r="AF296" s="270"/>
      <c r="AG296" s="270"/>
      <c r="AH296" s="270"/>
      <c r="AI296" s="270"/>
      <c r="AJ296" s="270"/>
      <c r="AK296" s="270"/>
      <c r="AL296" s="270"/>
      <c r="AM296" s="270"/>
      <c r="AN296" s="270"/>
      <c r="AO296" s="270"/>
      <c r="AP296" s="270"/>
      <c r="AQ296" s="270"/>
      <c r="AR296" s="270"/>
      <c r="AS296" s="270"/>
      <c r="AT296" s="270"/>
      <c r="AU296" s="270"/>
      <c r="AV296" s="270"/>
      <c r="AW296" s="270"/>
      <c r="AX296" s="270"/>
      <c r="AY296" s="270"/>
      <c r="AZ296" s="270"/>
      <c r="BA296" s="270"/>
      <c r="BB296" s="270"/>
      <c r="BC296" s="270"/>
      <c r="BD296" s="270"/>
      <c r="BE296" s="270"/>
      <c r="BF296" s="270"/>
      <c r="BG296" s="270"/>
      <c r="BH296" s="270"/>
      <c r="BI296" s="270"/>
      <c r="BJ296" s="270"/>
      <c r="BK296" s="270"/>
      <c r="BL296" s="270"/>
      <c r="BM296" s="270"/>
      <c r="BN296" s="270"/>
      <c r="BO296" s="270"/>
      <c r="BP296" s="270"/>
      <c r="BQ296" s="270"/>
      <c r="BR296" s="270"/>
      <c r="BS296" s="270"/>
      <c r="BT296" s="270"/>
      <c r="BU296" s="270"/>
      <c r="BV296" s="270"/>
      <c r="BW296" s="270"/>
      <c r="BX296" s="270"/>
      <c r="BY296" s="270"/>
      <c r="BZ296" s="270"/>
      <c r="CA296" s="270"/>
      <c r="CB296" s="270"/>
      <c r="CC296" s="270"/>
      <c r="CD296" s="270"/>
      <c r="CE296" s="270"/>
      <c r="CF296" s="270"/>
    </row>
    <row r="297" spans="1:84" s="62" customFormat="1" x14ac:dyDescent="0.25">
      <c r="A297" s="306"/>
      <c r="B297" s="306"/>
      <c r="C297" s="306"/>
      <c r="D297" s="306"/>
      <c r="E297" s="306"/>
      <c r="F297" s="306"/>
      <c r="G297" s="306"/>
      <c r="H297" s="270"/>
      <c r="I297" s="270"/>
      <c r="J297" s="270"/>
      <c r="K297" s="270"/>
      <c r="L297" s="270"/>
      <c r="M297" s="270"/>
      <c r="N297" s="270"/>
      <c r="O297" s="270"/>
      <c r="P297" s="270"/>
      <c r="Q297" s="270"/>
      <c r="R297" s="270"/>
      <c r="S297" s="270"/>
      <c r="T297" s="270"/>
      <c r="U297" s="270"/>
      <c r="V297" s="270"/>
      <c r="W297" s="270"/>
      <c r="X297" s="270"/>
      <c r="Y297" s="270"/>
      <c r="Z297" s="270"/>
      <c r="AA297" s="270"/>
      <c r="AB297" s="270"/>
      <c r="AC297" s="270"/>
      <c r="AD297" s="270"/>
      <c r="AE297" s="270"/>
      <c r="AF297" s="270"/>
      <c r="AG297" s="270"/>
      <c r="AH297" s="270"/>
      <c r="AI297" s="270"/>
      <c r="AJ297" s="270"/>
      <c r="AK297" s="270"/>
      <c r="AL297" s="270"/>
      <c r="AM297" s="270"/>
      <c r="AN297" s="270"/>
      <c r="AO297" s="270"/>
      <c r="AP297" s="270"/>
      <c r="AQ297" s="270"/>
      <c r="AR297" s="270"/>
      <c r="AS297" s="270"/>
      <c r="AT297" s="270"/>
      <c r="AU297" s="270"/>
      <c r="AV297" s="270"/>
      <c r="AW297" s="270"/>
      <c r="AX297" s="270"/>
      <c r="AY297" s="270"/>
      <c r="AZ297" s="270"/>
      <c r="BA297" s="270"/>
      <c r="BB297" s="270"/>
      <c r="BC297" s="270"/>
      <c r="BD297" s="270"/>
      <c r="BE297" s="270"/>
      <c r="BF297" s="270"/>
      <c r="BG297" s="270"/>
      <c r="BH297" s="270"/>
      <c r="BI297" s="270"/>
      <c r="BJ297" s="270"/>
      <c r="BK297" s="270"/>
      <c r="BL297" s="270"/>
      <c r="BM297" s="270"/>
      <c r="BN297" s="270"/>
      <c r="BO297" s="270"/>
      <c r="BP297" s="270"/>
      <c r="BQ297" s="270"/>
      <c r="BR297" s="270"/>
      <c r="BS297" s="270"/>
      <c r="BT297" s="270"/>
      <c r="BU297" s="270"/>
      <c r="BV297" s="270"/>
      <c r="BW297" s="270"/>
      <c r="BX297" s="270"/>
      <c r="BY297" s="270"/>
      <c r="BZ297" s="270"/>
      <c r="CA297" s="270"/>
      <c r="CB297" s="270"/>
      <c r="CC297" s="270"/>
      <c r="CD297" s="270"/>
      <c r="CE297" s="270"/>
      <c r="CF297" s="270"/>
    </row>
    <row r="298" spans="1:84" s="62" customFormat="1" x14ac:dyDescent="0.25">
      <c r="A298" s="306"/>
      <c r="B298" s="306"/>
      <c r="C298" s="306"/>
      <c r="D298" s="306"/>
      <c r="E298" s="306"/>
      <c r="F298" s="306"/>
      <c r="G298" s="306"/>
      <c r="H298" s="270"/>
      <c r="I298" s="270"/>
      <c r="J298" s="270"/>
      <c r="K298" s="270"/>
      <c r="L298" s="270"/>
      <c r="M298" s="270"/>
      <c r="N298" s="270"/>
      <c r="O298" s="270"/>
      <c r="P298" s="270"/>
      <c r="Q298" s="270"/>
      <c r="R298" s="270"/>
      <c r="S298" s="270"/>
      <c r="T298" s="270"/>
      <c r="U298" s="270"/>
      <c r="V298" s="270"/>
      <c r="W298" s="270"/>
      <c r="X298" s="270"/>
      <c r="Y298" s="270"/>
      <c r="Z298" s="270"/>
      <c r="AA298" s="270"/>
      <c r="AB298" s="270"/>
      <c r="AC298" s="270"/>
      <c r="AD298" s="270"/>
      <c r="AE298" s="270"/>
      <c r="AF298" s="270"/>
      <c r="AG298" s="270"/>
      <c r="AH298" s="270"/>
      <c r="AI298" s="270"/>
      <c r="AJ298" s="270"/>
      <c r="AK298" s="270"/>
      <c r="AL298" s="270"/>
      <c r="AM298" s="270"/>
      <c r="AN298" s="270"/>
      <c r="AO298" s="270"/>
      <c r="AP298" s="270"/>
      <c r="AQ298" s="270"/>
      <c r="AR298" s="270"/>
      <c r="AS298" s="270"/>
      <c r="AT298" s="270"/>
      <c r="AU298" s="270"/>
      <c r="AV298" s="270"/>
      <c r="AW298" s="270"/>
      <c r="AX298" s="270"/>
      <c r="AY298" s="270"/>
      <c r="AZ298" s="270"/>
      <c r="BA298" s="270"/>
      <c r="BB298" s="270"/>
      <c r="BC298" s="270"/>
      <c r="BD298" s="270"/>
      <c r="BE298" s="270"/>
      <c r="BF298" s="270"/>
      <c r="BG298" s="270"/>
      <c r="BH298" s="270"/>
      <c r="BI298" s="270"/>
      <c r="BJ298" s="270"/>
      <c r="BK298" s="270"/>
      <c r="BL298" s="270"/>
      <c r="BM298" s="270"/>
      <c r="BN298" s="270"/>
      <c r="BO298" s="270"/>
      <c r="BP298" s="270"/>
      <c r="BQ298" s="270"/>
      <c r="BR298" s="270"/>
      <c r="BS298" s="270"/>
      <c r="BT298" s="270"/>
      <c r="BU298" s="270"/>
      <c r="BV298" s="270"/>
      <c r="BW298" s="270"/>
      <c r="BX298" s="270"/>
      <c r="BY298" s="270"/>
      <c r="BZ298" s="270"/>
      <c r="CA298" s="270"/>
      <c r="CB298" s="270"/>
      <c r="CC298" s="270"/>
      <c r="CD298" s="270"/>
      <c r="CE298" s="270"/>
      <c r="CF298" s="270"/>
    </row>
    <row r="299" spans="1:84" s="62" customFormat="1" x14ac:dyDescent="0.25">
      <c r="A299" s="306"/>
      <c r="B299" s="306"/>
      <c r="C299" s="306"/>
      <c r="D299" s="306"/>
      <c r="E299" s="306"/>
      <c r="F299" s="306"/>
      <c r="G299" s="306"/>
      <c r="H299" s="270"/>
      <c r="I299" s="270"/>
      <c r="J299" s="270"/>
      <c r="K299" s="270"/>
      <c r="L299" s="270"/>
      <c r="M299" s="270"/>
      <c r="N299" s="270"/>
      <c r="O299" s="270"/>
      <c r="P299" s="270"/>
      <c r="Q299" s="270"/>
      <c r="R299" s="270"/>
      <c r="S299" s="270"/>
      <c r="T299" s="270"/>
      <c r="U299" s="270"/>
      <c r="V299" s="270"/>
      <c r="W299" s="270"/>
      <c r="X299" s="270"/>
      <c r="Y299" s="270"/>
      <c r="Z299" s="270"/>
      <c r="AA299" s="270"/>
      <c r="AB299" s="270"/>
      <c r="AC299" s="270"/>
      <c r="AD299" s="270"/>
      <c r="AE299" s="270"/>
      <c r="AF299" s="270"/>
      <c r="AG299" s="270"/>
      <c r="AH299" s="270"/>
      <c r="AI299" s="270"/>
      <c r="AJ299" s="270"/>
      <c r="AK299" s="270"/>
      <c r="AL299" s="270"/>
      <c r="AM299" s="270"/>
      <c r="AN299" s="270"/>
      <c r="AO299" s="270"/>
      <c r="AP299" s="270"/>
      <c r="AQ299" s="270"/>
      <c r="AR299" s="270"/>
      <c r="AS299" s="270"/>
      <c r="AT299" s="270"/>
      <c r="AU299" s="270"/>
      <c r="AV299" s="270"/>
      <c r="AW299" s="270"/>
      <c r="AX299" s="270"/>
      <c r="AY299" s="270"/>
      <c r="AZ299" s="270"/>
      <c r="BA299" s="270"/>
      <c r="BB299" s="270"/>
      <c r="BC299" s="270"/>
      <c r="BD299" s="270"/>
      <c r="BE299" s="270"/>
      <c r="BF299" s="270"/>
      <c r="BG299" s="270"/>
      <c r="BH299" s="270"/>
      <c r="BI299" s="270"/>
      <c r="BJ299" s="270"/>
      <c r="BK299" s="270"/>
      <c r="BL299" s="270"/>
      <c r="BM299" s="270"/>
      <c r="BN299" s="270"/>
      <c r="BO299" s="270"/>
      <c r="BP299" s="270"/>
      <c r="BQ299" s="270"/>
      <c r="BR299" s="270"/>
      <c r="BS299" s="270"/>
      <c r="BT299" s="270"/>
      <c r="BU299" s="270"/>
      <c r="BV299" s="270"/>
      <c r="BW299" s="270"/>
      <c r="BX299" s="270"/>
      <c r="BY299" s="270"/>
      <c r="BZ299" s="270"/>
      <c r="CA299" s="270"/>
      <c r="CB299" s="270"/>
      <c r="CC299" s="270"/>
      <c r="CD299" s="270"/>
      <c r="CE299" s="270"/>
      <c r="CF299" s="270"/>
    </row>
    <row r="300" spans="1:84" s="62" customFormat="1" x14ac:dyDescent="0.25">
      <c r="A300" s="306"/>
      <c r="B300" s="306"/>
      <c r="C300" s="306"/>
      <c r="D300" s="306"/>
      <c r="E300" s="306"/>
      <c r="F300" s="306"/>
      <c r="G300" s="306"/>
      <c r="H300" s="270"/>
      <c r="I300" s="270"/>
      <c r="J300" s="270"/>
      <c r="K300" s="270"/>
      <c r="L300" s="270"/>
      <c r="M300" s="270"/>
      <c r="N300" s="270"/>
      <c r="O300" s="270"/>
      <c r="P300" s="270"/>
      <c r="Q300" s="270"/>
      <c r="R300" s="270"/>
      <c r="S300" s="270"/>
      <c r="T300" s="270"/>
      <c r="U300" s="270"/>
      <c r="V300" s="270"/>
      <c r="W300" s="270"/>
      <c r="X300" s="270"/>
      <c r="Y300" s="270"/>
      <c r="Z300" s="270"/>
      <c r="AA300" s="270"/>
      <c r="AB300" s="270"/>
      <c r="AC300" s="270"/>
      <c r="AD300" s="270"/>
      <c r="AE300" s="270"/>
      <c r="AF300" s="270"/>
      <c r="AG300" s="270"/>
      <c r="AH300" s="270"/>
      <c r="AI300" s="270"/>
      <c r="AJ300" s="270"/>
      <c r="AK300" s="270"/>
      <c r="AL300" s="270"/>
      <c r="AM300" s="270"/>
      <c r="AN300" s="270"/>
      <c r="AO300" s="270"/>
      <c r="AP300" s="270"/>
      <c r="AQ300" s="270"/>
      <c r="AR300" s="270"/>
      <c r="AS300" s="270"/>
      <c r="AT300" s="270"/>
      <c r="AU300" s="270"/>
      <c r="AV300" s="270"/>
      <c r="AW300" s="270"/>
      <c r="AX300" s="270"/>
      <c r="AY300" s="270"/>
      <c r="AZ300" s="270"/>
      <c r="BA300" s="270"/>
      <c r="BB300" s="270"/>
      <c r="BC300" s="270"/>
      <c r="BD300" s="270"/>
      <c r="BE300" s="270"/>
      <c r="BF300" s="270"/>
      <c r="BG300" s="270"/>
      <c r="BH300" s="270"/>
      <c r="BI300" s="270"/>
      <c r="BJ300" s="270"/>
      <c r="BK300" s="270"/>
      <c r="BL300" s="270"/>
      <c r="BM300" s="270"/>
      <c r="BN300" s="270"/>
      <c r="BO300" s="270"/>
      <c r="BP300" s="270"/>
      <c r="BQ300" s="270"/>
      <c r="BR300" s="270"/>
      <c r="BS300" s="270"/>
      <c r="BT300" s="270"/>
      <c r="BU300" s="270"/>
      <c r="BV300" s="270"/>
      <c r="BW300" s="270"/>
      <c r="BX300" s="270"/>
      <c r="BY300" s="270"/>
      <c r="BZ300" s="270"/>
      <c r="CA300" s="270"/>
      <c r="CB300" s="270"/>
      <c r="CC300" s="270"/>
      <c r="CD300" s="270"/>
      <c r="CE300" s="270"/>
      <c r="CF300" s="270"/>
    </row>
    <row r="301" spans="1:84" s="62" customFormat="1" x14ac:dyDescent="0.25">
      <c r="A301" s="306"/>
      <c r="B301" s="306"/>
      <c r="C301" s="306"/>
      <c r="D301" s="306"/>
      <c r="E301" s="306"/>
      <c r="F301" s="306"/>
      <c r="G301" s="306"/>
      <c r="H301" s="270"/>
      <c r="I301" s="270"/>
      <c r="J301" s="270"/>
      <c r="K301" s="270"/>
      <c r="L301" s="270"/>
      <c r="M301" s="270"/>
      <c r="N301" s="270"/>
      <c r="O301" s="270"/>
      <c r="P301" s="270"/>
      <c r="Q301" s="270"/>
      <c r="R301" s="270"/>
      <c r="S301" s="270"/>
      <c r="T301" s="270"/>
      <c r="U301" s="270"/>
      <c r="V301" s="270"/>
      <c r="W301" s="270"/>
      <c r="X301" s="270"/>
      <c r="Y301" s="270"/>
      <c r="Z301" s="270"/>
      <c r="AA301" s="270"/>
      <c r="AB301" s="270"/>
      <c r="AC301" s="270"/>
      <c r="AD301" s="270"/>
      <c r="AE301" s="270"/>
      <c r="AF301" s="270"/>
      <c r="AG301" s="270"/>
      <c r="AH301" s="270"/>
      <c r="AI301" s="270"/>
      <c r="AJ301" s="270"/>
      <c r="AK301" s="270"/>
      <c r="AL301" s="270"/>
      <c r="AM301" s="270"/>
      <c r="AN301" s="270"/>
      <c r="AO301" s="270"/>
      <c r="AP301" s="270"/>
      <c r="AQ301" s="270"/>
      <c r="AR301" s="270"/>
      <c r="AS301" s="270"/>
      <c r="AT301" s="270"/>
      <c r="AU301" s="270"/>
      <c r="AV301" s="270"/>
      <c r="AW301" s="270"/>
      <c r="AX301" s="270"/>
      <c r="AY301" s="270"/>
      <c r="AZ301" s="270"/>
      <c r="BA301" s="270"/>
      <c r="BB301" s="270"/>
      <c r="BC301" s="270"/>
      <c r="BD301" s="270"/>
      <c r="BE301" s="270"/>
      <c r="BF301" s="270"/>
      <c r="BG301" s="270"/>
      <c r="BH301" s="270"/>
      <c r="BI301" s="270"/>
      <c r="BJ301" s="270"/>
      <c r="BK301" s="270"/>
      <c r="BL301" s="270"/>
      <c r="BM301" s="270"/>
      <c r="BN301" s="270"/>
      <c r="BO301" s="270"/>
      <c r="BP301" s="270"/>
      <c r="BQ301" s="270"/>
      <c r="BR301" s="270"/>
      <c r="BS301" s="270"/>
      <c r="BT301" s="270"/>
      <c r="BU301" s="270"/>
      <c r="BV301" s="270"/>
      <c r="BW301" s="270"/>
      <c r="BX301" s="270"/>
      <c r="BY301" s="270"/>
      <c r="BZ301" s="270"/>
      <c r="CA301" s="270"/>
      <c r="CB301" s="270"/>
      <c r="CC301" s="270"/>
      <c r="CD301" s="270"/>
      <c r="CE301" s="270"/>
      <c r="CF301" s="270"/>
    </row>
    <row r="302" spans="1:84" s="62" customFormat="1" x14ac:dyDescent="0.25">
      <c r="A302" s="306"/>
      <c r="B302" s="306"/>
      <c r="C302" s="306"/>
      <c r="D302" s="306"/>
      <c r="E302" s="306"/>
      <c r="F302" s="306"/>
      <c r="G302" s="306"/>
      <c r="H302" s="270"/>
      <c r="I302" s="270"/>
      <c r="J302" s="270"/>
      <c r="K302" s="270"/>
      <c r="L302" s="270"/>
      <c r="M302" s="270"/>
      <c r="N302" s="270"/>
      <c r="O302" s="270"/>
      <c r="P302" s="270"/>
      <c r="Q302" s="270"/>
      <c r="R302" s="270"/>
      <c r="S302" s="270"/>
      <c r="T302" s="270"/>
      <c r="U302" s="270"/>
      <c r="V302" s="270"/>
      <c r="W302" s="270"/>
      <c r="X302" s="270"/>
      <c r="Y302" s="270"/>
      <c r="Z302" s="270"/>
      <c r="AA302" s="270"/>
      <c r="AB302" s="270"/>
      <c r="AC302" s="270"/>
      <c r="AD302" s="270"/>
      <c r="AE302" s="270"/>
      <c r="AF302" s="270"/>
      <c r="AG302" s="270"/>
      <c r="AH302" s="270"/>
      <c r="AI302" s="270"/>
      <c r="AJ302" s="270"/>
      <c r="AK302" s="270"/>
      <c r="AL302" s="270"/>
      <c r="AM302" s="270"/>
      <c r="AN302" s="270"/>
      <c r="AO302" s="270"/>
      <c r="AP302" s="270"/>
      <c r="AQ302" s="270"/>
      <c r="AR302" s="270"/>
      <c r="AS302" s="270"/>
      <c r="AT302" s="270"/>
      <c r="AU302" s="270"/>
      <c r="AV302" s="270"/>
      <c r="AW302" s="270"/>
      <c r="AX302" s="270"/>
      <c r="AY302" s="270"/>
      <c r="AZ302" s="270"/>
      <c r="BA302" s="270"/>
      <c r="BB302" s="270"/>
      <c r="BC302" s="270"/>
      <c r="BD302" s="270"/>
      <c r="BE302" s="270"/>
      <c r="BF302" s="270"/>
      <c r="BG302" s="270"/>
      <c r="BH302" s="270"/>
      <c r="BI302" s="270"/>
      <c r="BJ302" s="270"/>
      <c r="BK302" s="270"/>
      <c r="BL302" s="270"/>
      <c r="BM302" s="270"/>
      <c r="BN302" s="270"/>
      <c r="BO302" s="270"/>
      <c r="BP302" s="270"/>
      <c r="BQ302" s="270"/>
      <c r="BR302" s="270"/>
      <c r="BS302" s="270"/>
      <c r="BT302" s="270"/>
      <c r="BU302" s="270"/>
      <c r="BV302" s="270"/>
      <c r="BW302" s="270"/>
      <c r="BX302" s="270"/>
      <c r="BY302" s="270"/>
      <c r="BZ302" s="270"/>
      <c r="CA302" s="270"/>
      <c r="CB302" s="270"/>
      <c r="CC302" s="270"/>
      <c r="CD302" s="270"/>
      <c r="CE302" s="270"/>
      <c r="CF302" s="270"/>
    </row>
    <row r="303" spans="1:84" s="62" customFormat="1" x14ac:dyDescent="0.25">
      <c r="A303" s="306"/>
      <c r="B303" s="306"/>
      <c r="C303" s="306"/>
      <c r="D303" s="306"/>
      <c r="E303" s="306"/>
      <c r="F303" s="306"/>
      <c r="G303" s="306"/>
      <c r="H303" s="270"/>
      <c r="I303" s="270"/>
      <c r="J303" s="270"/>
      <c r="K303" s="270"/>
      <c r="L303" s="270"/>
      <c r="M303" s="270"/>
      <c r="N303" s="270"/>
      <c r="O303" s="270"/>
      <c r="P303" s="270"/>
      <c r="Q303" s="270"/>
      <c r="R303" s="270"/>
      <c r="S303" s="270"/>
      <c r="T303" s="270"/>
      <c r="U303" s="270"/>
      <c r="V303" s="270"/>
      <c r="W303" s="270"/>
      <c r="X303" s="270"/>
      <c r="Y303" s="270"/>
      <c r="Z303" s="270"/>
      <c r="AA303" s="270"/>
      <c r="AB303" s="270"/>
      <c r="AC303" s="270"/>
      <c r="AD303" s="270"/>
      <c r="AE303" s="270"/>
      <c r="AF303" s="270"/>
      <c r="AG303" s="270"/>
      <c r="AH303" s="270"/>
      <c r="AI303" s="270"/>
      <c r="AJ303" s="270"/>
      <c r="AK303" s="270"/>
      <c r="AL303" s="270"/>
      <c r="AM303" s="270"/>
      <c r="AN303" s="270"/>
      <c r="AO303" s="270"/>
      <c r="AP303" s="270"/>
      <c r="AQ303" s="270"/>
      <c r="AR303" s="270"/>
      <c r="AS303" s="270"/>
      <c r="AT303" s="270"/>
      <c r="AU303" s="270"/>
      <c r="AV303" s="270"/>
      <c r="AW303" s="270"/>
      <c r="AX303" s="270"/>
      <c r="AY303" s="270"/>
      <c r="AZ303" s="270"/>
      <c r="BA303" s="270"/>
      <c r="BB303" s="270"/>
      <c r="BC303" s="270"/>
      <c r="BD303" s="270"/>
      <c r="BE303" s="270"/>
      <c r="BF303" s="270"/>
      <c r="BG303" s="270"/>
      <c r="BH303" s="270"/>
      <c r="BI303" s="270"/>
      <c r="BJ303" s="270"/>
      <c r="BK303" s="270"/>
      <c r="BL303" s="270"/>
      <c r="BM303" s="270"/>
      <c r="BN303" s="270"/>
      <c r="BO303" s="270"/>
      <c r="BP303" s="270"/>
      <c r="BQ303" s="270"/>
      <c r="BR303" s="270"/>
      <c r="BS303" s="270"/>
      <c r="BT303" s="270"/>
      <c r="BU303" s="270"/>
      <c r="BV303" s="270"/>
      <c r="BW303" s="270"/>
      <c r="BX303" s="270"/>
      <c r="BY303" s="270"/>
      <c r="BZ303" s="270"/>
      <c r="CA303" s="270"/>
      <c r="CB303" s="270"/>
      <c r="CC303" s="270"/>
      <c r="CD303" s="270"/>
      <c r="CE303" s="270"/>
      <c r="CF303" s="270"/>
    </row>
    <row r="304" spans="1:84" s="62" customFormat="1" x14ac:dyDescent="0.25">
      <c r="A304" s="306"/>
      <c r="B304" s="306"/>
      <c r="C304" s="306"/>
      <c r="D304" s="306"/>
      <c r="E304" s="306"/>
      <c r="F304" s="306"/>
      <c r="G304" s="306"/>
      <c r="H304" s="270"/>
      <c r="I304" s="270"/>
      <c r="J304" s="270"/>
      <c r="K304" s="270"/>
      <c r="L304" s="270"/>
      <c r="M304" s="270"/>
      <c r="N304" s="270"/>
      <c r="O304" s="270"/>
      <c r="P304" s="270"/>
      <c r="Q304" s="270"/>
      <c r="R304" s="270"/>
      <c r="S304" s="270"/>
      <c r="T304" s="270"/>
      <c r="U304" s="270"/>
      <c r="V304" s="270"/>
      <c r="W304" s="270"/>
      <c r="X304" s="270"/>
      <c r="Y304" s="270"/>
      <c r="Z304" s="270"/>
      <c r="AA304" s="270"/>
      <c r="AB304" s="270"/>
      <c r="AC304" s="270"/>
      <c r="AD304" s="270"/>
      <c r="AE304" s="270"/>
      <c r="AF304" s="270"/>
      <c r="AG304" s="270"/>
      <c r="AH304" s="270"/>
      <c r="AI304" s="270"/>
      <c r="AJ304" s="270"/>
      <c r="AK304" s="270"/>
      <c r="AL304" s="270"/>
      <c r="AM304" s="270"/>
      <c r="AN304" s="270"/>
      <c r="AO304" s="270"/>
      <c r="AP304" s="270"/>
      <c r="AQ304" s="270"/>
      <c r="AR304" s="270"/>
      <c r="AS304" s="270"/>
      <c r="AT304" s="270"/>
      <c r="AU304" s="270"/>
      <c r="AV304" s="270"/>
      <c r="AW304" s="270"/>
      <c r="AX304" s="270"/>
      <c r="AY304" s="270"/>
      <c r="AZ304" s="270"/>
      <c r="BA304" s="270"/>
      <c r="BB304" s="270"/>
      <c r="BC304" s="270"/>
      <c r="BD304" s="270"/>
      <c r="BE304" s="270"/>
      <c r="BF304" s="270"/>
      <c r="BG304" s="270"/>
      <c r="BH304" s="270"/>
      <c r="BI304" s="270"/>
      <c r="BJ304" s="270"/>
      <c r="BK304" s="270"/>
      <c r="BL304" s="270"/>
      <c r="BM304" s="270"/>
      <c r="BN304" s="270"/>
      <c r="BO304" s="270"/>
      <c r="BP304" s="270"/>
      <c r="BQ304" s="270"/>
      <c r="BR304" s="270"/>
      <c r="BS304" s="270"/>
      <c r="BT304" s="270"/>
      <c r="BU304" s="270"/>
      <c r="BV304" s="270"/>
      <c r="BW304" s="270"/>
      <c r="BX304" s="270"/>
      <c r="BY304" s="270"/>
      <c r="BZ304" s="270"/>
      <c r="CA304" s="270"/>
      <c r="CB304" s="270"/>
      <c r="CC304" s="270"/>
      <c r="CD304" s="270"/>
      <c r="CE304" s="270"/>
      <c r="CF304" s="270"/>
    </row>
    <row r="305" spans="1:84" s="62" customFormat="1" x14ac:dyDescent="0.25">
      <c r="A305" s="306"/>
      <c r="B305" s="306"/>
      <c r="C305" s="306"/>
      <c r="D305" s="306"/>
      <c r="E305" s="306"/>
      <c r="F305" s="306"/>
      <c r="G305" s="306"/>
      <c r="H305" s="270"/>
      <c r="I305" s="270"/>
      <c r="J305" s="270"/>
      <c r="K305" s="270"/>
      <c r="L305" s="270"/>
      <c r="M305" s="270"/>
      <c r="N305" s="270"/>
      <c r="O305" s="270"/>
      <c r="P305" s="270"/>
      <c r="Q305" s="270"/>
      <c r="R305" s="270"/>
      <c r="S305" s="270"/>
      <c r="T305" s="270"/>
      <c r="U305" s="270"/>
      <c r="V305" s="270"/>
      <c r="W305" s="270"/>
      <c r="X305" s="270"/>
      <c r="Y305" s="270"/>
      <c r="Z305" s="270"/>
      <c r="AA305" s="270"/>
      <c r="AB305" s="270"/>
      <c r="AC305" s="270"/>
      <c r="AD305" s="270"/>
      <c r="AE305" s="270"/>
      <c r="AF305" s="270"/>
      <c r="AG305" s="270"/>
      <c r="AH305" s="270"/>
      <c r="AI305" s="270"/>
      <c r="AJ305" s="270"/>
      <c r="AK305" s="270"/>
      <c r="AL305" s="270"/>
      <c r="AM305" s="270"/>
      <c r="AN305" s="270"/>
      <c r="AO305" s="270"/>
      <c r="AP305" s="270"/>
      <c r="AQ305" s="270"/>
      <c r="AR305" s="270"/>
      <c r="AS305" s="270"/>
      <c r="AT305" s="270"/>
      <c r="AU305" s="270"/>
      <c r="AV305" s="270"/>
      <c r="AW305" s="270"/>
      <c r="AX305" s="270"/>
      <c r="AY305" s="270"/>
      <c r="AZ305" s="270"/>
      <c r="BA305" s="270"/>
      <c r="BB305" s="270"/>
      <c r="BC305" s="270"/>
      <c r="BD305" s="270"/>
      <c r="BE305" s="270"/>
      <c r="BF305" s="270"/>
      <c r="BG305" s="270"/>
      <c r="BH305" s="270"/>
      <c r="BI305" s="270"/>
      <c r="BJ305" s="270"/>
      <c r="BK305" s="270"/>
      <c r="BL305" s="270"/>
      <c r="BM305" s="270"/>
      <c r="BN305" s="270"/>
      <c r="BO305" s="270"/>
      <c r="BP305" s="270"/>
      <c r="BQ305" s="270"/>
      <c r="BR305" s="270"/>
      <c r="BS305" s="270"/>
      <c r="BT305" s="270"/>
      <c r="BU305" s="270"/>
      <c r="BV305" s="270"/>
      <c r="BW305" s="270"/>
      <c r="BX305" s="270"/>
      <c r="BY305" s="270"/>
      <c r="BZ305" s="270"/>
      <c r="CA305" s="270"/>
      <c r="CB305" s="270"/>
      <c r="CC305" s="270"/>
      <c r="CD305" s="270"/>
      <c r="CE305" s="270"/>
      <c r="CF305" s="270"/>
    </row>
    <row r="306" spans="1:84" s="62" customFormat="1" x14ac:dyDescent="0.25">
      <c r="A306" s="306"/>
      <c r="B306" s="306"/>
      <c r="C306" s="306"/>
      <c r="D306" s="306"/>
      <c r="E306" s="306"/>
      <c r="F306" s="306"/>
      <c r="G306" s="306"/>
      <c r="H306" s="270"/>
      <c r="I306" s="270"/>
      <c r="J306" s="270"/>
      <c r="K306" s="270"/>
      <c r="L306" s="270"/>
      <c r="M306" s="270"/>
      <c r="N306" s="270"/>
      <c r="O306" s="270"/>
      <c r="P306" s="270"/>
      <c r="Q306" s="270"/>
      <c r="R306" s="270"/>
      <c r="S306" s="270"/>
      <c r="T306" s="270"/>
      <c r="U306" s="270"/>
      <c r="V306" s="270"/>
      <c r="W306" s="270"/>
      <c r="X306" s="270"/>
      <c r="Y306" s="270"/>
      <c r="Z306" s="270"/>
      <c r="AA306" s="270"/>
      <c r="AB306" s="270"/>
      <c r="AC306" s="270"/>
      <c r="AD306" s="270"/>
      <c r="AE306" s="270"/>
      <c r="AF306" s="270"/>
      <c r="AG306" s="270"/>
      <c r="AH306" s="270"/>
      <c r="AI306" s="270"/>
      <c r="AJ306" s="270"/>
      <c r="AK306" s="270"/>
      <c r="AL306" s="270"/>
      <c r="AM306" s="270"/>
      <c r="AN306" s="270"/>
      <c r="AO306" s="270"/>
      <c r="AP306" s="270"/>
      <c r="AQ306" s="270"/>
      <c r="AR306" s="270"/>
      <c r="AS306" s="270"/>
      <c r="AT306" s="270"/>
      <c r="AU306" s="270"/>
      <c r="AV306" s="270"/>
      <c r="AW306" s="270"/>
      <c r="AX306" s="270"/>
      <c r="AY306" s="270"/>
      <c r="AZ306" s="270"/>
      <c r="BA306" s="270"/>
      <c r="BB306" s="270"/>
      <c r="BC306" s="270"/>
      <c r="BD306" s="270"/>
      <c r="BE306" s="270"/>
      <c r="BF306" s="270"/>
      <c r="BG306" s="270"/>
      <c r="BH306" s="270"/>
      <c r="BI306" s="270"/>
      <c r="BJ306" s="270"/>
      <c r="BK306" s="270"/>
      <c r="BL306" s="270"/>
      <c r="BM306" s="270"/>
      <c r="BN306" s="270"/>
      <c r="BO306" s="270"/>
      <c r="BP306" s="270"/>
      <c r="BQ306" s="270"/>
      <c r="BR306" s="270"/>
      <c r="BS306" s="270"/>
      <c r="BT306" s="270"/>
      <c r="BU306" s="270"/>
      <c r="BV306" s="270"/>
      <c r="BW306" s="270"/>
      <c r="BX306" s="270"/>
      <c r="BY306" s="270"/>
      <c r="BZ306" s="270"/>
      <c r="CA306" s="270"/>
      <c r="CB306" s="270"/>
      <c r="CC306" s="270"/>
      <c r="CD306" s="270"/>
      <c r="CE306" s="270"/>
      <c r="CF306" s="270"/>
    </row>
    <row r="307" spans="1:84" s="62" customFormat="1" x14ac:dyDescent="0.25">
      <c r="A307" s="306"/>
      <c r="B307" s="306"/>
      <c r="C307" s="306"/>
      <c r="D307" s="306"/>
      <c r="E307" s="306"/>
      <c r="F307" s="306"/>
      <c r="G307" s="306"/>
      <c r="H307" s="270"/>
      <c r="I307" s="270"/>
      <c r="J307" s="270"/>
      <c r="K307" s="270"/>
      <c r="L307" s="270"/>
      <c r="M307" s="270"/>
      <c r="N307" s="270"/>
      <c r="O307" s="270"/>
      <c r="P307" s="270"/>
      <c r="Q307" s="270"/>
      <c r="R307" s="270"/>
      <c r="S307" s="270"/>
      <c r="T307" s="270"/>
      <c r="U307" s="270"/>
      <c r="V307" s="270"/>
      <c r="W307" s="270"/>
      <c r="X307" s="270"/>
      <c r="Y307" s="270"/>
      <c r="Z307" s="270"/>
      <c r="AA307" s="270"/>
      <c r="AB307" s="270"/>
      <c r="AC307" s="270"/>
      <c r="AD307" s="270"/>
      <c r="AE307" s="270"/>
      <c r="AF307" s="270"/>
      <c r="AG307" s="270"/>
      <c r="AH307" s="270"/>
      <c r="AI307" s="270"/>
      <c r="AJ307" s="270"/>
      <c r="AK307" s="270"/>
      <c r="AL307" s="270"/>
      <c r="AM307" s="270"/>
      <c r="AN307" s="270"/>
      <c r="AO307" s="270"/>
      <c r="AP307" s="270"/>
      <c r="AQ307" s="270"/>
      <c r="AR307" s="270"/>
      <c r="AS307" s="270"/>
      <c r="AT307" s="270"/>
      <c r="AU307" s="270"/>
      <c r="AV307" s="270"/>
      <c r="AW307" s="270"/>
      <c r="AX307" s="270"/>
      <c r="AY307" s="270"/>
      <c r="AZ307" s="270"/>
      <c r="BA307" s="270"/>
      <c r="BB307" s="270"/>
      <c r="BC307" s="270"/>
      <c r="BD307" s="270"/>
      <c r="BE307" s="270"/>
      <c r="BF307" s="270"/>
      <c r="BG307" s="270"/>
      <c r="BH307" s="270"/>
      <c r="BI307" s="270"/>
      <c r="BJ307" s="270"/>
      <c r="BK307" s="270"/>
      <c r="BL307" s="270"/>
      <c r="BM307" s="270"/>
      <c r="BN307" s="270"/>
      <c r="BO307" s="270"/>
      <c r="BP307" s="270"/>
      <c r="BQ307" s="270"/>
      <c r="BR307" s="270"/>
      <c r="BS307" s="270"/>
      <c r="BT307" s="270"/>
      <c r="BU307" s="270"/>
      <c r="BV307" s="270"/>
      <c r="BW307" s="270"/>
      <c r="BX307" s="270"/>
      <c r="BY307" s="270"/>
      <c r="BZ307" s="270"/>
      <c r="CA307" s="270"/>
      <c r="CB307" s="270"/>
      <c r="CC307" s="270"/>
      <c r="CD307" s="270"/>
      <c r="CE307" s="270"/>
      <c r="CF307" s="270"/>
    </row>
    <row r="308" spans="1:84" s="62" customFormat="1" x14ac:dyDescent="0.25">
      <c r="A308" s="306"/>
      <c r="B308" s="306"/>
      <c r="C308" s="306"/>
      <c r="D308" s="306"/>
      <c r="E308" s="306"/>
      <c r="F308" s="306"/>
      <c r="G308" s="306"/>
      <c r="H308" s="270"/>
      <c r="I308" s="270"/>
      <c r="J308" s="270"/>
      <c r="K308" s="270"/>
      <c r="L308" s="270"/>
      <c r="M308" s="270"/>
      <c r="N308" s="270"/>
      <c r="O308" s="270"/>
      <c r="P308" s="270"/>
      <c r="Q308" s="270"/>
      <c r="R308" s="270"/>
      <c r="S308" s="270"/>
      <c r="T308" s="270"/>
      <c r="U308" s="270"/>
      <c r="V308" s="270"/>
      <c r="W308" s="270"/>
      <c r="X308" s="270"/>
      <c r="Y308" s="270"/>
      <c r="Z308" s="270"/>
      <c r="AA308" s="270"/>
      <c r="AB308" s="270"/>
      <c r="AC308" s="270"/>
      <c r="AD308" s="270"/>
      <c r="AE308" s="270"/>
      <c r="AF308" s="270"/>
      <c r="AG308" s="270"/>
      <c r="AH308" s="270"/>
      <c r="AI308" s="270"/>
      <c r="AJ308" s="270"/>
      <c r="AK308" s="270"/>
      <c r="AL308" s="270"/>
      <c r="AM308" s="270"/>
      <c r="AN308" s="270"/>
      <c r="AO308" s="270"/>
      <c r="AP308" s="270"/>
      <c r="AQ308" s="270"/>
      <c r="AR308" s="270"/>
      <c r="AS308" s="270"/>
      <c r="AT308" s="270"/>
      <c r="AU308" s="270"/>
      <c r="AV308" s="270"/>
      <c r="AW308" s="270"/>
      <c r="AX308" s="270"/>
      <c r="AY308" s="270"/>
      <c r="AZ308" s="270"/>
      <c r="BA308" s="270"/>
      <c r="BB308" s="270"/>
      <c r="BC308" s="270"/>
      <c r="BD308" s="270"/>
      <c r="BE308" s="270"/>
      <c r="BF308" s="270"/>
      <c r="BG308" s="270"/>
      <c r="BH308" s="270"/>
      <c r="BI308" s="270"/>
      <c r="BJ308" s="270"/>
      <c r="BK308" s="270"/>
      <c r="BL308" s="270"/>
      <c r="BM308" s="270"/>
      <c r="BN308" s="270"/>
      <c r="BO308" s="270"/>
      <c r="BP308" s="270"/>
      <c r="BQ308" s="270"/>
      <c r="BR308" s="270"/>
      <c r="BS308" s="270"/>
      <c r="BT308" s="270"/>
      <c r="BU308" s="270"/>
      <c r="BV308" s="270"/>
      <c r="BW308" s="270"/>
      <c r="BX308" s="270"/>
      <c r="BY308" s="270"/>
      <c r="BZ308" s="270"/>
      <c r="CA308" s="270"/>
      <c r="CB308" s="270"/>
      <c r="CC308" s="270"/>
      <c r="CD308" s="270"/>
      <c r="CE308" s="270"/>
      <c r="CF308" s="270"/>
    </row>
    <row r="309" spans="1:84" s="62" customFormat="1" x14ac:dyDescent="0.25">
      <c r="A309" s="306"/>
      <c r="B309" s="306"/>
      <c r="C309" s="306"/>
      <c r="D309" s="306"/>
      <c r="E309" s="306"/>
      <c r="F309" s="306"/>
      <c r="G309" s="306"/>
      <c r="H309" s="270"/>
      <c r="I309" s="270"/>
      <c r="J309" s="270"/>
      <c r="K309" s="270"/>
      <c r="L309" s="270"/>
      <c r="M309" s="270"/>
      <c r="N309" s="270"/>
      <c r="O309" s="270"/>
      <c r="P309" s="270"/>
      <c r="Q309" s="270"/>
      <c r="R309" s="270"/>
      <c r="S309" s="270"/>
      <c r="T309" s="270"/>
      <c r="U309" s="270"/>
      <c r="V309" s="270"/>
      <c r="W309" s="270"/>
      <c r="X309" s="270"/>
      <c r="Y309" s="270"/>
      <c r="Z309" s="270"/>
      <c r="AA309" s="270"/>
      <c r="AB309" s="270"/>
      <c r="AC309" s="270"/>
      <c r="AD309" s="270"/>
      <c r="AE309" s="270"/>
      <c r="AF309" s="270"/>
      <c r="AG309" s="270"/>
      <c r="AH309" s="270"/>
      <c r="AI309" s="270"/>
      <c r="AJ309" s="270"/>
      <c r="AK309" s="270"/>
      <c r="AL309" s="270"/>
      <c r="AM309" s="270"/>
      <c r="AN309" s="270"/>
      <c r="AO309" s="270"/>
      <c r="AP309" s="270"/>
      <c r="AQ309" s="270"/>
      <c r="AR309" s="270"/>
      <c r="AS309" s="270"/>
      <c r="AT309" s="270"/>
      <c r="AU309" s="270"/>
      <c r="AV309" s="270"/>
      <c r="AW309" s="270"/>
      <c r="AX309" s="270"/>
      <c r="AY309" s="270"/>
      <c r="AZ309" s="270"/>
      <c r="BA309" s="270"/>
      <c r="BB309" s="270"/>
      <c r="BC309" s="270"/>
      <c r="BD309" s="270"/>
      <c r="BE309" s="270"/>
      <c r="BF309" s="270"/>
      <c r="BG309" s="270"/>
      <c r="BH309" s="270"/>
      <c r="BI309" s="270"/>
      <c r="BJ309" s="270"/>
      <c r="BK309" s="270"/>
      <c r="BL309" s="270"/>
      <c r="BM309" s="270"/>
      <c r="BN309" s="270"/>
      <c r="BO309" s="270"/>
      <c r="BP309" s="270"/>
      <c r="BQ309" s="270"/>
      <c r="BR309" s="270"/>
      <c r="BS309" s="270"/>
      <c r="BT309" s="270"/>
      <c r="BU309" s="270"/>
      <c r="BV309" s="270"/>
      <c r="BW309" s="270"/>
      <c r="BX309" s="270"/>
      <c r="BY309" s="270"/>
      <c r="BZ309" s="270"/>
      <c r="CA309" s="270"/>
      <c r="CB309" s="270"/>
      <c r="CC309" s="270"/>
      <c r="CD309" s="270"/>
      <c r="CE309" s="270"/>
      <c r="CF309" s="270"/>
    </row>
    <row r="310" spans="1:84" s="62" customFormat="1" x14ac:dyDescent="0.25">
      <c r="A310" s="306"/>
      <c r="B310" s="306"/>
      <c r="C310" s="306"/>
      <c r="D310" s="306"/>
      <c r="E310" s="306"/>
      <c r="F310" s="306"/>
      <c r="G310" s="306"/>
      <c r="H310" s="270"/>
      <c r="I310" s="270"/>
      <c r="J310" s="270"/>
      <c r="K310" s="270"/>
      <c r="L310" s="270"/>
      <c r="M310" s="270"/>
      <c r="N310" s="270"/>
      <c r="O310" s="270"/>
      <c r="P310" s="270"/>
      <c r="Q310" s="270"/>
      <c r="R310" s="270"/>
      <c r="S310" s="270"/>
      <c r="T310" s="270"/>
      <c r="U310" s="270"/>
      <c r="V310" s="270"/>
      <c r="W310" s="270"/>
      <c r="X310" s="270"/>
      <c r="Y310" s="270"/>
      <c r="Z310" s="270"/>
      <c r="AA310" s="270"/>
      <c r="AB310" s="270"/>
      <c r="AC310" s="270"/>
      <c r="AD310" s="270"/>
      <c r="AE310" s="270"/>
      <c r="AF310" s="270"/>
      <c r="AG310" s="270"/>
      <c r="AH310" s="270"/>
      <c r="AI310" s="270"/>
      <c r="AJ310" s="270"/>
      <c r="AK310" s="270"/>
      <c r="AL310" s="270"/>
      <c r="AM310" s="270"/>
      <c r="AN310" s="270"/>
      <c r="AO310" s="270"/>
      <c r="AP310" s="270"/>
      <c r="AQ310" s="270"/>
      <c r="AR310" s="270"/>
      <c r="AS310" s="270"/>
      <c r="AT310" s="270"/>
      <c r="AU310" s="270"/>
      <c r="AV310" s="270"/>
      <c r="AW310" s="270"/>
      <c r="AX310" s="270"/>
      <c r="AY310" s="270"/>
      <c r="AZ310" s="270"/>
      <c r="BA310" s="270"/>
      <c r="BB310" s="270"/>
      <c r="BC310" s="270"/>
      <c r="BD310" s="270"/>
      <c r="BE310" s="270"/>
      <c r="BF310" s="270"/>
      <c r="BG310" s="270"/>
      <c r="BH310" s="270"/>
      <c r="BI310" s="270"/>
      <c r="BJ310" s="270"/>
      <c r="BK310" s="270"/>
      <c r="BL310" s="270"/>
      <c r="BM310" s="270"/>
      <c r="BN310" s="270"/>
      <c r="BO310" s="270"/>
      <c r="BP310" s="270"/>
      <c r="BQ310" s="270"/>
      <c r="BR310" s="270"/>
      <c r="BS310" s="270"/>
      <c r="BT310" s="270"/>
      <c r="BU310" s="270"/>
      <c r="BV310" s="270"/>
      <c r="BW310" s="270"/>
      <c r="BX310" s="270"/>
      <c r="BY310" s="270"/>
      <c r="BZ310" s="270"/>
      <c r="CA310" s="270"/>
      <c r="CB310" s="270"/>
      <c r="CC310" s="270"/>
      <c r="CD310" s="270"/>
      <c r="CE310" s="270"/>
      <c r="CF310" s="270"/>
    </row>
    <row r="311" spans="1:84" s="62" customFormat="1" x14ac:dyDescent="0.25">
      <c r="A311" s="306"/>
      <c r="B311" s="306"/>
      <c r="C311" s="306"/>
      <c r="D311" s="306"/>
      <c r="E311" s="306"/>
      <c r="F311" s="306"/>
      <c r="G311" s="306"/>
      <c r="H311" s="270"/>
      <c r="I311" s="270"/>
      <c r="J311" s="270"/>
      <c r="K311" s="270"/>
      <c r="L311" s="270"/>
      <c r="M311" s="270"/>
      <c r="N311" s="270"/>
      <c r="O311" s="270"/>
      <c r="P311" s="270"/>
      <c r="Q311" s="270"/>
      <c r="R311" s="270"/>
      <c r="S311" s="270"/>
      <c r="T311" s="270"/>
      <c r="U311" s="270"/>
      <c r="V311" s="270"/>
      <c r="W311" s="270"/>
      <c r="X311" s="270"/>
      <c r="Y311" s="270"/>
      <c r="Z311" s="270"/>
      <c r="AA311" s="270"/>
      <c r="AB311" s="270"/>
      <c r="AC311" s="270"/>
      <c r="AD311" s="270"/>
      <c r="AE311" s="270"/>
      <c r="AF311" s="270"/>
      <c r="AG311" s="270"/>
      <c r="AH311" s="270"/>
      <c r="AI311" s="270"/>
      <c r="AJ311" s="270"/>
      <c r="AK311" s="270"/>
      <c r="AL311" s="270"/>
      <c r="AM311" s="270"/>
      <c r="AN311" s="270"/>
      <c r="AO311" s="270"/>
      <c r="AP311" s="270"/>
      <c r="AQ311" s="270"/>
      <c r="AR311" s="270"/>
      <c r="AS311" s="270"/>
      <c r="AT311" s="270"/>
      <c r="AU311" s="270"/>
      <c r="AV311" s="270"/>
      <c r="AW311" s="270"/>
      <c r="AX311" s="270"/>
      <c r="AY311" s="270"/>
      <c r="AZ311" s="270"/>
      <c r="BA311" s="270"/>
      <c r="BB311" s="270"/>
      <c r="BC311" s="270"/>
      <c r="BD311" s="270"/>
      <c r="BE311" s="270"/>
      <c r="BF311" s="270"/>
      <c r="BG311" s="270"/>
      <c r="BH311" s="270"/>
      <c r="BI311" s="270"/>
      <c r="BJ311" s="270"/>
      <c r="BK311" s="270"/>
      <c r="BL311" s="270"/>
      <c r="BM311" s="270"/>
      <c r="BN311" s="270"/>
      <c r="BO311" s="270"/>
      <c r="BP311" s="270"/>
      <c r="BQ311" s="270"/>
      <c r="BR311" s="270"/>
      <c r="BS311" s="270"/>
      <c r="BT311" s="270"/>
      <c r="BU311" s="270"/>
      <c r="BV311" s="270"/>
      <c r="BW311" s="270"/>
      <c r="BX311" s="270"/>
      <c r="BY311" s="270"/>
      <c r="BZ311" s="270"/>
      <c r="CA311" s="270"/>
      <c r="CB311" s="270"/>
      <c r="CC311" s="270"/>
      <c r="CD311" s="270"/>
      <c r="CE311" s="270"/>
      <c r="CF311" s="270"/>
    </row>
    <row r="312" spans="1:84" s="62" customFormat="1" x14ac:dyDescent="0.25">
      <c r="A312" s="306"/>
      <c r="B312" s="306"/>
      <c r="C312" s="306"/>
      <c r="D312" s="306"/>
      <c r="E312" s="306"/>
      <c r="F312" s="306"/>
      <c r="G312" s="306"/>
      <c r="H312" s="270"/>
      <c r="I312" s="270"/>
      <c r="J312" s="270"/>
      <c r="K312" s="270"/>
      <c r="L312" s="270"/>
      <c r="M312" s="270"/>
      <c r="N312" s="270"/>
      <c r="O312" s="270"/>
      <c r="P312" s="270"/>
      <c r="Q312" s="270"/>
      <c r="R312" s="270"/>
      <c r="S312" s="270"/>
      <c r="T312" s="270"/>
      <c r="U312" s="270"/>
      <c r="V312" s="270"/>
      <c r="W312" s="270"/>
      <c r="X312" s="270"/>
      <c r="Y312" s="270"/>
      <c r="Z312" s="270"/>
      <c r="AA312" s="270"/>
      <c r="AB312" s="270"/>
      <c r="AC312" s="270"/>
      <c r="AD312" s="270"/>
      <c r="AE312" s="270"/>
      <c r="AF312" s="270"/>
      <c r="AG312" s="270"/>
      <c r="AH312" s="270"/>
      <c r="AI312" s="270"/>
      <c r="AJ312" s="270"/>
      <c r="AK312" s="270"/>
      <c r="AL312" s="270"/>
      <c r="AM312" s="270"/>
      <c r="AN312" s="270"/>
      <c r="AO312" s="270"/>
      <c r="AP312" s="270"/>
      <c r="AQ312" s="270"/>
      <c r="AR312" s="270"/>
      <c r="AS312" s="270"/>
      <c r="AT312" s="270"/>
      <c r="AU312" s="270"/>
      <c r="AV312" s="270"/>
      <c r="AW312" s="270"/>
      <c r="AX312" s="270"/>
      <c r="AY312" s="270"/>
      <c r="AZ312" s="270"/>
      <c r="BA312" s="270"/>
      <c r="BB312" s="270"/>
      <c r="BC312" s="270"/>
      <c r="BD312" s="270"/>
      <c r="BE312" s="270"/>
      <c r="BF312" s="270"/>
      <c r="BG312" s="270"/>
      <c r="BH312" s="270"/>
      <c r="BI312" s="270"/>
      <c r="BJ312" s="270"/>
      <c r="BK312" s="270"/>
      <c r="BL312" s="270"/>
      <c r="BM312" s="270"/>
      <c r="BN312" s="270"/>
      <c r="BO312" s="270"/>
      <c r="BP312" s="270"/>
      <c r="BQ312" s="270"/>
      <c r="BR312" s="270"/>
      <c r="BS312" s="270"/>
      <c r="BT312" s="270"/>
      <c r="BU312" s="270"/>
      <c r="BV312" s="270"/>
      <c r="BW312" s="270"/>
      <c r="BX312" s="270"/>
      <c r="BY312" s="270"/>
      <c r="BZ312" s="270"/>
      <c r="CA312" s="270"/>
      <c r="CB312" s="270"/>
      <c r="CC312" s="270"/>
      <c r="CD312" s="270"/>
      <c r="CE312" s="270"/>
      <c r="CF312" s="270"/>
    </row>
    <row r="313" spans="1:84" s="62" customFormat="1" x14ac:dyDescent="0.25">
      <c r="A313" s="306"/>
      <c r="B313" s="306"/>
      <c r="C313" s="306"/>
      <c r="D313" s="306"/>
      <c r="E313" s="306"/>
      <c r="F313" s="306"/>
      <c r="G313" s="306"/>
      <c r="H313" s="270"/>
      <c r="I313" s="270"/>
      <c r="J313" s="270"/>
      <c r="K313" s="270"/>
      <c r="L313" s="270"/>
      <c r="M313" s="270"/>
      <c r="N313" s="270"/>
      <c r="O313" s="270"/>
      <c r="P313" s="270"/>
      <c r="Q313" s="270"/>
      <c r="R313" s="270"/>
      <c r="S313" s="270"/>
      <c r="T313" s="270"/>
      <c r="U313" s="270"/>
      <c r="V313" s="270"/>
      <c r="W313" s="270"/>
      <c r="X313" s="270"/>
      <c r="Y313" s="270"/>
      <c r="Z313" s="270"/>
      <c r="AA313" s="270"/>
      <c r="AB313" s="270"/>
      <c r="AC313" s="270"/>
      <c r="AD313" s="270"/>
      <c r="AE313" s="270"/>
      <c r="AF313" s="270"/>
      <c r="AG313" s="270"/>
      <c r="AH313" s="270"/>
      <c r="AI313" s="270"/>
      <c r="AJ313" s="270"/>
      <c r="AK313" s="270"/>
      <c r="AL313" s="270"/>
      <c r="AM313" s="270"/>
      <c r="AN313" s="270"/>
      <c r="AO313" s="270"/>
      <c r="AP313" s="270"/>
      <c r="AQ313" s="270"/>
      <c r="AR313" s="270"/>
      <c r="AS313" s="270"/>
      <c r="AT313" s="270"/>
      <c r="AU313" s="270"/>
      <c r="AV313" s="270"/>
      <c r="AW313" s="270"/>
      <c r="AX313" s="270"/>
      <c r="AY313" s="270"/>
      <c r="AZ313" s="270"/>
      <c r="BA313" s="270"/>
      <c r="BB313" s="270"/>
      <c r="BC313" s="270"/>
      <c r="BD313" s="270"/>
      <c r="BE313" s="270"/>
      <c r="BF313" s="270"/>
      <c r="BG313" s="270"/>
      <c r="BH313" s="270"/>
      <c r="BI313" s="270"/>
      <c r="BJ313" s="270"/>
      <c r="BK313" s="270"/>
      <c r="BL313" s="270"/>
      <c r="BM313" s="270"/>
      <c r="BN313" s="270"/>
      <c r="BO313" s="270"/>
      <c r="BP313" s="270"/>
      <c r="BQ313" s="270"/>
      <c r="BR313" s="270"/>
      <c r="BS313" s="270"/>
      <c r="BT313" s="270"/>
      <c r="BU313" s="270"/>
      <c r="BV313" s="270"/>
      <c r="BW313" s="270"/>
      <c r="BX313" s="270"/>
      <c r="BY313" s="270"/>
      <c r="BZ313" s="270"/>
      <c r="CA313" s="270"/>
      <c r="CB313" s="270"/>
      <c r="CC313" s="270"/>
      <c r="CD313" s="270"/>
      <c r="CE313" s="270"/>
      <c r="CF313" s="270"/>
    </row>
    <row r="314" spans="1:84" s="62" customFormat="1" x14ac:dyDescent="0.25">
      <c r="A314" s="306"/>
      <c r="B314" s="306"/>
      <c r="C314" s="306"/>
      <c r="D314" s="306"/>
      <c r="E314" s="306"/>
      <c r="F314" s="306"/>
      <c r="G314" s="306"/>
      <c r="H314" s="270"/>
      <c r="I314" s="270"/>
      <c r="J314" s="270"/>
      <c r="K314" s="270"/>
      <c r="L314" s="270"/>
      <c r="M314" s="270"/>
      <c r="N314" s="270"/>
      <c r="O314" s="270"/>
      <c r="P314" s="270"/>
      <c r="Q314" s="270"/>
      <c r="R314" s="270"/>
      <c r="S314" s="270"/>
      <c r="T314" s="270"/>
      <c r="U314" s="270"/>
      <c r="V314" s="270"/>
      <c r="W314" s="270"/>
      <c r="X314" s="270"/>
      <c r="Y314" s="270"/>
      <c r="Z314" s="270"/>
      <c r="AA314" s="270"/>
      <c r="AB314" s="270"/>
      <c r="AC314" s="270"/>
      <c r="AD314" s="270"/>
      <c r="AE314" s="270"/>
      <c r="AF314" s="270"/>
      <c r="AG314" s="270"/>
      <c r="AH314" s="270"/>
      <c r="AI314" s="270"/>
      <c r="AJ314" s="270"/>
      <c r="AK314" s="270"/>
      <c r="AL314" s="270"/>
      <c r="AM314" s="270"/>
      <c r="AN314" s="270"/>
      <c r="AO314" s="270"/>
      <c r="AP314" s="270"/>
      <c r="AQ314" s="270"/>
      <c r="AR314" s="270"/>
      <c r="AS314" s="270"/>
      <c r="AT314" s="270"/>
      <c r="AU314" s="270"/>
      <c r="AV314" s="270"/>
      <c r="AW314" s="270"/>
      <c r="AX314" s="270"/>
      <c r="AY314" s="270"/>
      <c r="AZ314" s="270"/>
      <c r="BA314" s="270"/>
      <c r="BB314" s="270"/>
      <c r="BC314" s="270"/>
      <c r="BD314" s="270"/>
      <c r="BE314" s="270"/>
      <c r="BF314" s="270"/>
      <c r="BG314" s="270"/>
      <c r="BH314" s="270"/>
      <c r="BI314" s="270"/>
      <c r="BJ314" s="270"/>
      <c r="BK314" s="270"/>
      <c r="BL314" s="270"/>
      <c r="BM314" s="270"/>
      <c r="BN314" s="270"/>
      <c r="BO314" s="270"/>
      <c r="BP314" s="270"/>
      <c r="BQ314" s="270"/>
      <c r="BR314" s="270"/>
      <c r="BS314" s="270"/>
      <c r="BT314" s="270"/>
      <c r="BU314" s="270"/>
      <c r="BV314" s="270"/>
      <c r="BW314" s="270"/>
      <c r="BX314" s="270"/>
      <c r="BY314" s="270"/>
      <c r="BZ314" s="270"/>
      <c r="CA314" s="270"/>
      <c r="CB314" s="270"/>
      <c r="CC314" s="270"/>
      <c r="CD314" s="270"/>
      <c r="CE314" s="270"/>
      <c r="CF314" s="270"/>
    </row>
    <row r="315" spans="1:84" s="62" customFormat="1" x14ac:dyDescent="0.25">
      <c r="A315" s="306"/>
      <c r="B315" s="306"/>
      <c r="C315" s="306"/>
      <c r="D315" s="306"/>
      <c r="E315" s="306"/>
      <c r="F315" s="306"/>
      <c r="G315" s="306"/>
      <c r="H315" s="270"/>
      <c r="I315" s="270"/>
      <c r="J315" s="270"/>
      <c r="K315" s="270"/>
      <c r="L315" s="270"/>
      <c r="M315" s="270"/>
      <c r="N315" s="270"/>
      <c r="O315" s="270"/>
      <c r="P315" s="270"/>
      <c r="Q315" s="270"/>
      <c r="R315" s="270"/>
      <c r="S315" s="270"/>
      <c r="T315" s="270"/>
      <c r="U315" s="270"/>
      <c r="V315" s="270"/>
      <c r="W315" s="270"/>
      <c r="X315" s="270"/>
      <c r="Y315" s="270"/>
      <c r="Z315" s="270"/>
      <c r="AA315" s="270"/>
      <c r="AB315" s="270"/>
      <c r="AC315" s="270"/>
      <c r="AD315" s="270"/>
      <c r="AE315" s="270"/>
      <c r="AF315" s="270"/>
      <c r="AG315" s="270"/>
      <c r="AH315" s="270"/>
      <c r="AI315" s="270"/>
      <c r="AJ315" s="270"/>
      <c r="AK315" s="270"/>
      <c r="AL315" s="270"/>
      <c r="AM315" s="270"/>
      <c r="AN315" s="270"/>
      <c r="AO315" s="270"/>
      <c r="AP315" s="270"/>
      <c r="AQ315" s="270"/>
      <c r="AR315" s="270"/>
      <c r="AS315" s="270"/>
      <c r="AT315" s="270"/>
      <c r="AU315" s="270"/>
      <c r="AV315" s="270"/>
      <c r="AW315" s="270"/>
      <c r="AX315" s="270"/>
      <c r="AY315" s="270"/>
      <c r="AZ315" s="270"/>
      <c r="BA315" s="270"/>
      <c r="BB315" s="270"/>
      <c r="BC315" s="270"/>
      <c r="BD315" s="270"/>
      <c r="BE315" s="270"/>
      <c r="BF315" s="270"/>
      <c r="BG315" s="270"/>
      <c r="BH315" s="270"/>
      <c r="BI315" s="270"/>
      <c r="BJ315" s="270"/>
      <c r="BK315" s="270"/>
      <c r="BL315" s="270"/>
      <c r="BM315" s="270"/>
      <c r="BN315" s="270"/>
      <c r="BO315" s="270"/>
      <c r="BP315" s="270"/>
      <c r="BQ315" s="270"/>
      <c r="BR315" s="270"/>
      <c r="BS315" s="270"/>
      <c r="BT315" s="270"/>
      <c r="BU315" s="270"/>
      <c r="BV315" s="270"/>
      <c r="BW315" s="270"/>
      <c r="BX315" s="270"/>
      <c r="BY315" s="270"/>
      <c r="BZ315" s="270"/>
      <c r="CA315" s="270"/>
      <c r="CB315" s="270"/>
      <c r="CC315" s="270"/>
      <c r="CD315" s="270"/>
      <c r="CE315" s="270"/>
      <c r="CF315" s="270"/>
    </row>
    <row r="316" spans="1:84" s="62" customFormat="1" x14ac:dyDescent="0.25">
      <c r="A316" s="306"/>
      <c r="B316" s="306"/>
      <c r="C316" s="306"/>
      <c r="D316" s="306"/>
      <c r="E316" s="306"/>
      <c r="F316" s="306"/>
      <c r="G316" s="306"/>
      <c r="H316" s="270"/>
      <c r="I316" s="270"/>
      <c r="J316" s="270"/>
      <c r="K316" s="270"/>
      <c r="L316" s="270"/>
      <c r="M316" s="270"/>
      <c r="N316" s="270"/>
      <c r="O316" s="270"/>
      <c r="P316" s="270"/>
      <c r="Q316" s="270"/>
      <c r="R316" s="270"/>
      <c r="S316" s="270"/>
      <c r="T316" s="270"/>
      <c r="U316" s="270"/>
      <c r="V316" s="270"/>
      <c r="W316" s="270"/>
      <c r="X316" s="270"/>
      <c r="Y316" s="270"/>
      <c r="Z316" s="270"/>
      <c r="AA316" s="270"/>
      <c r="AB316" s="270"/>
      <c r="AC316" s="270"/>
      <c r="AD316" s="270"/>
      <c r="AE316" s="270"/>
      <c r="AF316" s="270"/>
      <c r="AG316" s="270"/>
      <c r="AH316" s="270"/>
      <c r="AI316" s="270"/>
      <c r="AJ316" s="270"/>
      <c r="AK316" s="270"/>
      <c r="AL316" s="270"/>
      <c r="AM316" s="270"/>
      <c r="AN316" s="270"/>
      <c r="AO316" s="270"/>
      <c r="AP316" s="270"/>
      <c r="AQ316" s="270"/>
      <c r="AR316" s="270"/>
      <c r="AS316" s="270"/>
      <c r="AT316" s="270"/>
      <c r="AU316" s="270"/>
      <c r="AV316" s="270"/>
      <c r="AW316" s="270"/>
      <c r="AX316" s="270"/>
      <c r="AY316" s="270"/>
      <c r="AZ316" s="270"/>
      <c r="BA316" s="270"/>
      <c r="BB316" s="270"/>
      <c r="BC316" s="270"/>
      <c r="BD316" s="270"/>
      <c r="BE316" s="270"/>
      <c r="BF316" s="270"/>
      <c r="BG316" s="270"/>
      <c r="BH316" s="270"/>
      <c r="BI316" s="270"/>
      <c r="BJ316" s="270"/>
      <c r="BK316" s="270"/>
      <c r="BL316" s="270"/>
      <c r="BM316" s="270"/>
      <c r="BN316" s="270"/>
      <c r="BO316" s="270"/>
      <c r="BP316" s="270"/>
      <c r="BQ316" s="270"/>
      <c r="BR316" s="270"/>
      <c r="BS316" s="270"/>
      <c r="BT316" s="270"/>
      <c r="BU316" s="270"/>
      <c r="BV316" s="270"/>
      <c r="BW316" s="270"/>
      <c r="BX316" s="270"/>
      <c r="BY316" s="270"/>
      <c r="BZ316" s="270"/>
      <c r="CA316" s="270"/>
      <c r="CB316" s="270"/>
      <c r="CC316" s="270"/>
      <c r="CD316" s="270"/>
      <c r="CE316" s="270"/>
      <c r="CF316" s="270"/>
    </row>
    <row r="317" spans="1:84" s="62" customFormat="1" x14ac:dyDescent="0.25">
      <c r="A317" s="306"/>
      <c r="B317" s="306"/>
      <c r="C317" s="306"/>
      <c r="D317" s="306"/>
      <c r="E317" s="306"/>
      <c r="F317" s="306"/>
      <c r="G317" s="306"/>
      <c r="H317" s="270"/>
      <c r="I317" s="270"/>
      <c r="J317" s="270"/>
      <c r="K317" s="270"/>
      <c r="L317" s="270"/>
      <c r="M317" s="270"/>
      <c r="N317" s="270"/>
      <c r="O317" s="270"/>
      <c r="P317" s="270"/>
      <c r="Q317" s="270"/>
      <c r="R317" s="270"/>
      <c r="S317" s="270"/>
      <c r="T317" s="270"/>
      <c r="U317" s="270"/>
      <c r="V317" s="270"/>
      <c r="W317" s="270"/>
      <c r="X317" s="270"/>
      <c r="Y317" s="270"/>
      <c r="Z317" s="270"/>
      <c r="AA317" s="270"/>
      <c r="AB317" s="270"/>
      <c r="AC317" s="270"/>
      <c r="AD317" s="270"/>
      <c r="AE317" s="270"/>
      <c r="AF317" s="270"/>
      <c r="AG317" s="270"/>
      <c r="AH317" s="270"/>
      <c r="AI317" s="270"/>
      <c r="AJ317" s="270"/>
      <c r="AK317" s="270"/>
      <c r="AL317" s="270"/>
      <c r="AM317" s="270"/>
      <c r="AN317" s="270"/>
      <c r="AO317" s="270"/>
      <c r="AP317" s="270"/>
      <c r="AQ317" s="270"/>
      <c r="AR317" s="270"/>
      <c r="AS317" s="270"/>
      <c r="AT317" s="270"/>
      <c r="AU317" s="270"/>
      <c r="AV317" s="270"/>
      <c r="AW317" s="270"/>
      <c r="AX317" s="270"/>
      <c r="AY317" s="270"/>
      <c r="AZ317" s="270"/>
      <c r="BA317" s="270"/>
      <c r="BB317" s="270"/>
      <c r="BC317" s="270"/>
      <c r="BD317" s="270"/>
      <c r="BE317" s="270"/>
      <c r="BF317" s="270"/>
      <c r="BG317" s="270"/>
      <c r="BH317" s="270"/>
      <c r="BI317" s="270"/>
      <c r="BJ317" s="270"/>
      <c r="BK317" s="270"/>
      <c r="BL317" s="270"/>
      <c r="BM317" s="270"/>
      <c r="BN317" s="270"/>
      <c r="BO317" s="270"/>
      <c r="BP317" s="270"/>
      <c r="BQ317" s="270"/>
      <c r="BR317" s="270"/>
      <c r="BS317" s="270"/>
      <c r="BT317" s="270"/>
      <c r="BU317" s="270"/>
      <c r="BV317" s="270"/>
      <c r="BW317" s="270"/>
      <c r="BX317" s="270"/>
      <c r="BY317" s="270"/>
      <c r="BZ317" s="270"/>
      <c r="CA317" s="270"/>
      <c r="CB317" s="270"/>
      <c r="CC317" s="270"/>
      <c r="CD317" s="270"/>
      <c r="CE317" s="270"/>
      <c r="CF317" s="270"/>
    </row>
    <row r="318" spans="1:84" s="62" customFormat="1" x14ac:dyDescent="0.25">
      <c r="A318" s="306"/>
      <c r="B318" s="306"/>
      <c r="C318" s="306"/>
      <c r="D318" s="306"/>
      <c r="E318" s="306"/>
      <c r="F318" s="306"/>
      <c r="G318" s="306"/>
      <c r="H318" s="270"/>
      <c r="I318" s="270"/>
      <c r="J318" s="270"/>
      <c r="K318" s="270"/>
      <c r="L318" s="270"/>
      <c r="M318" s="270"/>
      <c r="N318" s="270"/>
      <c r="O318" s="270"/>
      <c r="P318" s="270"/>
      <c r="Q318" s="270"/>
      <c r="R318" s="270"/>
      <c r="S318" s="270"/>
      <c r="T318" s="270"/>
      <c r="U318" s="270"/>
      <c r="V318" s="270"/>
      <c r="W318" s="270"/>
      <c r="X318" s="270"/>
      <c r="Y318" s="270"/>
      <c r="Z318" s="270"/>
      <c r="AA318" s="270"/>
      <c r="AB318" s="270"/>
      <c r="AC318" s="270"/>
      <c r="AD318" s="270"/>
      <c r="AE318" s="270"/>
      <c r="AF318" s="270"/>
      <c r="AG318" s="270"/>
      <c r="AH318" s="270"/>
      <c r="AI318" s="270"/>
      <c r="AJ318" s="270"/>
      <c r="AK318" s="270"/>
      <c r="AL318" s="270"/>
      <c r="AM318" s="270"/>
      <c r="AN318" s="270"/>
      <c r="AO318" s="270"/>
      <c r="AP318" s="270"/>
      <c r="AQ318" s="270"/>
      <c r="AR318" s="270"/>
      <c r="AS318" s="270"/>
      <c r="AT318" s="270"/>
      <c r="AU318" s="270"/>
      <c r="AV318" s="270"/>
      <c r="AW318" s="270"/>
      <c r="AX318" s="270"/>
      <c r="AY318" s="270"/>
      <c r="AZ318" s="270"/>
      <c r="BA318" s="270"/>
      <c r="BB318" s="270"/>
      <c r="BC318" s="270"/>
      <c r="BD318" s="270"/>
      <c r="BE318" s="270"/>
      <c r="BF318" s="270"/>
      <c r="BG318" s="270"/>
      <c r="BH318" s="270"/>
      <c r="BI318" s="270"/>
      <c r="BJ318" s="270"/>
      <c r="BK318" s="270"/>
      <c r="BL318" s="270"/>
      <c r="BM318" s="270"/>
      <c r="BN318" s="270"/>
      <c r="BO318" s="270"/>
      <c r="BP318" s="270"/>
      <c r="BQ318" s="270"/>
      <c r="BR318" s="270"/>
      <c r="BS318" s="270"/>
      <c r="BT318" s="270"/>
      <c r="BU318" s="270"/>
      <c r="BV318" s="270"/>
      <c r="BW318" s="270"/>
      <c r="BX318" s="270"/>
      <c r="BY318" s="270"/>
      <c r="BZ318" s="270"/>
      <c r="CA318" s="270"/>
      <c r="CB318" s="270"/>
      <c r="CC318" s="270"/>
      <c r="CD318" s="270"/>
      <c r="CE318" s="270"/>
      <c r="CF318" s="270"/>
    </row>
    <row r="319" spans="1:84" s="62" customFormat="1" x14ac:dyDescent="0.25">
      <c r="A319" s="306"/>
      <c r="B319" s="306"/>
      <c r="C319" s="306"/>
      <c r="D319" s="306"/>
      <c r="E319" s="306"/>
      <c r="F319" s="306"/>
      <c r="G319" s="306"/>
      <c r="H319" s="270"/>
      <c r="I319" s="270"/>
      <c r="J319" s="270"/>
      <c r="K319" s="270"/>
      <c r="L319" s="270"/>
      <c r="M319" s="270"/>
      <c r="N319" s="270"/>
      <c r="O319" s="270"/>
      <c r="P319" s="270"/>
      <c r="Q319" s="270"/>
      <c r="R319" s="270"/>
      <c r="S319" s="270"/>
      <c r="T319" s="270"/>
      <c r="U319" s="270"/>
      <c r="V319" s="270"/>
      <c r="W319" s="270"/>
      <c r="X319" s="270"/>
      <c r="Y319" s="270"/>
      <c r="Z319" s="270"/>
      <c r="AA319" s="270"/>
      <c r="AB319" s="270"/>
      <c r="AC319" s="270"/>
      <c r="AD319" s="270"/>
      <c r="AE319" s="270"/>
      <c r="AF319" s="270"/>
      <c r="AG319" s="270"/>
      <c r="AH319" s="270"/>
      <c r="AI319" s="270"/>
      <c r="AJ319" s="270"/>
      <c r="AK319" s="270"/>
      <c r="AL319" s="270"/>
      <c r="AM319" s="270"/>
      <c r="AN319" s="270"/>
      <c r="AO319" s="270"/>
      <c r="AP319" s="270"/>
      <c r="AQ319" s="270"/>
      <c r="AR319" s="270"/>
      <c r="AS319" s="270"/>
      <c r="AT319" s="270"/>
      <c r="AU319" s="270"/>
      <c r="AV319" s="270"/>
      <c r="AW319" s="270"/>
      <c r="AX319" s="270"/>
      <c r="AY319" s="270"/>
      <c r="AZ319" s="270"/>
      <c r="BA319" s="270"/>
      <c r="BB319" s="270"/>
      <c r="BC319" s="270"/>
      <c r="BD319" s="270"/>
      <c r="BE319" s="270"/>
      <c r="BF319" s="270"/>
      <c r="BG319" s="270"/>
      <c r="BH319" s="270"/>
      <c r="BI319" s="270"/>
      <c r="BJ319" s="270"/>
      <c r="BK319" s="270"/>
      <c r="BL319" s="270"/>
      <c r="BM319" s="270"/>
      <c r="BN319" s="270"/>
      <c r="BO319" s="270"/>
      <c r="BP319" s="270"/>
      <c r="BQ319" s="270"/>
      <c r="BR319" s="270"/>
      <c r="BS319" s="270"/>
      <c r="BT319" s="270"/>
      <c r="BU319" s="270"/>
      <c r="BV319" s="270"/>
      <c r="BW319" s="270"/>
      <c r="BX319" s="270"/>
      <c r="BY319" s="270"/>
      <c r="BZ319" s="270"/>
      <c r="CA319" s="270"/>
      <c r="CB319" s="270"/>
      <c r="CC319" s="270"/>
      <c r="CD319" s="270"/>
      <c r="CE319" s="270"/>
      <c r="CF319" s="270"/>
    </row>
    <row r="320" spans="1:84" s="62" customFormat="1" x14ac:dyDescent="0.25">
      <c r="A320" s="306"/>
      <c r="B320" s="306"/>
      <c r="C320" s="306"/>
      <c r="D320" s="306"/>
      <c r="E320" s="306"/>
      <c r="F320" s="306"/>
      <c r="G320" s="306"/>
      <c r="H320" s="270"/>
      <c r="I320" s="270"/>
      <c r="J320" s="270"/>
      <c r="K320" s="270"/>
      <c r="L320" s="270"/>
      <c r="M320" s="270"/>
      <c r="N320" s="270"/>
      <c r="O320" s="270"/>
      <c r="P320" s="270"/>
      <c r="Q320" s="270"/>
      <c r="R320" s="270"/>
      <c r="S320" s="270"/>
      <c r="T320" s="270"/>
      <c r="U320" s="270"/>
      <c r="V320" s="270"/>
      <c r="W320" s="270"/>
      <c r="X320" s="270"/>
      <c r="Y320" s="270"/>
      <c r="Z320" s="270"/>
      <c r="AA320" s="270"/>
      <c r="AB320" s="270"/>
      <c r="AC320" s="270"/>
      <c r="AD320" s="270"/>
      <c r="AE320" s="270"/>
      <c r="AF320" s="270"/>
      <c r="AG320" s="270"/>
      <c r="AH320" s="270"/>
      <c r="AI320" s="270"/>
      <c r="AJ320" s="270"/>
      <c r="AK320" s="270"/>
      <c r="AL320" s="270"/>
      <c r="AM320" s="270"/>
      <c r="AN320" s="270"/>
      <c r="AO320" s="270"/>
      <c r="AP320" s="270"/>
      <c r="AQ320" s="270"/>
      <c r="AR320" s="270"/>
      <c r="AS320" s="270"/>
      <c r="AT320" s="270"/>
      <c r="AU320" s="270"/>
      <c r="AV320" s="270"/>
      <c r="AW320" s="270"/>
      <c r="AX320" s="270"/>
      <c r="AY320" s="270"/>
      <c r="AZ320" s="270"/>
      <c r="BA320" s="270"/>
      <c r="BB320" s="270"/>
      <c r="BC320" s="270"/>
      <c r="BD320" s="270"/>
      <c r="BE320" s="270"/>
      <c r="BF320" s="270"/>
      <c r="BG320" s="270"/>
      <c r="BH320" s="270"/>
      <c r="BI320" s="270"/>
      <c r="BJ320" s="270"/>
      <c r="BK320" s="270"/>
      <c r="BL320" s="270"/>
      <c r="BM320" s="270"/>
      <c r="BN320" s="270"/>
      <c r="BO320" s="270"/>
      <c r="BP320" s="270"/>
      <c r="BQ320" s="270"/>
      <c r="BR320" s="270"/>
      <c r="BS320" s="270"/>
      <c r="BT320" s="270"/>
      <c r="BU320" s="270"/>
      <c r="BV320" s="270"/>
      <c r="BW320" s="270"/>
      <c r="BX320" s="270"/>
      <c r="BY320" s="270"/>
      <c r="BZ320" s="270"/>
      <c r="CA320" s="270"/>
      <c r="CB320" s="270"/>
      <c r="CC320" s="270"/>
      <c r="CD320" s="270"/>
      <c r="CE320" s="270"/>
      <c r="CF320" s="270"/>
    </row>
    <row r="321" spans="1:84" s="62" customFormat="1" x14ac:dyDescent="0.25">
      <c r="A321" s="306"/>
      <c r="B321" s="306"/>
      <c r="C321" s="306"/>
      <c r="D321" s="306"/>
      <c r="E321" s="306"/>
      <c r="F321" s="306"/>
      <c r="G321" s="306"/>
      <c r="H321" s="270"/>
      <c r="I321" s="270"/>
      <c r="J321" s="270"/>
      <c r="K321" s="270"/>
      <c r="L321" s="270"/>
      <c r="M321" s="270"/>
      <c r="N321" s="270"/>
      <c r="O321" s="270"/>
      <c r="P321" s="270"/>
      <c r="Q321" s="270"/>
      <c r="R321" s="270"/>
      <c r="S321" s="270"/>
      <c r="T321" s="270"/>
      <c r="U321" s="270"/>
      <c r="V321" s="270"/>
      <c r="W321" s="270"/>
      <c r="X321" s="270"/>
      <c r="Y321" s="270"/>
      <c r="Z321" s="270"/>
      <c r="AA321" s="270"/>
      <c r="AB321" s="270"/>
      <c r="AC321" s="270"/>
      <c r="AD321" s="270"/>
      <c r="AE321" s="270"/>
      <c r="AF321" s="270"/>
      <c r="AG321" s="270"/>
      <c r="AH321" s="270"/>
      <c r="AI321" s="270"/>
      <c r="AJ321" s="270"/>
      <c r="AK321" s="270"/>
      <c r="AL321" s="270"/>
      <c r="AM321" s="270"/>
      <c r="AN321" s="270"/>
      <c r="AO321" s="270"/>
      <c r="AP321" s="270"/>
      <c r="AQ321" s="270"/>
      <c r="AR321" s="270"/>
      <c r="AS321" s="270"/>
      <c r="AT321" s="270"/>
      <c r="AU321" s="270"/>
      <c r="AV321" s="270"/>
      <c r="AW321" s="270"/>
      <c r="AX321" s="270"/>
      <c r="AY321" s="270"/>
      <c r="AZ321" s="270"/>
      <c r="BA321" s="270"/>
      <c r="BB321" s="270"/>
      <c r="BC321" s="270"/>
      <c r="BD321" s="270"/>
      <c r="BE321" s="270"/>
      <c r="BF321" s="270"/>
      <c r="BG321" s="270"/>
      <c r="BH321" s="270"/>
      <c r="BI321" s="270"/>
      <c r="BJ321" s="270"/>
      <c r="BK321" s="270"/>
      <c r="BL321" s="270"/>
      <c r="BM321" s="270"/>
      <c r="BN321" s="270"/>
      <c r="BO321" s="270"/>
      <c r="BP321" s="270"/>
      <c r="BQ321" s="270"/>
      <c r="BR321" s="270"/>
      <c r="BS321" s="270"/>
      <c r="BT321" s="270"/>
      <c r="BU321" s="270"/>
      <c r="BV321" s="270"/>
      <c r="BW321" s="270"/>
      <c r="BX321" s="270"/>
      <c r="BY321" s="270"/>
      <c r="BZ321" s="270"/>
      <c r="CA321" s="270"/>
      <c r="CB321" s="270"/>
      <c r="CC321" s="270"/>
      <c r="CD321" s="270"/>
      <c r="CE321" s="270"/>
      <c r="CF321" s="270"/>
    </row>
    <row r="322" spans="1:84" s="62" customFormat="1" x14ac:dyDescent="0.25">
      <c r="A322" s="306"/>
      <c r="B322" s="306"/>
      <c r="C322" s="306"/>
      <c r="D322" s="306"/>
      <c r="E322" s="306"/>
      <c r="F322" s="306"/>
      <c r="G322" s="306"/>
      <c r="H322" s="270"/>
      <c r="I322" s="270"/>
      <c r="J322" s="270"/>
      <c r="K322" s="270"/>
      <c r="L322" s="270"/>
      <c r="M322" s="270"/>
      <c r="N322" s="270"/>
      <c r="O322" s="270"/>
      <c r="P322" s="270"/>
      <c r="Q322" s="270"/>
      <c r="R322" s="270"/>
      <c r="S322" s="270"/>
      <c r="T322" s="270"/>
      <c r="U322" s="270"/>
      <c r="V322" s="270"/>
      <c r="W322" s="270"/>
      <c r="X322" s="270"/>
      <c r="Y322" s="270"/>
      <c r="Z322" s="270"/>
      <c r="AA322" s="270"/>
      <c r="AB322" s="270"/>
      <c r="AC322" s="270"/>
      <c r="AD322" s="270"/>
      <c r="AE322" s="270"/>
      <c r="AF322" s="270"/>
      <c r="AG322" s="270"/>
      <c r="AH322" s="270"/>
      <c r="AI322" s="270"/>
      <c r="AJ322" s="270"/>
      <c r="AK322" s="270"/>
      <c r="AL322" s="270"/>
      <c r="AM322" s="270"/>
      <c r="AN322" s="270"/>
      <c r="AO322" s="270"/>
      <c r="AP322" s="270"/>
      <c r="AQ322" s="270"/>
      <c r="AR322" s="270"/>
      <c r="AS322" s="270"/>
      <c r="AT322" s="270"/>
      <c r="AU322" s="270"/>
      <c r="AV322" s="270"/>
      <c r="AW322" s="270"/>
      <c r="AX322" s="270"/>
      <c r="AY322" s="270"/>
      <c r="AZ322" s="270"/>
      <c r="BA322" s="270"/>
      <c r="BB322" s="270"/>
      <c r="BC322" s="270"/>
      <c r="BD322" s="270"/>
      <c r="BE322" s="270"/>
      <c r="BF322" s="270"/>
      <c r="BG322" s="270"/>
      <c r="BH322" s="270"/>
      <c r="BI322" s="270"/>
      <c r="BJ322" s="270"/>
      <c r="BK322" s="270"/>
      <c r="BL322" s="270"/>
      <c r="BM322" s="270"/>
      <c r="BN322" s="270"/>
      <c r="BO322" s="270"/>
      <c r="BP322" s="270"/>
      <c r="BQ322" s="270"/>
      <c r="BR322" s="270"/>
      <c r="BS322" s="270"/>
      <c r="BT322" s="270"/>
      <c r="BU322" s="270"/>
      <c r="BV322" s="270"/>
      <c r="BW322" s="270"/>
      <c r="BX322" s="270"/>
      <c r="BY322" s="270"/>
      <c r="BZ322" s="270"/>
      <c r="CA322" s="270"/>
      <c r="CB322" s="270"/>
      <c r="CC322" s="270"/>
      <c r="CD322" s="270"/>
      <c r="CE322" s="270"/>
      <c r="CF322" s="270"/>
    </row>
    <row r="323" spans="1:84" s="62" customFormat="1" x14ac:dyDescent="0.25">
      <c r="A323" s="306"/>
      <c r="B323" s="306"/>
      <c r="C323" s="306"/>
      <c r="D323" s="306"/>
      <c r="E323" s="306"/>
      <c r="F323" s="306"/>
      <c r="G323" s="306"/>
      <c r="H323" s="270"/>
      <c r="I323" s="270"/>
      <c r="J323" s="270"/>
      <c r="K323" s="270"/>
      <c r="L323" s="270"/>
      <c r="M323" s="270"/>
      <c r="N323" s="270"/>
      <c r="O323" s="270"/>
      <c r="P323" s="270"/>
      <c r="Q323" s="270"/>
      <c r="R323" s="270"/>
      <c r="S323" s="270"/>
      <c r="T323" s="270"/>
      <c r="U323" s="270"/>
      <c r="V323" s="270"/>
      <c r="W323" s="270"/>
      <c r="X323" s="270"/>
      <c r="Y323" s="270"/>
      <c r="Z323" s="270"/>
      <c r="AA323" s="270"/>
      <c r="AB323" s="270"/>
      <c r="AC323" s="270"/>
      <c r="AD323" s="270"/>
      <c r="AE323" s="270"/>
      <c r="AF323" s="270"/>
      <c r="AG323" s="270"/>
      <c r="AH323" s="270"/>
      <c r="AI323" s="270"/>
      <c r="AJ323" s="270"/>
      <c r="AK323" s="270"/>
      <c r="AL323" s="270"/>
      <c r="AM323" s="270"/>
      <c r="AN323" s="270"/>
      <c r="AO323" s="270"/>
      <c r="AP323" s="270"/>
      <c r="AQ323" s="270"/>
      <c r="AR323" s="270"/>
      <c r="AS323" s="270"/>
      <c r="AT323" s="270"/>
      <c r="AU323" s="270"/>
      <c r="AV323" s="270"/>
      <c r="AW323" s="270"/>
      <c r="AX323" s="270"/>
      <c r="AY323" s="270"/>
      <c r="AZ323" s="270"/>
      <c r="BA323" s="270"/>
      <c r="BB323" s="270"/>
      <c r="BC323" s="270"/>
      <c r="BD323" s="270"/>
      <c r="BE323" s="270"/>
      <c r="BF323" s="270"/>
      <c r="BG323" s="270"/>
      <c r="BH323" s="270"/>
      <c r="BI323" s="270"/>
      <c r="BJ323" s="270"/>
      <c r="BK323" s="270"/>
      <c r="BL323" s="270"/>
      <c r="BM323" s="270"/>
      <c r="BN323" s="270"/>
      <c r="BO323" s="270"/>
      <c r="BP323" s="270"/>
      <c r="BQ323" s="270"/>
      <c r="BR323" s="270"/>
      <c r="BS323" s="270"/>
      <c r="BT323" s="270"/>
      <c r="BU323" s="270"/>
      <c r="BV323" s="270"/>
      <c r="BW323" s="270"/>
      <c r="BX323" s="270"/>
      <c r="BY323" s="270"/>
      <c r="BZ323" s="270"/>
      <c r="CA323" s="270"/>
      <c r="CB323" s="270"/>
      <c r="CC323" s="270"/>
      <c r="CD323" s="270"/>
      <c r="CE323" s="270"/>
      <c r="CF323" s="270"/>
    </row>
    <row r="324" spans="1:84" s="62" customFormat="1" x14ac:dyDescent="0.25">
      <c r="A324" s="306"/>
      <c r="B324" s="306"/>
      <c r="C324" s="306"/>
      <c r="D324" s="306"/>
      <c r="E324" s="306"/>
      <c r="F324" s="306"/>
      <c r="G324" s="306"/>
      <c r="H324" s="270"/>
      <c r="I324" s="270"/>
      <c r="J324" s="270"/>
      <c r="K324" s="270"/>
      <c r="L324" s="270"/>
      <c r="M324" s="270"/>
      <c r="N324" s="270"/>
      <c r="O324" s="270"/>
      <c r="P324" s="270"/>
      <c r="Q324" s="270"/>
      <c r="R324" s="270"/>
      <c r="S324" s="270"/>
      <c r="T324" s="270"/>
      <c r="U324" s="270"/>
      <c r="V324" s="270"/>
      <c r="W324" s="270"/>
      <c r="X324" s="270"/>
      <c r="Y324" s="270"/>
      <c r="Z324" s="270"/>
      <c r="AA324" s="270"/>
      <c r="AB324" s="270"/>
      <c r="AC324" s="270"/>
      <c r="AD324" s="270"/>
      <c r="AE324" s="270"/>
      <c r="AF324" s="270"/>
      <c r="AG324" s="270"/>
      <c r="AH324" s="270"/>
      <c r="AI324" s="270"/>
      <c r="AJ324" s="270"/>
      <c r="AK324" s="270"/>
      <c r="AL324" s="270"/>
      <c r="AM324" s="270"/>
      <c r="AN324" s="270"/>
      <c r="AO324" s="270"/>
      <c r="AP324" s="270"/>
      <c r="AQ324" s="270"/>
      <c r="AR324" s="270"/>
      <c r="AS324" s="270"/>
      <c r="AT324" s="270"/>
      <c r="AU324" s="270"/>
      <c r="AV324" s="270"/>
      <c r="AW324" s="270"/>
      <c r="AX324" s="270"/>
      <c r="AY324" s="270"/>
      <c r="AZ324" s="270"/>
      <c r="BA324" s="270"/>
      <c r="BB324" s="270"/>
      <c r="BC324" s="270"/>
      <c r="BD324" s="270"/>
      <c r="BE324" s="270"/>
      <c r="BF324" s="270"/>
      <c r="BG324" s="270"/>
      <c r="BH324" s="270"/>
      <c r="BI324" s="270"/>
      <c r="BJ324" s="270"/>
      <c r="BK324" s="270"/>
      <c r="BL324" s="270"/>
      <c r="BM324" s="270"/>
      <c r="BN324" s="270"/>
      <c r="BO324" s="270"/>
      <c r="BP324" s="270"/>
      <c r="BQ324" s="270"/>
      <c r="BR324" s="270"/>
      <c r="BS324" s="270"/>
      <c r="BT324" s="270"/>
      <c r="BU324" s="270"/>
      <c r="BV324" s="270"/>
      <c r="BW324" s="270"/>
      <c r="BX324" s="270"/>
      <c r="BY324" s="270"/>
      <c r="BZ324" s="270"/>
      <c r="CA324" s="270"/>
      <c r="CB324" s="270"/>
      <c r="CC324" s="270"/>
      <c r="CD324" s="270"/>
      <c r="CE324" s="270"/>
      <c r="CF324" s="270"/>
    </row>
    <row r="325" spans="1:84" s="62" customFormat="1" x14ac:dyDescent="0.25">
      <c r="A325" s="306"/>
      <c r="B325" s="306"/>
      <c r="C325" s="306"/>
      <c r="D325" s="306"/>
      <c r="E325" s="306"/>
      <c r="F325" s="306"/>
      <c r="G325" s="306"/>
      <c r="H325" s="270"/>
      <c r="I325" s="270"/>
      <c r="J325" s="270"/>
      <c r="K325" s="270"/>
      <c r="L325" s="270"/>
      <c r="M325" s="270"/>
      <c r="N325" s="270"/>
      <c r="O325" s="270"/>
      <c r="P325" s="270"/>
      <c r="Q325" s="270"/>
      <c r="R325" s="270"/>
      <c r="S325" s="270"/>
      <c r="T325" s="270"/>
      <c r="U325" s="270"/>
      <c r="V325" s="270"/>
      <c r="W325" s="270"/>
      <c r="X325" s="270"/>
      <c r="Y325" s="270"/>
      <c r="Z325" s="270"/>
      <c r="AA325" s="270"/>
      <c r="AB325" s="270"/>
      <c r="AC325" s="270"/>
      <c r="AD325" s="270"/>
      <c r="AE325" s="270"/>
      <c r="AF325" s="270"/>
      <c r="AG325" s="270"/>
      <c r="AH325" s="270"/>
      <c r="AI325" s="270"/>
      <c r="AJ325" s="270"/>
      <c r="AK325" s="270"/>
      <c r="AL325" s="270"/>
      <c r="AM325" s="270"/>
      <c r="AN325" s="270"/>
      <c r="AO325" s="270"/>
      <c r="AP325" s="270"/>
      <c r="AQ325" s="270"/>
      <c r="AR325" s="270"/>
      <c r="AS325" s="270"/>
      <c r="AT325" s="270"/>
      <c r="AU325" s="270"/>
      <c r="AV325" s="270"/>
      <c r="AW325" s="270"/>
      <c r="AX325" s="270"/>
      <c r="AY325" s="270"/>
      <c r="AZ325" s="270"/>
      <c r="BA325" s="270"/>
      <c r="BB325" s="270"/>
      <c r="BC325" s="270"/>
      <c r="BD325" s="270"/>
      <c r="BE325" s="270"/>
      <c r="BF325" s="270"/>
      <c r="BG325" s="270"/>
      <c r="BH325" s="270"/>
      <c r="BI325" s="270"/>
      <c r="BJ325" s="270"/>
      <c r="BK325" s="270"/>
      <c r="BL325" s="270"/>
      <c r="BM325" s="270"/>
      <c r="BN325" s="270"/>
      <c r="BO325" s="270"/>
      <c r="BP325" s="270"/>
      <c r="BQ325" s="270"/>
      <c r="BR325" s="270"/>
      <c r="BS325" s="270"/>
      <c r="BT325" s="270"/>
      <c r="BU325" s="270"/>
      <c r="BV325" s="270"/>
      <c r="BW325" s="270"/>
      <c r="BX325" s="270"/>
      <c r="BY325" s="270"/>
      <c r="BZ325" s="270"/>
      <c r="CA325" s="270"/>
      <c r="CB325" s="270"/>
      <c r="CC325" s="270"/>
      <c r="CD325" s="270"/>
      <c r="CE325" s="270"/>
      <c r="CF325" s="270"/>
    </row>
    <row r="326" spans="1:84" s="62" customFormat="1" x14ac:dyDescent="0.25">
      <c r="A326" s="306"/>
      <c r="B326" s="306"/>
      <c r="C326" s="306"/>
      <c r="D326" s="306"/>
      <c r="E326" s="306"/>
      <c r="F326" s="306"/>
      <c r="G326" s="306"/>
      <c r="H326" s="270"/>
      <c r="I326" s="270"/>
      <c r="J326" s="270"/>
      <c r="K326" s="270"/>
      <c r="L326" s="270"/>
      <c r="M326" s="270"/>
      <c r="N326" s="270"/>
      <c r="O326" s="270"/>
      <c r="P326" s="270"/>
      <c r="Q326" s="270"/>
      <c r="R326" s="270"/>
      <c r="S326" s="270"/>
      <c r="T326" s="270"/>
      <c r="U326" s="270"/>
      <c r="V326" s="270"/>
      <c r="W326" s="270"/>
      <c r="X326" s="270"/>
      <c r="Y326" s="270"/>
      <c r="Z326" s="270"/>
      <c r="AA326" s="270"/>
      <c r="AB326" s="270"/>
      <c r="AC326" s="270"/>
      <c r="AD326" s="270"/>
      <c r="AE326" s="270"/>
      <c r="AF326" s="270"/>
      <c r="AG326" s="270"/>
      <c r="AH326" s="270"/>
      <c r="AI326" s="270"/>
      <c r="AJ326" s="270"/>
      <c r="AK326" s="270"/>
      <c r="AL326" s="270"/>
      <c r="AM326" s="270"/>
      <c r="AN326" s="270"/>
      <c r="AO326" s="270"/>
      <c r="AP326" s="270"/>
      <c r="AQ326" s="270"/>
      <c r="AR326" s="270"/>
      <c r="AS326" s="270"/>
      <c r="AT326" s="270"/>
      <c r="AU326" s="270"/>
      <c r="AV326" s="270"/>
      <c r="AW326" s="270"/>
      <c r="AX326" s="270"/>
      <c r="AY326" s="270"/>
      <c r="AZ326" s="270"/>
      <c r="BA326" s="270"/>
      <c r="BB326" s="270"/>
      <c r="BC326" s="270"/>
      <c r="BD326" s="270"/>
      <c r="BE326" s="270"/>
      <c r="BF326" s="270"/>
      <c r="BG326" s="270"/>
      <c r="BH326" s="270"/>
      <c r="BI326" s="270"/>
      <c r="BJ326" s="270"/>
      <c r="BK326" s="270"/>
      <c r="BL326" s="270"/>
      <c r="BM326" s="270"/>
      <c r="BN326" s="270"/>
      <c r="BO326" s="270"/>
      <c r="BP326" s="270"/>
      <c r="BQ326" s="270"/>
      <c r="BR326" s="270"/>
      <c r="BS326" s="270"/>
      <c r="BT326" s="270"/>
      <c r="BU326" s="270"/>
      <c r="BV326" s="270"/>
      <c r="BW326" s="270"/>
      <c r="BX326" s="270"/>
      <c r="BY326" s="270"/>
      <c r="BZ326" s="270"/>
      <c r="CA326" s="270"/>
      <c r="CB326" s="270"/>
      <c r="CC326" s="270"/>
      <c r="CD326" s="270"/>
      <c r="CE326" s="270"/>
      <c r="CF326" s="270"/>
    </row>
    <row r="327" spans="1:84" s="62" customFormat="1" x14ac:dyDescent="0.25">
      <c r="A327" s="306"/>
      <c r="B327" s="306"/>
      <c r="C327" s="306"/>
      <c r="D327" s="306"/>
      <c r="E327" s="306"/>
      <c r="F327" s="306"/>
      <c r="G327" s="306"/>
      <c r="H327" s="270"/>
      <c r="I327" s="270"/>
      <c r="J327" s="270"/>
      <c r="K327" s="270"/>
      <c r="L327" s="270"/>
      <c r="M327" s="270"/>
      <c r="N327" s="270"/>
      <c r="O327" s="270"/>
      <c r="P327" s="270"/>
      <c r="Q327" s="270"/>
      <c r="R327" s="270"/>
      <c r="S327" s="270"/>
      <c r="T327" s="270"/>
      <c r="U327" s="270"/>
      <c r="V327" s="270"/>
      <c r="W327" s="270"/>
      <c r="X327" s="270"/>
      <c r="Y327" s="270"/>
      <c r="Z327" s="270"/>
      <c r="AA327" s="270"/>
      <c r="AB327" s="270"/>
      <c r="AC327" s="270"/>
      <c r="AD327" s="270"/>
      <c r="AE327" s="270"/>
      <c r="AF327" s="270"/>
      <c r="AG327" s="270"/>
      <c r="AH327" s="270"/>
      <c r="AI327" s="270"/>
      <c r="AJ327" s="270"/>
      <c r="AK327" s="270"/>
      <c r="AL327" s="270"/>
      <c r="AM327" s="270"/>
      <c r="AN327" s="270"/>
      <c r="AO327" s="270"/>
      <c r="AP327" s="270"/>
      <c r="AQ327" s="270"/>
      <c r="AR327" s="270"/>
      <c r="AS327" s="270"/>
      <c r="AT327" s="270"/>
      <c r="AU327" s="270"/>
      <c r="AV327" s="270"/>
      <c r="AW327" s="270"/>
      <c r="AX327" s="270"/>
      <c r="AY327" s="270"/>
      <c r="AZ327" s="270"/>
      <c r="BA327" s="270"/>
      <c r="BB327" s="270"/>
      <c r="BC327" s="270"/>
      <c r="BD327" s="270"/>
      <c r="BE327" s="270"/>
      <c r="BF327" s="270"/>
      <c r="BG327" s="270"/>
      <c r="BH327" s="270"/>
      <c r="BI327" s="270"/>
      <c r="BJ327" s="270"/>
      <c r="BK327" s="270"/>
      <c r="BL327" s="270"/>
      <c r="BM327" s="270"/>
      <c r="BN327" s="270"/>
      <c r="BO327" s="270"/>
      <c r="BP327" s="270"/>
      <c r="BQ327" s="270"/>
      <c r="BR327" s="270"/>
      <c r="BS327" s="270"/>
      <c r="BT327" s="270"/>
      <c r="BU327" s="270"/>
      <c r="BV327" s="270"/>
      <c r="BW327" s="270"/>
      <c r="BX327" s="270"/>
      <c r="BY327" s="270"/>
      <c r="BZ327" s="270"/>
      <c r="CA327" s="270"/>
      <c r="CB327" s="270"/>
      <c r="CC327" s="270"/>
      <c r="CD327" s="270"/>
      <c r="CE327" s="270"/>
      <c r="CF327" s="270"/>
    </row>
    <row r="328" spans="1:84" s="62" customFormat="1" x14ac:dyDescent="0.25">
      <c r="A328" s="306"/>
      <c r="B328" s="306"/>
      <c r="C328" s="306"/>
      <c r="D328" s="306"/>
      <c r="E328" s="306"/>
      <c r="F328" s="306"/>
      <c r="G328" s="306"/>
      <c r="H328" s="270"/>
      <c r="I328" s="270"/>
      <c r="J328" s="270"/>
      <c r="K328" s="270"/>
      <c r="L328" s="270"/>
      <c r="M328" s="270"/>
      <c r="N328" s="270"/>
      <c r="O328" s="270"/>
      <c r="P328" s="270"/>
      <c r="Q328" s="270"/>
      <c r="R328" s="270"/>
      <c r="S328" s="270"/>
      <c r="T328" s="270"/>
      <c r="U328" s="270"/>
      <c r="V328" s="270"/>
      <c r="W328" s="270"/>
      <c r="X328" s="270"/>
      <c r="Y328" s="270"/>
      <c r="Z328" s="270"/>
      <c r="AA328" s="270"/>
      <c r="AB328" s="270"/>
      <c r="AC328" s="270"/>
      <c r="AD328" s="270"/>
      <c r="AE328" s="270"/>
      <c r="AF328" s="270"/>
      <c r="AG328" s="270"/>
      <c r="AH328" s="270"/>
      <c r="AI328" s="270"/>
      <c r="AJ328" s="270"/>
      <c r="AK328" s="270"/>
      <c r="AL328" s="270"/>
      <c r="AM328" s="270"/>
      <c r="AN328" s="270"/>
      <c r="AO328" s="270"/>
      <c r="AP328" s="270"/>
      <c r="AQ328" s="270"/>
      <c r="AR328" s="270"/>
      <c r="AS328" s="270"/>
      <c r="AT328" s="270"/>
      <c r="AU328" s="270"/>
      <c r="AV328" s="270"/>
      <c r="AW328" s="270"/>
      <c r="AX328" s="270"/>
      <c r="AY328" s="270"/>
      <c r="AZ328" s="270"/>
      <c r="BA328" s="270"/>
      <c r="BB328" s="270"/>
      <c r="BC328" s="270"/>
      <c r="BD328" s="270"/>
      <c r="BE328" s="270"/>
      <c r="BF328" s="270"/>
      <c r="BG328" s="270"/>
      <c r="BH328" s="270"/>
      <c r="BI328" s="270"/>
      <c r="BJ328" s="270"/>
      <c r="BK328" s="270"/>
      <c r="BL328" s="270"/>
      <c r="BM328" s="270"/>
      <c r="BN328" s="270"/>
      <c r="BO328" s="270"/>
      <c r="BP328" s="270"/>
      <c r="BQ328" s="270"/>
      <c r="BR328" s="270"/>
      <c r="BS328" s="270"/>
      <c r="BT328" s="270"/>
      <c r="BU328" s="270"/>
      <c r="BV328" s="270"/>
      <c r="BW328" s="270"/>
      <c r="BX328" s="270"/>
      <c r="BY328" s="270"/>
      <c r="BZ328" s="270"/>
      <c r="CA328" s="270"/>
      <c r="CB328" s="270"/>
      <c r="CC328" s="270"/>
      <c r="CD328" s="270"/>
      <c r="CE328" s="270"/>
      <c r="CF328" s="270"/>
    </row>
    <row r="329" spans="1:84" s="62" customFormat="1" x14ac:dyDescent="0.25">
      <c r="A329" s="306"/>
      <c r="B329" s="306"/>
      <c r="C329" s="306"/>
      <c r="D329" s="306"/>
      <c r="E329" s="306"/>
      <c r="F329" s="306"/>
      <c r="G329" s="306"/>
      <c r="H329" s="270"/>
      <c r="I329" s="270"/>
      <c r="J329" s="270"/>
      <c r="K329" s="270"/>
      <c r="L329" s="270"/>
      <c r="M329" s="270"/>
      <c r="N329" s="270"/>
      <c r="O329" s="270"/>
      <c r="P329" s="270"/>
      <c r="Q329" s="270"/>
      <c r="R329" s="270"/>
      <c r="S329" s="270"/>
      <c r="T329" s="270"/>
      <c r="U329" s="270"/>
      <c r="V329" s="270"/>
      <c r="W329" s="270"/>
      <c r="X329" s="270"/>
      <c r="Y329" s="270"/>
      <c r="Z329" s="270"/>
      <c r="AA329" s="270"/>
      <c r="AB329" s="270"/>
      <c r="AC329" s="270"/>
      <c r="AD329" s="270"/>
      <c r="AE329" s="270"/>
      <c r="AF329" s="270"/>
      <c r="AG329" s="270"/>
      <c r="AH329" s="270"/>
      <c r="AI329" s="270"/>
      <c r="AJ329" s="270"/>
      <c r="AK329" s="270"/>
      <c r="AL329" s="270"/>
      <c r="AM329" s="270"/>
      <c r="AN329" s="270"/>
      <c r="AO329" s="270"/>
      <c r="AP329" s="270"/>
      <c r="AQ329" s="270"/>
      <c r="AR329" s="270"/>
      <c r="AS329" s="270"/>
      <c r="AT329" s="270"/>
      <c r="AU329" s="270"/>
      <c r="AV329" s="270"/>
      <c r="AW329" s="270"/>
      <c r="AX329" s="270"/>
      <c r="AY329" s="270"/>
      <c r="AZ329" s="270"/>
      <c r="BA329" s="270"/>
      <c r="BB329" s="270"/>
      <c r="BC329" s="270"/>
      <c r="BD329" s="270"/>
      <c r="BE329" s="270"/>
      <c r="BF329" s="270"/>
      <c r="BG329" s="270"/>
      <c r="BH329" s="270"/>
      <c r="BI329" s="270"/>
      <c r="BJ329" s="270"/>
      <c r="BK329" s="270"/>
      <c r="BL329" s="270"/>
      <c r="BM329" s="270"/>
      <c r="BN329" s="270"/>
      <c r="BO329" s="270"/>
      <c r="BP329" s="270"/>
      <c r="BQ329" s="270"/>
      <c r="BR329" s="270"/>
      <c r="BS329" s="270"/>
      <c r="BT329" s="270"/>
      <c r="BU329" s="270"/>
      <c r="BV329" s="270"/>
      <c r="BW329" s="270"/>
      <c r="BX329" s="270"/>
      <c r="BY329" s="270"/>
      <c r="BZ329" s="270"/>
      <c r="CA329" s="270"/>
      <c r="CB329" s="270"/>
      <c r="CC329" s="270"/>
      <c r="CD329" s="270"/>
      <c r="CE329" s="270"/>
      <c r="CF329" s="270"/>
    </row>
    <row r="330" spans="1:84" s="62" customFormat="1" x14ac:dyDescent="0.25">
      <c r="A330" s="306"/>
      <c r="B330" s="306"/>
      <c r="C330" s="306"/>
      <c r="D330" s="306"/>
      <c r="E330" s="306"/>
      <c r="F330" s="306"/>
      <c r="G330" s="306"/>
      <c r="H330" s="270"/>
      <c r="I330" s="270"/>
      <c r="J330" s="270"/>
      <c r="K330" s="270"/>
      <c r="L330" s="270"/>
      <c r="M330" s="270"/>
      <c r="N330" s="270"/>
      <c r="O330" s="270"/>
      <c r="P330" s="270"/>
      <c r="Q330" s="270"/>
      <c r="R330" s="270"/>
      <c r="S330" s="270"/>
      <c r="T330" s="270"/>
      <c r="U330" s="270"/>
      <c r="V330" s="270"/>
      <c r="W330" s="270"/>
      <c r="X330" s="270"/>
      <c r="Y330" s="270"/>
      <c r="Z330" s="270"/>
      <c r="AA330" s="270"/>
      <c r="AB330" s="270"/>
      <c r="AC330" s="270"/>
      <c r="AD330" s="270"/>
      <c r="AE330" s="270"/>
      <c r="AF330" s="270"/>
      <c r="AG330" s="270"/>
      <c r="AH330" s="270"/>
      <c r="AI330" s="270"/>
      <c r="AJ330" s="270"/>
      <c r="AK330" s="270"/>
      <c r="AL330" s="270"/>
      <c r="AM330" s="270"/>
      <c r="AN330" s="270"/>
      <c r="AO330" s="270"/>
      <c r="AP330" s="270"/>
      <c r="AQ330" s="270"/>
      <c r="AR330" s="270"/>
      <c r="AS330" s="270"/>
      <c r="AT330" s="270"/>
      <c r="AU330" s="270"/>
      <c r="AV330" s="270"/>
      <c r="AW330" s="270"/>
      <c r="AX330" s="270"/>
      <c r="AY330" s="270"/>
      <c r="AZ330" s="270"/>
      <c r="BA330" s="270"/>
      <c r="BB330" s="270"/>
      <c r="BC330" s="270"/>
      <c r="BD330" s="270"/>
      <c r="BE330" s="270"/>
      <c r="BF330" s="270"/>
      <c r="BG330" s="270"/>
      <c r="BH330" s="270"/>
      <c r="BI330" s="270"/>
      <c r="BJ330" s="270"/>
      <c r="BK330" s="270"/>
      <c r="BL330" s="270"/>
      <c r="BM330" s="270"/>
      <c r="BN330" s="270"/>
      <c r="BO330" s="270"/>
      <c r="BP330" s="270"/>
      <c r="BQ330" s="270"/>
      <c r="BR330" s="270"/>
      <c r="BS330" s="270"/>
      <c r="BT330" s="270"/>
      <c r="BU330" s="270"/>
      <c r="BV330" s="270"/>
      <c r="BW330" s="270"/>
      <c r="BX330" s="270"/>
      <c r="BY330" s="270"/>
      <c r="BZ330" s="270"/>
      <c r="CA330" s="270"/>
      <c r="CB330" s="270"/>
      <c r="CC330" s="270"/>
      <c r="CD330" s="270"/>
      <c r="CE330" s="270"/>
      <c r="CF330" s="270"/>
    </row>
    <row r="331" spans="1:84" s="62" customFormat="1" x14ac:dyDescent="0.25">
      <c r="A331" s="306"/>
      <c r="B331" s="306"/>
      <c r="C331" s="306"/>
      <c r="D331" s="306"/>
      <c r="E331" s="306"/>
      <c r="F331" s="306"/>
      <c r="G331" s="306"/>
      <c r="H331" s="270"/>
      <c r="I331" s="270"/>
      <c r="J331" s="270"/>
      <c r="K331" s="270"/>
      <c r="L331" s="270"/>
      <c r="M331" s="270"/>
      <c r="N331" s="270"/>
      <c r="O331" s="270"/>
      <c r="P331" s="270"/>
      <c r="Q331" s="270"/>
      <c r="R331" s="270"/>
      <c r="S331" s="270"/>
      <c r="T331" s="270"/>
      <c r="U331" s="270"/>
      <c r="V331" s="270"/>
      <c r="W331" s="270"/>
      <c r="X331" s="270"/>
      <c r="Y331" s="270"/>
      <c r="Z331" s="270"/>
      <c r="AA331" s="270"/>
      <c r="AB331" s="270"/>
      <c r="AC331" s="270"/>
      <c r="AD331" s="270"/>
      <c r="AE331" s="270"/>
      <c r="AF331" s="270"/>
      <c r="AG331" s="270"/>
      <c r="AH331" s="270"/>
      <c r="AI331" s="270"/>
      <c r="AJ331" s="270"/>
      <c r="AK331" s="270"/>
      <c r="AL331" s="270"/>
      <c r="AM331" s="270"/>
      <c r="AN331" s="270"/>
      <c r="AO331" s="270"/>
      <c r="AP331" s="270"/>
      <c r="AQ331" s="270"/>
      <c r="AR331" s="270"/>
      <c r="AS331" s="270"/>
      <c r="AT331" s="270"/>
      <c r="AU331" s="270"/>
      <c r="AV331" s="270"/>
      <c r="AW331" s="270"/>
      <c r="AX331" s="270"/>
      <c r="AY331" s="270"/>
      <c r="AZ331" s="270"/>
      <c r="BA331" s="270"/>
      <c r="BB331" s="270"/>
      <c r="BC331" s="270"/>
      <c r="BD331" s="270"/>
      <c r="BE331" s="270"/>
      <c r="BF331" s="270"/>
      <c r="BG331" s="270"/>
      <c r="BH331" s="270"/>
      <c r="BI331" s="270"/>
      <c r="BJ331" s="270"/>
      <c r="BK331" s="270"/>
      <c r="BL331" s="270"/>
      <c r="BM331" s="270"/>
      <c r="BN331" s="270"/>
      <c r="BO331" s="270"/>
      <c r="BP331" s="270"/>
      <c r="BQ331" s="270"/>
      <c r="BR331" s="270"/>
      <c r="BS331" s="270"/>
      <c r="BT331" s="270"/>
      <c r="BU331" s="270"/>
      <c r="BV331" s="270"/>
      <c r="BW331" s="270"/>
      <c r="BX331" s="270"/>
      <c r="BY331" s="270"/>
      <c r="BZ331" s="270"/>
      <c r="CA331" s="270"/>
      <c r="CB331" s="270"/>
      <c r="CC331" s="270"/>
      <c r="CD331" s="270"/>
      <c r="CE331" s="270"/>
      <c r="CF331" s="270"/>
    </row>
    <row r="332" spans="1:84" s="62" customFormat="1" x14ac:dyDescent="0.25">
      <c r="A332" s="306"/>
      <c r="B332" s="306"/>
      <c r="C332" s="306"/>
      <c r="D332" s="306"/>
      <c r="E332" s="306"/>
      <c r="F332" s="306"/>
      <c r="G332" s="306"/>
      <c r="H332" s="270"/>
      <c r="I332" s="270"/>
      <c r="J332" s="270"/>
      <c r="K332" s="270"/>
      <c r="L332" s="270"/>
      <c r="M332" s="270"/>
      <c r="N332" s="270"/>
      <c r="O332" s="270"/>
      <c r="P332" s="270"/>
      <c r="Q332" s="270"/>
      <c r="R332" s="270"/>
      <c r="S332" s="270"/>
      <c r="T332" s="270"/>
      <c r="U332" s="270"/>
      <c r="V332" s="270"/>
      <c r="W332" s="270"/>
      <c r="X332" s="270"/>
      <c r="Y332" s="270"/>
      <c r="Z332" s="270"/>
      <c r="AA332" s="270"/>
      <c r="AB332" s="270"/>
      <c r="AC332" s="270"/>
      <c r="AD332" s="270"/>
      <c r="AE332" s="270"/>
      <c r="AF332" s="270"/>
      <c r="AG332" s="270"/>
      <c r="AH332" s="270"/>
      <c r="AI332" s="270"/>
      <c r="AJ332" s="270"/>
      <c r="AK332" s="270"/>
      <c r="AL332" s="270"/>
      <c r="AM332" s="270"/>
      <c r="AN332" s="270"/>
      <c r="AO332" s="270"/>
      <c r="AP332" s="270"/>
      <c r="AQ332" s="270"/>
      <c r="AR332" s="270"/>
      <c r="AS332" s="270"/>
      <c r="AT332" s="270"/>
      <c r="AU332" s="270"/>
      <c r="AV332" s="270"/>
      <c r="AW332" s="270"/>
      <c r="AX332" s="270"/>
      <c r="AY332" s="270"/>
      <c r="AZ332" s="270"/>
      <c r="BA332" s="270"/>
      <c r="BB332" s="270"/>
      <c r="BC332" s="270"/>
      <c r="BD332" s="270"/>
      <c r="BE332" s="270"/>
      <c r="BF332" s="270"/>
      <c r="BG332" s="270"/>
      <c r="BH332" s="270"/>
      <c r="BI332" s="270"/>
      <c r="BJ332" s="270"/>
      <c r="BK332" s="270"/>
      <c r="BL332" s="270"/>
      <c r="BM332" s="270"/>
      <c r="BN332" s="270"/>
      <c r="BO332" s="270"/>
      <c r="BP332" s="270"/>
      <c r="BQ332" s="270"/>
      <c r="BR332" s="270"/>
      <c r="BS332" s="270"/>
      <c r="BT332" s="270"/>
      <c r="BU332" s="270"/>
      <c r="BV332" s="270"/>
      <c r="BW332" s="270"/>
      <c r="BX332" s="270"/>
      <c r="BY332" s="270"/>
      <c r="BZ332" s="270"/>
      <c r="CA332" s="270"/>
      <c r="CB332" s="270"/>
      <c r="CC332" s="270"/>
      <c r="CD332" s="270"/>
      <c r="CE332" s="270"/>
      <c r="CF332" s="270"/>
    </row>
    <row r="333" spans="1:84" s="62" customFormat="1" x14ac:dyDescent="0.25">
      <c r="A333" s="306"/>
      <c r="B333" s="306"/>
      <c r="C333" s="306"/>
      <c r="D333" s="306"/>
      <c r="E333" s="306"/>
      <c r="F333" s="306"/>
      <c r="G333" s="306"/>
      <c r="H333" s="270"/>
      <c r="I333" s="270"/>
      <c r="J333" s="270"/>
      <c r="K333" s="270"/>
      <c r="L333" s="270"/>
      <c r="M333" s="270"/>
      <c r="N333" s="270"/>
      <c r="O333" s="270"/>
      <c r="P333" s="270"/>
      <c r="Q333" s="270"/>
      <c r="R333" s="270"/>
      <c r="S333" s="270"/>
      <c r="T333" s="270"/>
      <c r="U333" s="270"/>
      <c r="V333" s="270"/>
      <c r="W333" s="270"/>
      <c r="X333" s="270"/>
      <c r="Y333" s="270"/>
      <c r="Z333" s="270"/>
      <c r="AA333" s="270"/>
      <c r="AB333" s="270"/>
      <c r="AC333" s="270"/>
      <c r="AD333" s="270"/>
      <c r="AE333" s="270"/>
      <c r="AF333" s="270"/>
      <c r="AG333" s="270"/>
      <c r="AH333" s="270"/>
      <c r="AI333" s="270"/>
      <c r="AJ333" s="270"/>
      <c r="AK333" s="270"/>
      <c r="AL333" s="270"/>
      <c r="AM333" s="270"/>
      <c r="AN333" s="270"/>
      <c r="AO333" s="270"/>
      <c r="AP333" s="270"/>
      <c r="AQ333" s="270"/>
      <c r="AR333" s="270"/>
      <c r="AS333" s="270"/>
      <c r="AT333" s="270"/>
      <c r="AU333" s="270"/>
      <c r="AV333" s="270"/>
      <c r="AW333" s="270"/>
      <c r="AX333" s="270"/>
      <c r="AY333" s="270"/>
      <c r="AZ333" s="270"/>
      <c r="BA333" s="270"/>
      <c r="BB333" s="270"/>
      <c r="BC333" s="270"/>
      <c r="BD333" s="270"/>
      <c r="BE333" s="270"/>
      <c r="BF333" s="270"/>
      <c r="BG333" s="270"/>
      <c r="BH333" s="270"/>
      <c r="BI333" s="270"/>
      <c r="BJ333" s="270"/>
      <c r="BK333" s="270"/>
      <c r="BL333" s="270"/>
      <c r="BM333" s="270"/>
      <c r="BN333" s="270"/>
      <c r="BO333" s="270"/>
      <c r="BP333" s="270"/>
      <c r="BQ333" s="270"/>
      <c r="BR333" s="270"/>
      <c r="BS333" s="270"/>
      <c r="BT333" s="270"/>
      <c r="BU333" s="270"/>
      <c r="BV333" s="270"/>
      <c r="BW333" s="270"/>
      <c r="BX333" s="270"/>
      <c r="BY333" s="270"/>
      <c r="BZ333" s="270"/>
      <c r="CA333" s="270"/>
      <c r="CB333" s="270"/>
      <c r="CC333" s="270"/>
      <c r="CD333" s="270"/>
      <c r="CE333" s="270"/>
      <c r="CF333" s="270"/>
    </row>
    <row r="334" spans="1:84" s="62" customFormat="1" x14ac:dyDescent="0.25">
      <c r="A334" s="306"/>
      <c r="B334" s="306"/>
      <c r="C334" s="306"/>
      <c r="D334" s="306"/>
      <c r="E334" s="306"/>
      <c r="F334" s="306"/>
      <c r="G334" s="306"/>
      <c r="H334" s="270"/>
      <c r="I334" s="270"/>
      <c r="J334" s="270"/>
      <c r="K334" s="270"/>
      <c r="L334" s="270"/>
      <c r="M334" s="270"/>
      <c r="N334" s="270"/>
      <c r="O334" s="270"/>
      <c r="P334" s="270"/>
      <c r="Q334" s="270"/>
      <c r="R334" s="270"/>
      <c r="S334" s="270"/>
      <c r="T334" s="270"/>
      <c r="U334" s="270"/>
      <c r="V334" s="270"/>
      <c r="W334" s="270"/>
      <c r="X334" s="270"/>
      <c r="Y334" s="270"/>
      <c r="Z334" s="270"/>
      <c r="AA334" s="270"/>
      <c r="AB334" s="270"/>
      <c r="AC334" s="270"/>
      <c r="AD334" s="270"/>
      <c r="AE334" s="270"/>
      <c r="AF334" s="270"/>
      <c r="AG334" s="270"/>
      <c r="AH334" s="270"/>
      <c r="AI334" s="270"/>
      <c r="AJ334" s="270"/>
      <c r="AK334" s="270"/>
      <c r="AL334" s="270"/>
      <c r="AM334" s="270"/>
      <c r="AN334" s="270"/>
      <c r="AO334" s="270"/>
      <c r="AP334" s="270"/>
      <c r="AQ334" s="270"/>
      <c r="AR334" s="270"/>
      <c r="AS334" s="270"/>
      <c r="AT334" s="270"/>
      <c r="AU334" s="270"/>
      <c r="AV334" s="270"/>
      <c r="AW334" s="270"/>
      <c r="AX334" s="270"/>
      <c r="AY334" s="270"/>
      <c r="AZ334" s="270"/>
      <c r="BA334" s="270"/>
      <c r="BB334" s="270"/>
      <c r="BC334" s="270"/>
      <c r="BD334" s="270"/>
      <c r="BE334" s="270"/>
      <c r="BF334" s="270"/>
      <c r="BG334" s="270"/>
      <c r="BH334" s="270"/>
      <c r="BI334" s="270"/>
      <c r="BJ334" s="270"/>
      <c r="BK334" s="270"/>
      <c r="BL334" s="270"/>
      <c r="BM334" s="270"/>
      <c r="BN334" s="270"/>
      <c r="BO334" s="270"/>
      <c r="BP334" s="270"/>
      <c r="BQ334" s="270"/>
      <c r="BR334" s="270"/>
      <c r="BS334" s="270"/>
      <c r="BT334" s="270"/>
      <c r="BU334" s="270"/>
      <c r="BV334" s="270"/>
      <c r="BW334" s="270"/>
      <c r="BX334" s="270"/>
      <c r="BY334" s="270"/>
      <c r="BZ334" s="270"/>
      <c r="CA334" s="270"/>
      <c r="CB334" s="270"/>
      <c r="CC334" s="270"/>
      <c r="CD334" s="270"/>
      <c r="CE334" s="270"/>
      <c r="CF334" s="270"/>
    </row>
    <row r="335" spans="1:84" s="62" customFormat="1" x14ac:dyDescent="0.25">
      <c r="A335" s="306"/>
      <c r="B335" s="306"/>
      <c r="C335" s="306"/>
      <c r="D335" s="306"/>
      <c r="E335" s="306"/>
      <c r="F335" s="306"/>
      <c r="G335" s="306"/>
      <c r="H335" s="270"/>
      <c r="I335" s="270"/>
      <c r="J335" s="270"/>
      <c r="K335" s="270"/>
      <c r="L335" s="270"/>
      <c r="M335" s="270"/>
      <c r="N335" s="270"/>
      <c r="O335" s="270"/>
      <c r="P335" s="270"/>
      <c r="Q335" s="270"/>
      <c r="R335" s="270"/>
      <c r="S335" s="270"/>
      <c r="T335" s="270"/>
      <c r="U335" s="270"/>
      <c r="V335" s="270"/>
      <c r="W335" s="270"/>
      <c r="X335" s="270"/>
      <c r="Y335" s="270"/>
      <c r="Z335" s="270"/>
      <c r="AA335" s="270"/>
      <c r="AB335" s="270"/>
      <c r="AC335" s="270"/>
      <c r="AD335" s="270"/>
      <c r="AE335" s="270"/>
      <c r="AF335" s="270"/>
      <c r="AG335" s="270"/>
      <c r="AH335" s="270"/>
      <c r="AI335" s="270"/>
      <c r="AJ335" s="270"/>
      <c r="AK335" s="270"/>
      <c r="AL335" s="270"/>
      <c r="AM335" s="270"/>
      <c r="AN335" s="270"/>
      <c r="AO335" s="270"/>
      <c r="AP335" s="270"/>
      <c r="AQ335" s="270"/>
      <c r="AR335" s="270"/>
      <c r="AS335" s="270"/>
      <c r="AT335" s="270"/>
      <c r="AU335" s="270"/>
      <c r="AV335" s="270"/>
      <c r="AW335" s="270"/>
      <c r="AX335" s="270"/>
      <c r="AY335" s="270"/>
      <c r="AZ335" s="270"/>
      <c r="BA335" s="270"/>
      <c r="BB335" s="270"/>
      <c r="BC335" s="270"/>
      <c r="BD335" s="270"/>
      <c r="BE335" s="270"/>
      <c r="BF335" s="270"/>
      <c r="BG335" s="270"/>
      <c r="BH335" s="270"/>
      <c r="BI335" s="270"/>
      <c r="BJ335" s="270"/>
      <c r="BK335" s="270"/>
      <c r="BL335" s="270"/>
      <c r="BM335" s="270"/>
      <c r="BN335" s="270"/>
      <c r="BO335" s="270"/>
      <c r="BP335" s="270"/>
      <c r="BQ335" s="270"/>
      <c r="BR335" s="270"/>
      <c r="BS335" s="270"/>
      <c r="BT335" s="270"/>
      <c r="BU335" s="270"/>
      <c r="BV335" s="270"/>
      <c r="BW335" s="270"/>
      <c r="BX335" s="270"/>
      <c r="BY335" s="270"/>
      <c r="BZ335" s="270"/>
      <c r="CA335" s="270"/>
      <c r="CB335" s="270"/>
      <c r="CC335" s="270"/>
      <c r="CD335" s="270"/>
      <c r="CE335" s="270"/>
      <c r="CF335" s="270"/>
    </row>
    <row r="336" spans="1:84" s="62" customFormat="1" x14ac:dyDescent="0.25">
      <c r="A336" s="306"/>
      <c r="B336" s="306"/>
      <c r="C336" s="306"/>
      <c r="D336" s="306"/>
      <c r="E336" s="306"/>
      <c r="F336" s="306"/>
      <c r="G336" s="306"/>
      <c r="H336" s="270"/>
      <c r="I336" s="270"/>
      <c r="J336" s="270"/>
      <c r="K336" s="270"/>
      <c r="L336" s="270"/>
      <c r="M336" s="270"/>
      <c r="N336" s="270"/>
      <c r="O336" s="270"/>
      <c r="P336" s="270"/>
      <c r="Q336" s="270"/>
      <c r="R336" s="270"/>
      <c r="S336" s="270"/>
      <c r="T336" s="270"/>
      <c r="U336" s="270"/>
      <c r="V336" s="270"/>
      <c r="W336" s="270"/>
      <c r="X336" s="270"/>
      <c r="Y336" s="270"/>
      <c r="Z336" s="270"/>
      <c r="AA336" s="270"/>
      <c r="AB336" s="270"/>
      <c r="AC336" s="270"/>
      <c r="AD336" s="270"/>
      <c r="AE336" s="270"/>
      <c r="AF336" s="270"/>
      <c r="AG336" s="270"/>
      <c r="AH336" s="270"/>
      <c r="AI336" s="270"/>
      <c r="AJ336" s="270"/>
      <c r="AK336" s="270"/>
      <c r="AL336" s="270"/>
      <c r="AM336" s="270"/>
      <c r="AN336" s="270"/>
      <c r="AO336" s="270"/>
      <c r="AP336" s="270"/>
      <c r="AQ336" s="270"/>
      <c r="AR336" s="270"/>
      <c r="AS336" s="270"/>
      <c r="AT336" s="270"/>
      <c r="AU336" s="270"/>
      <c r="AV336" s="270"/>
      <c r="AW336" s="270"/>
      <c r="AX336" s="270"/>
      <c r="AY336" s="270"/>
      <c r="AZ336" s="270"/>
      <c r="BA336" s="270"/>
      <c r="BB336" s="270"/>
      <c r="BC336" s="270"/>
      <c r="BD336" s="270"/>
      <c r="BE336" s="270"/>
      <c r="BF336" s="270"/>
      <c r="BG336" s="270"/>
      <c r="BH336" s="270"/>
      <c r="BI336" s="270"/>
      <c r="BJ336" s="270"/>
      <c r="BK336" s="270"/>
      <c r="BL336" s="270"/>
      <c r="BM336" s="270"/>
      <c r="BN336" s="270"/>
      <c r="BO336" s="270"/>
      <c r="BP336" s="270"/>
      <c r="BQ336" s="270"/>
      <c r="BR336" s="270"/>
      <c r="BS336" s="270"/>
      <c r="BT336" s="270"/>
      <c r="BU336" s="270"/>
      <c r="BV336" s="270"/>
      <c r="BW336" s="270"/>
      <c r="BX336" s="270"/>
      <c r="BY336" s="270"/>
      <c r="BZ336" s="270"/>
      <c r="CA336" s="270"/>
      <c r="CB336" s="270"/>
      <c r="CC336" s="270"/>
      <c r="CD336" s="270"/>
      <c r="CE336" s="270"/>
      <c r="CF336" s="270"/>
    </row>
    <row r="337" spans="1:84" s="62" customFormat="1" x14ac:dyDescent="0.25">
      <c r="A337" s="306"/>
      <c r="B337" s="306"/>
      <c r="C337" s="306"/>
      <c r="D337" s="306"/>
      <c r="E337" s="306"/>
      <c r="F337" s="306"/>
      <c r="G337" s="306"/>
      <c r="H337" s="270"/>
      <c r="I337" s="270"/>
      <c r="J337" s="270"/>
      <c r="K337" s="270"/>
      <c r="L337" s="270"/>
      <c r="M337" s="270"/>
      <c r="N337" s="270"/>
      <c r="O337" s="270"/>
      <c r="P337" s="270"/>
      <c r="Q337" s="270"/>
      <c r="R337" s="270"/>
      <c r="S337" s="270"/>
      <c r="T337" s="270"/>
      <c r="U337" s="270"/>
      <c r="V337" s="270"/>
      <c r="W337" s="270"/>
      <c r="X337" s="270"/>
      <c r="Y337" s="270"/>
      <c r="Z337" s="270"/>
      <c r="AA337" s="270"/>
      <c r="AB337" s="270"/>
      <c r="AC337" s="270"/>
      <c r="AD337" s="270"/>
      <c r="AE337" s="270"/>
      <c r="AF337" s="270"/>
      <c r="AG337" s="270"/>
      <c r="AH337" s="270"/>
      <c r="AI337" s="270"/>
      <c r="AJ337" s="270"/>
      <c r="AK337" s="270"/>
      <c r="AL337" s="270"/>
      <c r="AM337" s="270"/>
      <c r="AN337" s="270"/>
      <c r="AO337" s="270"/>
      <c r="AP337" s="270"/>
      <c r="AQ337" s="270"/>
      <c r="AR337" s="270"/>
      <c r="AS337" s="270"/>
      <c r="AT337" s="270"/>
      <c r="AU337" s="270"/>
      <c r="AV337" s="270"/>
      <c r="AW337" s="270"/>
      <c r="AX337" s="270"/>
      <c r="AY337" s="270"/>
      <c r="AZ337" s="270"/>
      <c r="BA337" s="270"/>
      <c r="BB337" s="270"/>
      <c r="BC337" s="270"/>
      <c r="BD337" s="270"/>
      <c r="BE337" s="270"/>
      <c r="BF337" s="270"/>
      <c r="BG337" s="270"/>
      <c r="BH337" s="270"/>
      <c r="BI337" s="270"/>
      <c r="BJ337" s="270"/>
      <c r="BK337" s="270"/>
      <c r="BL337" s="270"/>
      <c r="BM337" s="270"/>
      <c r="BN337" s="270"/>
      <c r="BO337" s="270"/>
      <c r="BP337" s="270"/>
      <c r="BQ337" s="270"/>
      <c r="BR337" s="270"/>
      <c r="BS337" s="270"/>
      <c r="BT337" s="270"/>
      <c r="BU337" s="270"/>
      <c r="BV337" s="270"/>
      <c r="BW337" s="270"/>
      <c r="BX337" s="270"/>
      <c r="BY337" s="270"/>
      <c r="BZ337" s="270"/>
      <c r="CA337" s="270"/>
      <c r="CB337" s="270"/>
      <c r="CC337" s="270"/>
      <c r="CD337" s="270"/>
      <c r="CE337" s="270"/>
      <c r="CF337" s="270"/>
    </row>
    <row r="338" spans="1:84" s="62" customFormat="1" x14ac:dyDescent="0.25">
      <c r="A338" s="306"/>
      <c r="B338" s="306"/>
      <c r="C338" s="306"/>
      <c r="D338" s="306"/>
      <c r="E338" s="306"/>
      <c r="F338" s="306"/>
      <c r="G338" s="306"/>
      <c r="H338" s="270"/>
      <c r="I338" s="270"/>
      <c r="J338" s="270"/>
      <c r="K338" s="270"/>
      <c r="L338" s="270"/>
      <c r="M338" s="270"/>
      <c r="N338" s="270"/>
      <c r="O338" s="270"/>
      <c r="P338" s="270"/>
      <c r="Q338" s="270"/>
      <c r="R338" s="270"/>
      <c r="S338" s="270"/>
      <c r="T338" s="270"/>
      <c r="U338" s="270"/>
      <c r="V338" s="270"/>
      <c r="W338" s="270"/>
      <c r="X338" s="270"/>
      <c r="Y338" s="270"/>
      <c r="Z338" s="270"/>
      <c r="AA338" s="270"/>
      <c r="AB338" s="270"/>
      <c r="AC338" s="270"/>
      <c r="AD338" s="270"/>
      <c r="AE338" s="270"/>
      <c r="AF338" s="270"/>
      <c r="AG338" s="270"/>
      <c r="AH338" s="270"/>
      <c r="AI338" s="270"/>
      <c r="AJ338" s="270"/>
      <c r="AK338" s="270"/>
      <c r="AL338" s="270"/>
      <c r="AM338" s="270"/>
      <c r="AN338" s="270"/>
      <c r="AO338" s="270"/>
      <c r="AP338" s="270"/>
      <c r="AQ338" s="270"/>
      <c r="AR338" s="270"/>
      <c r="AS338" s="270"/>
      <c r="AT338" s="270"/>
      <c r="AU338" s="270"/>
      <c r="AV338" s="270"/>
      <c r="AW338" s="270"/>
      <c r="AX338" s="270"/>
      <c r="AY338" s="270"/>
      <c r="AZ338" s="270"/>
      <c r="BA338" s="270"/>
      <c r="BB338" s="270"/>
      <c r="BC338" s="270"/>
      <c r="BD338" s="270"/>
      <c r="BE338" s="270"/>
      <c r="BF338" s="270"/>
      <c r="BG338" s="270"/>
      <c r="BH338" s="270"/>
      <c r="BI338" s="270"/>
      <c r="BJ338" s="270"/>
      <c r="BK338" s="270"/>
      <c r="BL338" s="270"/>
      <c r="BM338" s="270"/>
      <c r="BN338" s="270"/>
      <c r="BO338" s="270"/>
      <c r="BP338" s="270"/>
      <c r="BQ338" s="270"/>
      <c r="BR338" s="270"/>
      <c r="BS338" s="270"/>
      <c r="BT338" s="270"/>
      <c r="BU338" s="270"/>
      <c r="BV338" s="270"/>
      <c r="BW338" s="270"/>
      <c r="BX338" s="270"/>
      <c r="BY338" s="270"/>
      <c r="BZ338" s="270"/>
      <c r="CA338" s="270"/>
      <c r="CB338" s="270"/>
      <c r="CC338" s="270"/>
      <c r="CD338" s="270"/>
      <c r="CE338" s="270"/>
      <c r="CF338" s="270"/>
    </row>
    <row r="339" spans="1:84" s="62" customFormat="1" x14ac:dyDescent="0.25">
      <c r="A339" s="306"/>
      <c r="B339" s="306"/>
      <c r="C339" s="306"/>
      <c r="D339" s="306"/>
      <c r="E339" s="306"/>
      <c r="F339" s="306"/>
      <c r="G339" s="306"/>
      <c r="H339" s="270"/>
      <c r="I339" s="270"/>
      <c r="J339" s="270"/>
      <c r="K339" s="270"/>
      <c r="L339" s="270"/>
      <c r="M339" s="270"/>
      <c r="N339" s="270"/>
      <c r="O339" s="270"/>
      <c r="P339" s="270"/>
      <c r="Q339" s="270"/>
      <c r="R339" s="270"/>
      <c r="S339" s="270"/>
      <c r="T339" s="270"/>
      <c r="U339" s="270"/>
      <c r="V339" s="270"/>
      <c r="W339" s="270"/>
      <c r="X339" s="270"/>
      <c r="Y339" s="270"/>
      <c r="Z339" s="270"/>
      <c r="AA339" s="270"/>
      <c r="AB339" s="270"/>
      <c r="AC339" s="270"/>
      <c r="AD339" s="270"/>
      <c r="AE339" s="270"/>
      <c r="AF339" s="270"/>
      <c r="AG339" s="270"/>
      <c r="AH339" s="270"/>
      <c r="AI339" s="270"/>
      <c r="AJ339" s="270"/>
      <c r="AK339" s="270"/>
      <c r="AL339" s="270"/>
      <c r="AM339" s="270"/>
      <c r="AN339" s="270"/>
      <c r="AO339" s="270"/>
      <c r="AP339" s="270"/>
      <c r="AQ339" s="270"/>
      <c r="AR339" s="270"/>
      <c r="AS339" s="270"/>
      <c r="AT339" s="270"/>
      <c r="AU339" s="270"/>
      <c r="AV339" s="270"/>
      <c r="AW339" s="270"/>
      <c r="AX339" s="270"/>
      <c r="AY339" s="270"/>
      <c r="AZ339" s="270"/>
      <c r="BA339" s="270"/>
      <c r="BB339" s="270"/>
      <c r="BC339" s="270"/>
      <c r="BD339" s="270"/>
      <c r="BE339" s="270"/>
      <c r="BF339" s="270"/>
      <c r="BG339" s="270"/>
      <c r="BH339" s="270"/>
      <c r="BI339" s="270"/>
      <c r="BJ339" s="270"/>
      <c r="BK339" s="270"/>
      <c r="BL339" s="270"/>
      <c r="BM339" s="270"/>
      <c r="BN339" s="270"/>
      <c r="BO339" s="270"/>
      <c r="BP339" s="270"/>
      <c r="BQ339" s="270"/>
      <c r="BR339" s="270"/>
      <c r="BS339" s="270"/>
      <c r="BT339" s="270"/>
      <c r="BU339" s="270"/>
      <c r="BV339" s="270"/>
      <c r="BW339" s="270"/>
      <c r="BX339" s="270"/>
      <c r="BY339" s="270"/>
      <c r="BZ339" s="270"/>
      <c r="CA339" s="270"/>
      <c r="CB339" s="270"/>
      <c r="CC339" s="270"/>
      <c r="CD339" s="270"/>
      <c r="CE339" s="270"/>
      <c r="CF339" s="270"/>
    </row>
    <row r="340" spans="1:84" s="62" customFormat="1" x14ac:dyDescent="0.25">
      <c r="A340" s="306"/>
      <c r="B340" s="306"/>
      <c r="C340" s="306"/>
      <c r="D340" s="306"/>
      <c r="E340" s="306"/>
      <c r="F340" s="306"/>
      <c r="G340" s="306"/>
      <c r="H340" s="270"/>
      <c r="I340" s="270"/>
      <c r="J340" s="270"/>
      <c r="K340" s="270"/>
      <c r="L340" s="270"/>
      <c r="M340" s="270"/>
      <c r="N340" s="270"/>
      <c r="O340" s="270"/>
      <c r="P340" s="270"/>
      <c r="Q340" s="270"/>
      <c r="R340" s="270"/>
      <c r="S340" s="270"/>
      <c r="T340" s="270"/>
      <c r="U340" s="270"/>
      <c r="V340" s="270"/>
      <c r="W340" s="270"/>
      <c r="X340" s="270"/>
      <c r="Y340" s="270"/>
      <c r="Z340" s="270"/>
      <c r="AA340" s="270"/>
      <c r="AB340" s="270"/>
      <c r="AC340" s="270"/>
      <c r="AD340" s="270"/>
      <c r="AE340" s="270"/>
      <c r="AF340" s="270"/>
      <c r="AG340" s="270"/>
      <c r="AH340" s="270"/>
      <c r="AI340" s="270"/>
      <c r="AJ340" s="270"/>
      <c r="AK340" s="270"/>
      <c r="AL340" s="270"/>
      <c r="AM340" s="270"/>
      <c r="AN340" s="270"/>
      <c r="AO340" s="270"/>
      <c r="AP340" s="270"/>
      <c r="AQ340" s="270"/>
      <c r="AR340" s="270"/>
      <c r="AS340" s="270"/>
      <c r="AT340" s="270"/>
      <c r="AU340" s="270"/>
      <c r="AV340" s="270"/>
      <c r="AW340" s="270"/>
      <c r="AX340" s="270"/>
      <c r="AY340" s="270"/>
      <c r="AZ340" s="270"/>
      <c r="BA340" s="270"/>
      <c r="BB340" s="270"/>
      <c r="BC340" s="270"/>
      <c r="BD340" s="270"/>
      <c r="BE340" s="270"/>
      <c r="BF340" s="270"/>
      <c r="BG340" s="270"/>
      <c r="BH340" s="270"/>
      <c r="BI340" s="270"/>
      <c r="BJ340" s="270"/>
      <c r="BK340" s="270"/>
      <c r="BL340" s="270"/>
      <c r="BM340" s="270"/>
      <c r="BN340" s="270"/>
      <c r="BO340" s="270"/>
      <c r="BP340" s="270"/>
      <c r="BQ340" s="270"/>
      <c r="BR340" s="270"/>
      <c r="BS340" s="270"/>
      <c r="BT340" s="270"/>
      <c r="BU340" s="270"/>
      <c r="BV340" s="270"/>
      <c r="BW340" s="270"/>
      <c r="BX340" s="270"/>
      <c r="BY340" s="270"/>
      <c r="BZ340" s="270"/>
      <c r="CA340" s="270"/>
      <c r="CB340" s="270"/>
      <c r="CC340" s="270"/>
      <c r="CD340" s="270"/>
      <c r="CE340" s="270"/>
      <c r="CF340" s="270"/>
    </row>
    <row r="341" spans="1:84" s="62" customFormat="1" x14ac:dyDescent="0.25">
      <c r="A341" s="306"/>
      <c r="B341" s="306"/>
      <c r="C341" s="306"/>
      <c r="D341" s="306"/>
      <c r="E341" s="306"/>
      <c r="F341" s="306"/>
      <c r="G341" s="306"/>
      <c r="H341" s="270"/>
      <c r="I341" s="270"/>
      <c r="J341" s="270"/>
      <c r="K341" s="270"/>
      <c r="L341" s="270"/>
      <c r="M341" s="270"/>
      <c r="N341" s="270"/>
      <c r="O341" s="270"/>
      <c r="P341" s="270"/>
      <c r="Q341" s="270"/>
      <c r="R341" s="270"/>
      <c r="S341" s="270"/>
      <c r="T341" s="270"/>
      <c r="U341" s="270"/>
      <c r="V341" s="270"/>
      <c r="W341" s="270"/>
      <c r="X341" s="270"/>
      <c r="Y341" s="270"/>
      <c r="Z341" s="270"/>
      <c r="AA341" s="270"/>
      <c r="AB341" s="270"/>
      <c r="AC341" s="270"/>
      <c r="AD341" s="270"/>
      <c r="AE341" s="270"/>
      <c r="AF341" s="270"/>
      <c r="AG341" s="270"/>
      <c r="AH341" s="270"/>
      <c r="AI341" s="270"/>
      <c r="AJ341" s="270"/>
      <c r="AK341" s="270"/>
      <c r="AL341" s="270"/>
      <c r="AM341" s="270"/>
      <c r="AN341" s="270"/>
      <c r="AO341" s="270"/>
      <c r="AP341" s="270"/>
      <c r="AQ341" s="270"/>
      <c r="AR341" s="270"/>
      <c r="AS341" s="270"/>
      <c r="AT341" s="270"/>
      <c r="AU341" s="270"/>
      <c r="AV341" s="270"/>
      <c r="AW341" s="270"/>
      <c r="AX341" s="270"/>
      <c r="AY341" s="270"/>
      <c r="AZ341" s="270"/>
      <c r="BA341" s="270"/>
      <c r="BB341" s="270"/>
      <c r="BC341" s="270"/>
      <c r="BD341" s="270"/>
      <c r="BE341" s="270"/>
      <c r="BF341" s="270"/>
      <c r="BG341" s="270"/>
      <c r="BH341" s="270"/>
      <c r="BI341" s="270"/>
      <c r="BJ341" s="270"/>
      <c r="BK341" s="270"/>
      <c r="BL341" s="270"/>
      <c r="BM341" s="270"/>
      <c r="BN341" s="270"/>
      <c r="BO341" s="270"/>
      <c r="BP341" s="270"/>
      <c r="BQ341" s="270"/>
      <c r="BR341" s="270"/>
      <c r="BS341" s="270"/>
      <c r="BT341" s="270"/>
      <c r="BU341" s="270"/>
      <c r="BV341" s="270"/>
      <c r="BW341" s="270"/>
      <c r="BX341" s="270"/>
      <c r="BY341" s="270"/>
      <c r="BZ341" s="270"/>
      <c r="CA341" s="270"/>
      <c r="CB341" s="270"/>
      <c r="CC341" s="270"/>
      <c r="CD341" s="270"/>
      <c r="CE341" s="270"/>
      <c r="CF341" s="270"/>
    </row>
    <row r="342" spans="1:84" s="62" customFormat="1" x14ac:dyDescent="0.25">
      <c r="A342" s="306"/>
      <c r="B342" s="306"/>
      <c r="C342" s="306"/>
      <c r="D342" s="306"/>
      <c r="E342" s="306"/>
      <c r="F342" s="306"/>
      <c r="G342" s="306"/>
      <c r="H342" s="270"/>
      <c r="I342" s="270"/>
      <c r="J342" s="270"/>
      <c r="K342" s="270"/>
      <c r="L342" s="270"/>
      <c r="M342" s="270"/>
      <c r="N342" s="270"/>
      <c r="O342" s="270"/>
      <c r="P342" s="270"/>
      <c r="Q342" s="270"/>
      <c r="R342" s="270"/>
      <c r="S342" s="270"/>
      <c r="T342" s="270"/>
      <c r="U342" s="270"/>
      <c r="V342" s="270"/>
      <c r="W342" s="270"/>
      <c r="X342" s="270"/>
      <c r="Y342" s="270"/>
      <c r="Z342" s="270"/>
      <c r="AA342" s="270"/>
      <c r="AB342" s="270"/>
      <c r="AC342" s="270"/>
      <c r="AD342" s="270"/>
      <c r="AE342" s="270"/>
      <c r="AF342" s="270"/>
      <c r="AG342" s="270"/>
      <c r="AH342" s="270"/>
      <c r="AI342" s="270"/>
      <c r="AJ342" s="270"/>
      <c r="AK342" s="270"/>
      <c r="AL342" s="270"/>
      <c r="AM342" s="270"/>
      <c r="AN342" s="270"/>
      <c r="AO342" s="270"/>
      <c r="AP342" s="270"/>
      <c r="AQ342" s="270"/>
      <c r="AR342" s="270"/>
      <c r="AS342" s="270"/>
      <c r="AT342" s="270"/>
      <c r="AU342" s="270"/>
      <c r="AV342" s="270"/>
      <c r="AW342" s="270"/>
      <c r="AX342" s="270"/>
      <c r="AY342" s="270"/>
      <c r="AZ342" s="270"/>
      <c r="BA342" s="270"/>
      <c r="BB342" s="270"/>
      <c r="BC342" s="270"/>
      <c r="BD342" s="270"/>
      <c r="BE342" s="270"/>
      <c r="BF342" s="270"/>
      <c r="BG342" s="270"/>
      <c r="BH342" s="270"/>
      <c r="BI342" s="270"/>
      <c r="BJ342" s="270"/>
      <c r="BK342" s="270"/>
      <c r="BL342" s="270"/>
      <c r="BM342" s="270"/>
      <c r="BN342" s="270"/>
      <c r="BO342" s="270"/>
      <c r="BP342" s="270"/>
      <c r="BQ342" s="270"/>
      <c r="BR342" s="270"/>
      <c r="BS342" s="270"/>
      <c r="BT342" s="270"/>
      <c r="BU342" s="270"/>
      <c r="BV342" s="270"/>
      <c r="BW342" s="270"/>
      <c r="BX342" s="270"/>
      <c r="BY342" s="270"/>
      <c r="BZ342" s="270"/>
      <c r="CA342" s="270"/>
      <c r="CB342" s="270"/>
      <c r="CC342" s="270"/>
      <c r="CD342" s="270"/>
      <c r="CE342" s="270"/>
      <c r="CF342" s="270"/>
    </row>
    <row r="343" spans="1:84" s="62" customFormat="1" x14ac:dyDescent="0.25">
      <c r="A343" s="306"/>
      <c r="B343" s="306"/>
      <c r="C343" s="306"/>
      <c r="D343" s="306"/>
      <c r="E343" s="306"/>
      <c r="F343" s="306"/>
      <c r="G343" s="306"/>
      <c r="H343" s="270"/>
      <c r="I343" s="270"/>
      <c r="J343" s="270"/>
      <c r="K343" s="270"/>
      <c r="L343" s="270"/>
      <c r="M343" s="270"/>
      <c r="N343" s="270"/>
      <c r="O343" s="270"/>
      <c r="P343" s="270"/>
      <c r="Q343" s="270"/>
      <c r="R343" s="270"/>
      <c r="S343" s="270"/>
      <c r="T343" s="270"/>
      <c r="U343" s="270"/>
      <c r="V343" s="270"/>
      <c r="W343" s="270"/>
      <c r="X343" s="270"/>
      <c r="Y343" s="270"/>
      <c r="Z343" s="270"/>
      <c r="AA343" s="270"/>
      <c r="AB343" s="270"/>
      <c r="AC343" s="270"/>
      <c r="AD343" s="270"/>
      <c r="AE343" s="270"/>
      <c r="AF343" s="270"/>
      <c r="AG343" s="270"/>
      <c r="AH343" s="270"/>
      <c r="AI343" s="270"/>
      <c r="AJ343" s="270"/>
      <c r="AK343" s="270"/>
      <c r="AL343" s="270"/>
      <c r="AM343" s="270"/>
      <c r="AN343" s="270"/>
      <c r="AO343" s="270"/>
      <c r="AP343" s="270"/>
      <c r="AQ343" s="270"/>
      <c r="AR343" s="270"/>
      <c r="AS343" s="270"/>
      <c r="AT343" s="270"/>
      <c r="AU343" s="270"/>
      <c r="AV343" s="270"/>
      <c r="AW343" s="270"/>
      <c r="AX343" s="270"/>
      <c r="AY343" s="270"/>
      <c r="AZ343" s="270"/>
      <c r="BA343" s="270"/>
      <c r="BB343" s="270"/>
      <c r="BC343" s="270"/>
      <c r="BD343" s="270"/>
      <c r="BE343" s="270"/>
      <c r="BF343" s="270"/>
      <c r="BG343" s="270"/>
      <c r="BH343" s="270"/>
      <c r="BI343" s="270"/>
      <c r="BJ343" s="270"/>
      <c r="BK343" s="270"/>
      <c r="BL343" s="270"/>
      <c r="BM343" s="270"/>
      <c r="BN343" s="270"/>
      <c r="BO343" s="270"/>
      <c r="BP343" s="270"/>
      <c r="BQ343" s="270"/>
      <c r="BR343" s="270"/>
      <c r="BS343" s="270"/>
      <c r="BT343" s="270"/>
      <c r="BU343" s="270"/>
      <c r="BV343" s="270"/>
      <c r="BW343" s="270"/>
      <c r="BX343" s="270"/>
      <c r="BY343" s="270"/>
      <c r="BZ343" s="270"/>
      <c r="CA343" s="270"/>
      <c r="CB343" s="270"/>
      <c r="CC343" s="270"/>
      <c r="CD343" s="270"/>
      <c r="CE343" s="270"/>
      <c r="CF343" s="270"/>
    </row>
    <row r="344" spans="1:84" s="62" customFormat="1" x14ac:dyDescent="0.25">
      <c r="A344" s="306"/>
      <c r="B344" s="306"/>
      <c r="C344" s="306"/>
      <c r="D344" s="306"/>
      <c r="E344" s="306"/>
      <c r="F344" s="306"/>
      <c r="G344" s="306"/>
      <c r="H344" s="270"/>
      <c r="I344" s="270"/>
      <c r="J344" s="270"/>
      <c r="K344" s="270"/>
      <c r="L344" s="270"/>
      <c r="M344" s="270"/>
      <c r="N344" s="270"/>
      <c r="O344" s="270"/>
      <c r="P344" s="270"/>
      <c r="Q344" s="270"/>
      <c r="R344" s="270"/>
      <c r="S344" s="270"/>
      <c r="T344" s="270"/>
      <c r="U344" s="270"/>
      <c r="V344" s="270"/>
      <c r="W344" s="270"/>
      <c r="X344" s="270"/>
      <c r="Y344" s="270"/>
      <c r="Z344" s="270"/>
      <c r="AA344" s="270"/>
      <c r="AB344" s="270"/>
      <c r="AC344" s="270"/>
      <c r="AD344" s="270"/>
      <c r="AE344" s="270"/>
      <c r="AF344" s="270"/>
      <c r="AG344" s="270"/>
      <c r="AH344" s="270"/>
      <c r="AI344" s="270"/>
      <c r="AJ344" s="270"/>
      <c r="AK344" s="270"/>
      <c r="AL344" s="270"/>
      <c r="AM344" s="270"/>
      <c r="AN344" s="270"/>
      <c r="AO344" s="270"/>
      <c r="AP344" s="270"/>
      <c r="AQ344" s="270"/>
      <c r="AR344" s="270"/>
      <c r="AS344" s="270"/>
      <c r="AT344" s="270"/>
      <c r="AU344" s="270"/>
      <c r="AV344" s="270"/>
      <c r="AW344" s="270"/>
      <c r="AX344" s="270"/>
      <c r="AY344" s="270"/>
      <c r="AZ344" s="270"/>
      <c r="BA344" s="270"/>
      <c r="BB344" s="270"/>
      <c r="BC344" s="270"/>
      <c r="BD344" s="270"/>
      <c r="BE344" s="270"/>
      <c r="BF344" s="270"/>
      <c r="BG344" s="270"/>
      <c r="BH344" s="270"/>
      <c r="BI344" s="270"/>
      <c r="BJ344" s="270"/>
      <c r="BK344" s="270"/>
      <c r="BL344" s="270"/>
      <c r="BM344" s="270"/>
      <c r="BN344" s="270"/>
      <c r="BO344" s="270"/>
      <c r="BP344" s="270"/>
      <c r="BQ344" s="270"/>
      <c r="BR344" s="270"/>
      <c r="BS344" s="270"/>
      <c r="BT344" s="270"/>
      <c r="BU344" s="270"/>
      <c r="BV344" s="270"/>
      <c r="BW344" s="270"/>
      <c r="BX344" s="270"/>
      <c r="BY344" s="270"/>
      <c r="BZ344" s="270"/>
      <c r="CA344" s="270"/>
      <c r="CB344" s="270"/>
      <c r="CC344" s="270"/>
      <c r="CD344" s="270"/>
      <c r="CE344" s="270"/>
      <c r="CF344" s="270"/>
    </row>
    <row r="345" spans="1:84" s="62" customFormat="1" x14ac:dyDescent="0.25">
      <c r="A345" s="306"/>
      <c r="B345" s="306"/>
      <c r="C345" s="306"/>
      <c r="D345" s="306"/>
      <c r="E345" s="306"/>
      <c r="F345" s="306"/>
      <c r="G345" s="306"/>
      <c r="H345" s="270"/>
      <c r="I345" s="270"/>
      <c r="J345" s="270"/>
      <c r="K345" s="270"/>
      <c r="L345" s="270"/>
      <c r="M345" s="270"/>
      <c r="N345" s="270"/>
      <c r="O345" s="270"/>
      <c r="P345" s="270"/>
      <c r="Q345" s="270"/>
      <c r="R345" s="270"/>
      <c r="S345" s="270"/>
      <c r="T345" s="270"/>
      <c r="U345" s="270"/>
      <c r="V345" s="270"/>
      <c r="W345" s="270"/>
      <c r="X345" s="270"/>
      <c r="Y345" s="270"/>
      <c r="Z345" s="270"/>
      <c r="AA345" s="270"/>
      <c r="AB345" s="270"/>
      <c r="AC345" s="270"/>
      <c r="AD345" s="270"/>
      <c r="AE345" s="270"/>
      <c r="AF345" s="270"/>
      <c r="AG345" s="270"/>
      <c r="AH345" s="270"/>
      <c r="AI345" s="270"/>
      <c r="AJ345" s="270"/>
      <c r="AK345" s="270"/>
      <c r="AL345" s="270"/>
      <c r="AM345" s="270"/>
      <c r="AN345" s="270"/>
      <c r="AO345" s="270"/>
      <c r="AP345" s="270"/>
      <c r="AQ345" s="270"/>
      <c r="AR345" s="270"/>
      <c r="AS345" s="270"/>
      <c r="AT345" s="270"/>
      <c r="AU345" s="270"/>
      <c r="AV345" s="270"/>
      <c r="AW345" s="270"/>
      <c r="AX345" s="270"/>
      <c r="AY345" s="270"/>
      <c r="AZ345" s="270"/>
      <c r="BA345" s="270"/>
      <c r="BB345" s="270"/>
      <c r="BC345" s="270"/>
      <c r="BD345" s="270"/>
      <c r="BE345" s="270"/>
      <c r="BF345" s="270"/>
      <c r="BG345" s="270"/>
      <c r="BH345" s="270"/>
      <c r="BI345" s="270"/>
      <c r="BJ345" s="270"/>
      <c r="BK345" s="270"/>
      <c r="BL345" s="270"/>
      <c r="BM345" s="270"/>
      <c r="BN345" s="270"/>
      <c r="BO345" s="270"/>
      <c r="BP345" s="270"/>
      <c r="BQ345" s="270"/>
      <c r="BR345" s="270"/>
      <c r="BS345" s="270"/>
      <c r="BT345" s="270"/>
      <c r="BU345" s="270"/>
      <c r="BV345" s="270"/>
      <c r="BW345" s="270"/>
      <c r="BX345" s="270"/>
      <c r="BY345" s="270"/>
      <c r="BZ345" s="270"/>
      <c r="CA345" s="270"/>
      <c r="CB345" s="270"/>
      <c r="CC345" s="270"/>
      <c r="CD345" s="270"/>
      <c r="CE345" s="270"/>
      <c r="CF345" s="270"/>
    </row>
    <row r="346" spans="1:84" s="62" customFormat="1" x14ac:dyDescent="0.25">
      <c r="A346" s="306"/>
      <c r="B346" s="306"/>
      <c r="C346" s="306"/>
      <c r="D346" s="306"/>
      <c r="E346" s="306"/>
      <c r="F346" s="306"/>
      <c r="G346" s="306"/>
      <c r="H346" s="270"/>
      <c r="I346" s="270"/>
      <c r="J346" s="270"/>
      <c r="K346" s="270"/>
      <c r="L346" s="270"/>
      <c r="M346" s="270"/>
      <c r="N346" s="270"/>
      <c r="O346" s="270"/>
      <c r="P346" s="270"/>
      <c r="Q346" s="270"/>
      <c r="R346" s="270"/>
      <c r="S346" s="270"/>
      <c r="T346" s="270"/>
      <c r="U346" s="270"/>
      <c r="V346" s="270"/>
      <c r="W346" s="270"/>
      <c r="X346" s="270"/>
      <c r="Y346" s="270"/>
      <c r="Z346" s="270"/>
      <c r="AA346" s="270"/>
      <c r="AB346" s="270"/>
      <c r="AC346" s="270"/>
      <c r="AD346" s="270"/>
      <c r="AE346" s="270"/>
      <c r="AF346" s="270"/>
      <c r="AG346" s="270"/>
      <c r="AH346" s="270"/>
      <c r="AI346" s="270"/>
      <c r="AJ346" s="270"/>
      <c r="AK346" s="270"/>
      <c r="AL346" s="270"/>
      <c r="AM346" s="270"/>
      <c r="AN346" s="270"/>
      <c r="AO346" s="270"/>
      <c r="AP346" s="270"/>
      <c r="AQ346" s="270"/>
      <c r="AR346" s="270"/>
      <c r="AS346" s="270"/>
      <c r="AT346" s="270"/>
      <c r="AU346" s="270"/>
      <c r="AV346" s="270"/>
      <c r="AW346" s="270"/>
      <c r="AX346" s="270"/>
      <c r="AY346" s="270"/>
      <c r="AZ346" s="270"/>
      <c r="BA346" s="270"/>
      <c r="BB346" s="270"/>
      <c r="BC346" s="270"/>
      <c r="BD346" s="270"/>
      <c r="BE346" s="270"/>
      <c r="BF346" s="270"/>
      <c r="BG346" s="270"/>
      <c r="BH346" s="270"/>
      <c r="BI346" s="270"/>
      <c r="BJ346" s="270"/>
      <c r="BK346" s="270"/>
      <c r="BL346" s="270"/>
      <c r="BM346" s="270"/>
      <c r="BN346" s="270"/>
      <c r="BO346" s="270"/>
      <c r="BP346" s="270"/>
      <c r="BQ346" s="270"/>
      <c r="BR346" s="270"/>
      <c r="BS346" s="270"/>
      <c r="BT346" s="270"/>
      <c r="BU346" s="270"/>
      <c r="BV346" s="270"/>
      <c r="BW346" s="270"/>
      <c r="BX346" s="270"/>
      <c r="BY346" s="270"/>
      <c r="BZ346" s="270"/>
      <c r="CA346" s="270"/>
      <c r="CB346" s="270"/>
      <c r="CC346" s="270"/>
      <c r="CD346" s="270"/>
      <c r="CE346" s="270"/>
      <c r="CF346" s="270"/>
    </row>
    <row r="347" spans="1:84" s="62" customFormat="1" x14ac:dyDescent="0.25">
      <c r="A347" s="306"/>
      <c r="B347" s="306"/>
      <c r="C347" s="306"/>
      <c r="D347" s="306"/>
      <c r="E347" s="306"/>
      <c r="F347" s="306"/>
      <c r="G347" s="306"/>
      <c r="H347" s="270"/>
      <c r="I347" s="270"/>
      <c r="J347" s="270"/>
      <c r="K347" s="270"/>
      <c r="L347" s="270"/>
      <c r="M347" s="270"/>
      <c r="N347" s="270"/>
      <c r="O347" s="270"/>
      <c r="P347" s="270"/>
      <c r="Q347" s="270"/>
      <c r="R347" s="270"/>
      <c r="S347" s="270"/>
      <c r="T347" s="270"/>
      <c r="U347" s="270"/>
      <c r="V347" s="270"/>
      <c r="W347" s="270"/>
      <c r="X347" s="270"/>
      <c r="Y347" s="270"/>
      <c r="Z347" s="270"/>
      <c r="AA347" s="270"/>
      <c r="AB347" s="270"/>
      <c r="AC347" s="270"/>
      <c r="AD347" s="270"/>
      <c r="AE347" s="270"/>
      <c r="AF347" s="270"/>
      <c r="AG347" s="270"/>
      <c r="AH347" s="270"/>
      <c r="AI347" s="270"/>
      <c r="AJ347" s="270"/>
      <c r="AK347" s="270"/>
      <c r="AL347" s="270"/>
      <c r="AM347" s="270"/>
      <c r="AN347" s="270"/>
      <c r="AO347" s="270"/>
      <c r="AP347" s="270"/>
      <c r="AQ347" s="270"/>
      <c r="AR347" s="270"/>
      <c r="AS347" s="270"/>
      <c r="AT347" s="270"/>
      <c r="AU347" s="270"/>
      <c r="AV347" s="270"/>
      <c r="AW347" s="270"/>
      <c r="AX347" s="270"/>
      <c r="AY347" s="270"/>
      <c r="AZ347" s="270"/>
      <c r="BA347" s="270"/>
      <c r="BB347" s="270"/>
      <c r="BC347" s="270"/>
      <c r="BD347" s="270"/>
      <c r="BE347" s="270"/>
      <c r="BF347" s="270"/>
      <c r="BG347" s="270"/>
      <c r="BH347" s="270"/>
      <c r="BI347" s="270"/>
      <c r="BJ347" s="270"/>
      <c r="BK347" s="270"/>
      <c r="BL347" s="270"/>
      <c r="BM347" s="270"/>
      <c r="BN347" s="270"/>
      <c r="BO347" s="270"/>
      <c r="BP347" s="270"/>
      <c r="BQ347" s="270"/>
      <c r="BR347" s="270"/>
      <c r="BS347" s="270"/>
      <c r="BT347" s="270"/>
      <c r="BU347" s="270"/>
      <c r="BV347" s="270"/>
      <c r="BW347" s="270"/>
      <c r="BX347" s="270"/>
      <c r="BY347" s="270"/>
      <c r="BZ347" s="270"/>
      <c r="CA347" s="270"/>
      <c r="CB347" s="270"/>
      <c r="CC347" s="270"/>
      <c r="CD347" s="270"/>
      <c r="CE347" s="270"/>
      <c r="CF347" s="270"/>
    </row>
    <row r="348" spans="1:84" s="62" customFormat="1" x14ac:dyDescent="0.25">
      <c r="A348" s="306"/>
      <c r="B348" s="306"/>
      <c r="C348" s="306"/>
      <c r="D348" s="306"/>
      <c r="E348" s="306"/>
      <c r="F348" s="306"/>
      <c r="G348" s="306"/>
      <c r="H348" s="270"/>
      <c r="I348" s="270"/>
      <c r="J348" s="270"/>
      <c r="K348" s="270"/>
      <c r="L348" s="270"/>
      <c r="M348" s="270"/>
      <c r="N348" s="270"/>
      <c r="O348" s="270"/>
      <c r="P348" s="270"/>
      <c r="Q348" s="270"/>
      <c r="R348" s="270"/>
      <c r="S348" s="270"/>
      <c r="T348" s="270"/>
      <c r="U348" s="270"/>
      <c r="V348" s="270"/>
      <c r="W348" s="270"/>
      <c r="X348" s="270"/>
      <c r="Y348" s="270"/>
      <c r="Z348" s="270"/>
      <c r="AA348" s="270"/>
      <c r="AB348" s="270"/>
      <c r="AC348" s="270"/>
      <c r="AD348" s="270"/>
      <c r="AE348" s="270"/>
      <c r="AF348" s="270"/>
      <c r="AG348" s="270"/>
      <c r="AH348" s="270"/>
      <c r="AI348" s="270"/>
      <c r="AJ348" s="270"/>
      <c r="AK348" s="270"/>
      <c r="AL348" s="270"/>
      <c r="AM348" s="270"/>
      <c r="AN348" s="270"/>
      <c r="AO348" s="270"/>
      <c r="AP348" s="270"/>
      <c r="AQ348" s="270"/>
      <c r="AR348" s="270"/>
      <c r="AS348" s="270"/>
      <c r="AT348" s="270"/>
      <c r="AU348" s="270"/>
      <c r="AV348" s="270"/>
      <c r="AW348" s="270"/>
      <c r="AX348" s="270"/>
      <c r="AY348" s="270"/>
      <c r="AZ348" s="270"/>
      <c r="BA348" s="270"/>
      <c r="BB348" s="270"/>
      <c r="BC348" s="270"/>
      <c r="BD348" s="270"/>
      <c r="BE348" s="270"/>
      <c r="BF348" s="270"/>
      <c r="BG348" s="270"/>
      <c r="BH348" s="270"/>
      <c r="BI348" s="270"/>
      <c r="BJ348" s="270"/>
      <c r="BK348" s="270"/>
      <c r="BL348" s="270"/>
      <c r="BM348" s="270"/>
      <c r="BN348" s="270"/>
      <c r="BO348" s="270"/>
      <c r="BP348" s="270"/>
      <c r="BQ348" s="270"/>
      <c r="BR348" s="270"/>
      <c r="BS348" s="270"/>
      <c r="BT348" s="270"/>
      <c r="BU348" s="270"/>
      <c r="BV348" s="270"/>
      <c r="BW348" s="270"/>
      <c r="BX348" s="270"/>
      <c r="BY348" s="270"/>
      <c r="BZ348" s="270"/>
      <c r="CA348" s="270"/>
      <c r="CB348" s="270"/>
      <c r="CC348" s="270"/>
      <c r="CD348" s="270"/>
      <c r="CE348" s="270"/>
      <c r="CF348" s="270"/>
    </row>
    <row r="349" spans="1:84" s="62" customFormat="1" x14ac:dyDescent="0.25">
      <c r="A349" s="306"/>
      <c r="B349" s="306"/>
      <c r="C349" s="306"/>
      <c r="D349" s="306"/>
      <c r="E349" s="306"/>
      <c r="F349" s="306"/>
      <c r="G349" s="306"/>
      <c r="H349" s="270"/>
      <c r="I349" s="270"/>
      <c r="J349" s="270"/>
      <c r="K349" s="270"/>
      <c r="L349" s="270"/>
      <c r="M349" s="270"/>
      <c r="N349" s="270"/>
      <c r="O349" s="270"/>
      <c r="P349" s="270"/>
      <c r="Q349" s="270"/>
      <c r="R349" s="270"/>
      <c r="S349" s="270"/>
      <c r="T349" s="270"/>
      <c r="U349" s="270"/>
      <c r="V349" s="270"/>
      <c r="W349" s="270"/>
      <c r="X349" s="270"/>
      <c r="Y349" s="270"/>
      <c r="Z349" s="270"/>
      <c r="AA349" s="270"/>
      <c r="AB349" s="270"/>
      <c r="AC349" s="270"/>
      <c r="AD349" s="270"/>
      <c r="AE349" s="270"/>
      <c r="AF349" s="270"/>
      <c r="AG349" s="270"/>
      <c r="AH349" s="270"/>
      <c r="AI349" s="270"/>
      <c r="AJ349" s="270"/>
      <c r="AK349" s="270"/>
      <c r="AL349" s="270"/>
      <c r="AM349" s="270"/>
      <c r="AN349" s="270"/>
      <c r="AO349" s="270"/>
      <c r="AP349" s="270"/>
      <c r="AQ349" s="270"/>
      <c r="AR349" s="270"/>
      <c r="AS349" s="270"/>
      <c r="AT349" s="270"/>
      <c r="AU349" s="270"/>
      <c r="AV349" s="270"/>
      <c r="AW349" s="270"/>
      <c r="AX349" s="270"/>
      <c r="AY349" s="270"/>
      <c r="AZ349" s="270"/>
      <c r="BA349" s="270"/>
      <c r="BB349" s="270"/>
      <c r="BC349" s="270"/>
      <c r="BD349" s="270"/>
      <c r="BE349" s="270"/>
      <c r="BF349" s="270"/>
      <c r="BG349" s="270"/>
      <c r="BH349" s="270"/>
      <c r="BI349" s="270"/>
      <c r="BJ349" s="270"/>
      <c r="BK349" s="270"/>
      <c r="BL349" s="270"/>
      <c r="BM349" s="270"/>
      <c r="BN349" s="270"/>
      <c r="BO349" s="270"/>
      <c r="BP349" s="270"/>
      <c r="BQ349" s="270"/>
      <c r="BR349" s="270"/>
      <c r="BS349" s="270"/>
      <c r="BT349" s="270"/>
      <c r="BU349" s="270"/>
      <c r="BV349" s="270"/>
      <c r="BW349" s="270"/>
      <c r="BX349" s="270"/>
      <c r="BY349" s="270"/>
      <c r="BZ349" s="270"/>
      <c r="CA349" s="270"/>
      <c r="CB349" s="270"/>
      <c r="CC349" s="270"/>
      <c r="CD349" s="270"/>
      <c r="CE349" s="270"/>
      <c r="CF349" s="270"/>
    </row>
    <row r="350" spans="1:84" s="62" customFormat="1" x14ac:dyDescent="0.25">
      <c r="A350" s="306"/>
      <c r="B350" s="306"/>
      <c r="C350" s="306"/>
      <c r="D350" s="306"/>
      <c r="E350" s="306"/>
      <c r="F350" s="306"/>
      <c r="G350" s="306"/>
      <c r="H350" s="270"/>
      <c r="I350" s="270"/>
      <c r="J350" s="270"/>
      <c r="K350" s="270"/>
      <c r="L350" s="270"/>
      <c r="M350" s="270"/>
      <c r="N350" s="270"/>
      <c r="O350" s="270"/>
      <c r="P350" s="270"/>
      <c r="Q350" s="270"/>
      <c r="R350" s="270"/>
      <c r="S350" s="270"/>
      <c r="T350" s="270"/>
      <c r="U350" s="270"/>
      <c r="V350" s="270"/>
      <c r="W350" s="270"/>
      <c r="X350" s="270"/>
      <c r="Y350" s="270"/>
      <c r="Z350" s="270"/>
      <c r="AA350" s="270"/>
      <c r="AB350" s="270"/>
      <c r="AC350" s="270"/>
      <c r="AD350" s="270"/>
      <c r="AE350" s="270"/>
      <c r="AF350" s="270"/>
      <c r="AG350" s="270"/>
      <c r="AH350" s="270"/>
      <c r="AI350" s="270"/>
      <c r="AJ350" s="270"/>
      <c r="AK350" s="270"/>
      <c r="AL350" s="270"/>
      <c r="AM350" s="270"/>
      <c r="AN350" s="270"/>
      <c r="AO350" s="270"/>
      <c r="AP350" s="270"/>
      <c r="AQ350" s="270"/>
      <c r="AR350" s="270"/>
      <c r="AS350" s="270"/>
      <c r="AT350" s="270"/>
      <c r="AU350" s="270"/>
      <c r="AV350" s="270"/>
      <c r="AW350" s="270"/>
      <c r="AX350" s="270"/>
      <c r="AY350" s="270"/>
      <c r="AZ350" s="270"/>
      <c r="BA350" s="270"/>
      <c r="BB350" s="270"/>
      <c r="BC350" s="270"/>
      <c r="BD350" s="270"/>
      <c r="BE350" s="270"/>
      <c r="BF350" s="270"/>
      <c r="BG350" s="270"/>
      <c r="BH350" s="270"/>
      <c r="BI350" s="270"/>
      <c r="BJ350" s="270"/>
      <c r="BK350" s="270"/>
      <c r="BL350" s="270"/>
      <c r="BM350" s="270"/>
      <c r="BN350" s="270"/>
      <c r="BO350" s="270"/>
      <c r="BP350" s="270"/>
      <c r="BQ350" s="270"/>
      <c r="BR350" s="270"/>
      <c r="BS350" s="270"/>
      <c r="BT350" s="270"/>
      <c r="BU350" s="270"/>
      <c r="BV350" s="270"/>
      <c r="BW350" s="270"/>
      <c r="BX350" s="270"/>
      <c r="BY350" s="270"/>
      <c r="BZ350" s="270"/>
      <c r="CA350" s="270"/>
      <c r="CB350" s="270"/>
      <c r="CC350" s="270"/>
      <c r="CD350" s="270"/>
      <c r="CE350" s="270"/>
      <c r="CF350" s="270"/>
    </row>
    <row r="351" spans="1:84" s="62" customFormat="1" x14ac:dyDescent="0.25">
      <c r="A351" s="306"/>
      <c r="B351" s="306"/>
      <c r="C351" s="306"/>
      <c r="D351" s="306"/>
      <c r="E351" s="306"/>
      <c r="F351" s="306"/>
      <c r="G351" s="306"/>
      <c r="H351" s="270"/>
      <c r="I351" s="270"/>
      <c r="J351" s="270"/>
      <c r="K351" s="270"/>
      <c r="L351" s="270"/>
      <c r="M351" s="270"/>
      <c r="N351" s="270"/>
      <c r="O351" s="270"/>
      <c r="P351" s="270"/>
      <c r="Q351" s="270"/>
      <c r="R351" s="270"/>
      <c r="S351" s="270"/>
      <c r="T351" s="270"/>
      <c r="U351" s="270"/>
      <c r="V351" s="270"/>
      <c r="W351" s="270"/>
      <c r="X351" s="270"/>
      <c r="Y351" s="270"/>
      <c r="Z351" s="270"/>
      <c r="AA351" s="270"/>
      <c r="AB351" s="270"/>
      <c r="AC351" s="270"/>
      <c r="AD351" s="270"/>
      <c r="AE351" s="270"/>
      <c r="AF351" s="270"/>
      <c r="AG351" s="270"/>
      <c r="AH351" s="270"/>
      <c r="AI351" s="270"/>
      <c r="AJ351" s="270"/>
      <c r="AK351" s="270"/>
      <c r="AL351" s="270"/>
      <c r="AM351" s="270"/>
      <c r="AN351" s="270"/>
      <c r="AO351" s="270"/>
      <c r="AP351" s="270"/>
      <c r="AQ351" s="270"/>
      <c r="AR351" s="270"/>
      <c r="AS351" s="270"/>
      <c r="AT351" s="270"/>
      <c r="AU351" s="270"/>
      <c r="AV351" s="270"/>
      <c r="AW351" s="270"/>
      <c r="AX351" s="270"/>
      <c r="AY351" s="270"/>
      <c r="AZ351" s="270"/>
      <c r="BA351" s="270"/>
      <c r="BB351" s="270"/>
      <c r="BC351" s="270"/>
      <c r="BD351" s="270"/>
      <c r="BE351" s="270"/>
      <c r="BF351" s="270"/>
      <c r="BG351" s="270"/>
      <c r="BH351" s="270"/>
      <c r="BI351" s="270"/>
      <c r="BJ351" s="270"/>
      <c r="BK351" s="270"/>
      <c r="BL351" s="270"/>
      <c r="BM351" s="270"/>
      <c r="BN351" s="270"/>
      <c r="BO351" s="270"/>
      <c r="BP351" s="270"/>
      <c r="BQ351" s="270"/>
      <c r="BR351" s="270"/>
      <c r="BS351" s="270"/>
      <c r="BT351" s="270"/>
      <c r="BU351" s="270"/>
      <c r="BV351" s="270"/>
      <c r="BW351" s="270"/>
      <c r="BX351" s="270"/>
      <c r="BY351" s="270"/>
      <c r="BZ351" s="270"/>
      <c r="CA351" s="270"/>
      <c r="CB351" s="270"/>
      <c r="CC351" s="270"/>
      <c r="CD351" s="270"/>
      <c r="CE351" s="270"/>
      <c r="CF351" s="270"/>
    </row>
    <row r="352" spans="1:84" s="62" customFormat="1" x14ac:dyDescent="0.25">
      <c r="A352" s="306"/>
      <c r="B352" s="306"/>
      <c r="C352" s="306"/>
      <c r="D352" s="306"/>
      <c r="E352" s="306"/>
      <c r="F352" s="306"/>
      <c r="G352" s="306"/>
      <c r="H352" s="270"/>
      <c r="I352" s="270"/>
      <c r="J352" s="270"/>
      <c r="K352" s="270"/>
      <c r="L352" s="270"/>
      <c r="M352" s="270"/>
      <c r="N352" s="270"/>
      <c r="O352" s="270"/>
      <c r="P352" s="270"/>
      <c r="Q352" s="270"/>
      <c r="R352" s="270"/>
      <c r="S352" s="270"/>
      <c r="T352" s="270"/>
      <c r="U352" s="270"/>
      <c r="V352" s="270"/>
      <c r="W352" s="270"/>
      <c r="X352" s="270"/>
      <c r="Y352" s="270"/>
      <c r="Z352" s="270"/>
      <c r="AA352" s="270"/>
      <c r="AB352" s="270"/>
      <c r="AC352" s="270"/>
      <c r="AD352" s="270"/>
      <c r="AE352" s="270"/>
      <c r="AF352" s="270"/>
      <c r="AG352" s="270"/>
      <c r="AH352" s="270"/>
      <c r="AI352" s="270"/>
      <c r="AJ352" s="270"/>
      <c r="AK352" s="270"/>
      <c r="AL352" s="270"/>
      <c r="AM352" s="270"/>
      <c r="AN352" s="270"/>
      <c r="AO352" s="270"/>
      <c r="AP352" s="270"/>
      <c r="AQ352" s="270"/>
      <c r="AR352" s="270"/>
      <c r="AS352" s="270"/>
      <c r="AT352" s="270"/>
      <c r="AU352" s="270"/>
      <c r="AV352" s="270"/>
      <c r="AW352" s="270"/>
      <c r="AX352" s="270"/>
      <c r="AY352" s="270"/>
      <c r="AZ352" s="270"/>
      <c r="BA352" s="270"/>
      <c r="BB352" s="270"/>
      <c r="BC352" s="270"/>
      <c r="BD352" s="270"/>
      <c r="BE352" s="270"/>
      <c r="BF352" s="270"/>
      <c r="BG352" s="270"/>
      <c r="BH352" s="270"/>
      <c r="BI352" s="270"/>
      <c r="BJ352" s="270"/>
      <c r="BK352" s="270"/>
      <c r="BL352" s="270"/>
      <c r="BM352" s="270"/>
      <c r="BN352" s="270"/>
      <c r="BO352" s="270"/>
      <c r="BP352" s="270"/>
      <c r="BQ352" s="270"/>
      <c r="BR352" s="270"/>
      <c r="BS352" s="270"/>
      <c r="BT352" s="270"/>
      <c r="BU352" s="270"/>
      <c r="BV352" s="270"/>
      <c r="BW352" s="270"/>
      <c r="BX352" s="270"/>
      <c r="BY352" s="270"/>
      <c r="BZ352" s="270"/>
      <c r="CA352" s="270"/>
      <c r="CB352" s="270"/>
      <c r="CC352" s="270"/>
      <c r="CD352" s="270"/>
      <c r="CE352" s="270"/>
      <c r="CF352" s="270"/>
    </row>
    <row r="353" spans="1:84" s="62" customFormat="1" x14ac:dyDescent="0.25">
      <c r="A353" s="306"/>
      <c r="B353" s="306"/>
      <c r="C353" s="306"/>
      <c r="D353" s="306"/>
      <c r="E353" s="306"/>
      <c r="F353" s="306"/>
      <c r="G353" s="306"/>
      <c r="H353" s="270"/>
      <c r="I353" s="270"/>
      <c r="J353" s="270"/>
      <c r="K353" s="270"/>
      <c r="L353" s="270"/>
      <c r="M353" s="270"/>
      <c r="N353" s="270"/>
      <c r="O353" s="270"/>
      <c r="P353" s="270"/>
      <c r="Q353" s="270"/>
      <c r="R353" s="270"/>
      <c r="S353" s="270"/>
      <c r="T353" s="270"/>
      <c r="U353" s="270"/>
      <c r="V353" s="270"/>
      <c r="W353" s="270"/>
      <c r="X353" s="270"/>
      <c r="Y353" s="270"/>
      <c r="Z353" s="270"/>
      <c r="AA353" s="270"/>
      <c r="AB353" s="270"/>
      <c r="AC353" s="270"/>
      <c r="AD353" s="270"/>
      <c r="AE353" s="270"/>
      <c r="AF353" s="270"/>
      <c r="AG353" s="270"/>
      <c r="AH353" s="270"/>
      <c r="AI353" s="270"/>
      <c r="AJ353" s="270"/>
      <c r="AK353" s="270"/>
      <c r="AL353" s="270"/>
      <c r="AM353" s="270"/>
      <c r="AN353" s="270"/>
      <c r="AO353" s="270"/>
      <c r="AP353" s="270"/>
      <c r="AQ353" s="270"/>
      <c r="AR353" s="270"/>
      <c r="AS353" s="270"/>
      <c r="AT353" s="270"/>
      <c r="AU353" s="270"/>
      <c r="AV353" s="270"/>
      <c r="AW353" s="270"/>
      <c r="AX353" s="270"/>
      <c r="AY353" s="270"/>
      <c r="AZ353" s="270"/>
      <c r="BA353" s="270"/>
      <c r="BB353" s="270"/>
      <c r="BC353" s="270"/>
      <c r="BD353" s="270"/>
      <c r="BE353" s="270"/>
      <c r="BF353" s="270"/>
      <c r="BG353" s="270"/>
      <c r="BH353" s="270"/>
      <c r="BI353" s="270"/>
      <c r="BJ353" s="270"/>
      <c r="BK353" s="270"/>
      <c r="BL353" s="270"/>
      <c r="BM353" s="270"/>
      <c r="BN353" s="270"/>
      <c r="BO353" s="270"/>
      <c r="BP353" s="270"/>
      <c r="BQ353" s="270"/>
      <c r="BR353" s="270"/>
      <c r="BS353" s="270"/>
      <c r="BT353" s="270"/>
      <c r="BU353" s="270"/>
      <c r="BV353" s="270"/>
      <c r="BW353" s="270"/>
      <c r="BX353" s="270"/>
      <c r="BY353" s="270"/>
      <c r="BZ353" s="270"/>
      <c r="CA353" s="270"/>
      <c r="CB353" s="270"/>
      <c r="CC353" s="270"/>
      <c r="CD353" s="270"/>
      <c r="CE353" s="270"/>
      <c r="CF353" s="270"/>
    </row>
    <row r="354" spans="1:84" s="62" customFormat="1" x14ac:dyDescent="0.25">
      <c r="A354" s="306"/>
      <c r="B354" s="306"/>
      <c r="C354" s="306"/>
      <c r="D354" s="306"/>
      <c r="E354" s="306"/>
      <c r="F354" s="306"/>
      <c r="G354" s="306"/>
      <c r="H354" s="270"/>
      <c r="I354" s="270"/>
      <c r="J354" s="270"/>
      <c r="K354" s="270"/>
      <c r="L354" s="270"/>
      <c r="M354" s="270"/>
      <c r="N354" s="270"/>
      <c r="O354" s="270"/>
      <c r="P354" s="270"/>
      <c r="Q354" s="270"/>
      <c r="R354" s="270"/>
      <c r="S354" s="270"/>
      <c r="T354" s="270"/>
      <c r="U354" s="270"/>
      <c r="V354" s="270"/>
      <c r="W354" s="270"/>
      <c r="X354" s="270"/>
      <c r="Y354" s="270"/>
      <c r="Z354" s="270"/>
      <c r="AA354" s="270"/>
      <c r="AB354" s="270"/>
      <c r="AC354" s="270"/>
      <c r="AD354" s="270"/>
      <c r="AE354" s="270"/>
      <c r="AF354" s="270"/>
      <c r="AG354" s="270"/>
      <c r="AH354" s="270"/>
      <c r="AI354" s="270"/>
      <c r="AJ354" s="270"/>
      <c r="AK354" s="270"/>
      <c r="AL354" s="270"/>
      <c r="AM354" s="270"/>
      <c r="AN354" s="270"/>
      <c r="AO354" s="270"/>
      <c r="AP354" s="270"/>
      <c r="AQ354" s="270"/>
      <c r="AR354" s="270"/>
      <c r="AS354" s="270"/>
      <c r="AT354" s="270"/>
      <c r="AU354" s="270"/>
      <c r="AV354" s="270"/>
      <c r="AW354" s="270"/>
      <c r="AX354" s="270"/>
      <c r="AY354" s="270"/>
      <c r="AZ354" s="270"/>
      <c r="BA354" s="270"/>
      <c r="BB354" s="270"/>
      <c r="BC354" s="270"/>
      <c r="BD354" s="270"/>
      <c r="BE354" s="270"/>
      <c r="BF354" s="270"/>
      <c r="BG354" s="270"/>
      <c r="BH354" s="270"/>
      <c r="BI354" s="270"/>
      <c r="BJ354" s="270"/>
      <c r="BK354" s="270"/>
      <c r="BL354" s="270"/>
      <c r="BM354" s="270"/>
      <c r="BN354" s="270"/>
      <c r="BO354" s="270"/>
      <c r="BP354" s="270"/>
      <c r="BQ354" s="270"/>
      <c r="BR354" s="270"/>
      <c r="BS354" s="270"/>
      <c r="BT354" s="270"/>
      <c r="BU354" s="270"/>
      <c r="BV354" s="270"/>
      <c r="BW354" s="270"/>
      <c r="BX354" s="270"/>
      <c r="BY354" s="270"/>
      <c r="BZ354" s="270"/>
      <c r="CA354" s="270"/>
      <c r="CB354" s="270"/>
      <c r="CC354" s="270"/>
      <c r="CD354" s="270"/>
      <c r="CE354" s="270"/>
      <c r="CF354" s="270"/>
    </row>
    <row r="355" spans="1:84" s="62" customFormat="1" x14ac:dyDescent="0.25">
      <c r="A355" s="306"/>
      <c r="B355" s="306"/>
      <c r="C355" s="306"/>
      <c r="D355" s="306"/>
      <c r="E355" s="306"/>
      <c r="F355" s="306"/>
      <c r="G355" s="306"/>
      <c r="H355" s="270"/>
      <c r="I355" s="270"/>
      <c r="J355" s="270"/>
      <c r="K355" s="270"/>
      <c r="L355" s="270"/>
      <c r="M355" s="270"/>
      <c r="N355" s="270"/>
      <c r="O355" s="270"/>
      <c r="P355" s="270"/>
      <c r="Q355" s="270"/>
      <c r="R355" s="270"/>
      <c r="S355" s="270"/>
      <c r="T355" s="270"/>
      <c r="U355" s="270"/>
      <c r="V355" s="270"/>
      <c r="W355" s="270"/>
      <c r="X355" s="270"/>
      <c r="Y355" s="270"/>
      <c r="Z355" s="270"/>
      <c r="AA355" s="270"/>
      <c r="AB355" s="270"/>
      <c r="AC355" s="270"/>
      <c r="AD355" s="270"/>
      <c r="AE355" s="270"/>
      <c r="AF355" s="270"/>
      <c r="AG355" s="270"/>
      <c r="AH355" s="270"/>
      <c r="AI355" s="270"/>
      <c r="AJ355" s="270"/>
      <c r="AK355" s="270"/>
      <c r="AL355" s="270"/>
      <c r="AM355" s="270"/>
      <c r="AN355" s="270"/>
      <c r="AO355" s="270"/>
      <c r="AP355" s="270"/>
      <c r="AQ355" s="270"/>
      <c r="AR355" s="270"/>
      <c r="AS355" s="270"/>
      <c r="AT355" s="270"/>
      <c r="AU355" s="270"/>
      <c r="AV355" s="270"/>
      <c r="AW355" s="270"/>
      <c r="AX355" s="270"/>
      <c r="AY355" s="270"/>
      <c r="AZ355" s="270"/>
      <c r="BA355" s="270"/>
      <c r="BB355" s="270"/>
      <c r="BC355" s="270"/>
      <c r="BD355" s="270"/>
      <c r="BE355" s="270"/>
      <c r="BF355" s="270"/>
      <c r="BG355" s="270"/>
      <c r="BH355" s="270"/>
      <c r="BI355" s="270"/>
      <c r="BJ355" s="270"/>
      <c r="BK355" s="270"/>
      <c r="BL355" s="270"/>
      <c r="BM355" s="270"/>
      <c r="BN355" s="270"/>
      <c r="BO355" s="270"/>
      <c r="BP355" s="270"/>
      <c r="BQ355" s="270"/>
      <c r="BR355" s="270"/>
      <c r="BS355" s="270"/>
      <c r="BT355" s="270"/>
      <c r="BU355" s="270"/>
      <c r="BV355" s="270"/>
      <c r="BW355" s="270"/>
      <c r="BX355" s="270"/>
      <c r="BY355" s="270"/>
      <c r="BZ355" s="270"/>
      <c r="CA355" s="270"/>
      <c r="CB355" s="270"/>
      <c r="CC355" s="270"/>
      <c r="CD355" s="270"/>
      <c r="CE355" s="270"/>
      <c r="CF355" s="270"/>
    </row>
    <row r="356" spans="1:84" s="62" customFormat="1" x14ac:dyDescent="0.25">
      <c r="A356" s="306"/>
      <c r="B356" s="306"/>
      <c r="C356" s="306"/>
      <c r="D356" s="306"/>
      <c r="E356" s="306"/>
      <c r="F356" s="306"/>
      <c r="G356" s="306"/>
      <c r="H356" s="270"/>
      <c r="I356" s="270"/>
      <c r="J356" s="270"/>
      <c r="K356" s="270"/>
      <c r="L356" s="270"/>
      <c r="M356" s="270"/>
      <c r="N356" s="270"/>
      <c r="O356" s="270"/>
      <c r="P356" s="270"/>
      <c r="Q356" s="270"/>
      <c r="R356" s="270"/>
      <c r="S356" s="270"/>
      <c r="T356" s="270"/>
      <c r="U356" s="270"/>
      <c r="V356" s="270"/>
      <c r="W356" s="270"/>
      <c r="X356" s="270"/>
      <c r="Y356" s="270"/>
      <c r="Z356" s="270"/>
      <c r="AA356" s="270"/>
      <c r="AB356" s="270"/>
      <c r="AC356" s="270"/>
      <c r="AD356" s="270"/>
      <c r="AE356" s="270"/>
      <c r="AF356" s="270"/>
      <c r="AG356" s="270"/>
      <c r="AH356" s="270"/>
      <c r="AI356" s="270"/>
      <c r="AJ356" s="270"/>
      <c r="AK356" s="270"/>
      <c r="AL356" s="270"/>
      <c r="AM356" s="270"/>
      <c r="AN356" s="270"/>
      <c r="AO356" s="270"/>
      <c r="AP356" s="270"/>
      <c r="AQ356" s="270"/>
      <c r="AR356" s="270"/>
      <c r="AS356" s="270"/>
      <c r="AT356" s="270"/>
      <c r="AU356" s="270"/>
      <c r="AV356" s="270"/>
      <c r="AW356" s="270"/>
      <c r="AX356" s="270"/>
      <c r="AY356" s="270"/>
      <c r="AZ356" s="270"/>
      <c r="BA356" s="270"/>
      <c r="BB356" s="270"/>
      <c r="BC356" s="270"/>
      <c r="BD356" s="270"/>
      <c r="BE356" s="270"/>
      <c r="BF356" s="270"/>
      <c r="BG356" s="270"/>
      <c r="BH356" s="270"/>
      <c r="BI356" s="270"/>
      <c r="BJ356" s="270"/>
      <c r="BK356" s="270"/>
      <c r="BL356" s="270"/>
      <c r="BM356" s="270"/>
      <c r="BN356" s="270"/>
      <c r="BO356" s="270"/>
      <c r="BP356" s="270"/>
      <c r="BQ356" s="270"/>
      <c r="BR356" s="270"/>
      <c r="BS356" s="270"/>
      <c r="BT356" s="270"/>
      <c r="BU356" s="270"/>
      <c r="BV356" s="270"/>
      <c r="BW356" s="270"/>
      <c r="BX356" s="270"/>
      <c r="BY356" s="270"/>
      <c r="BZ356" s="270"/>
      <c r="CA356" s="270"/>
      <c r="CB356" s="270"/>
      <c r="CC356" s="270"/>
      <c r="CD356" s="270"/>
      <c r="CE356" s="270"/>
      <c r="CF356" s="270"/>
    </row>
    <row r="357" spans="1:84" s="62" customFormat="1" x14ac:dyDescent="0.25">
      <c r="A357" s="306"/>
      <c r="B357" s="306"/>
      <c r="C357" s="306"/>
      <c r="D357" s="306"/>
      <c r="E357" s="306"/>
      <c r="F357" s="306"/>
      <c r="G357" s="306"/>
      <c r="H357" s="270"/>
      <c r="I357" s="270"/>
      <c r="J357" s="270"/>
      <c r="K357" s="270"/>
      <c r="L357" s="270"/>
      <c r="M357" s="270"/>
      <c r="N357" s="270"/>
      <c r="O357" s="270"/>
      <c r="P357" s="270"/>
      <c r="Q357" s="270"/>
      <c r="R357" s="270"/>
      <c r="S357" s="270"/>
      <c r="T357" s="270"/>
      <c r="U357" s="270"/>
      <c r="V357" s="270"/>
      <c r="W357" s="270"/>
      <c r="X357" s="270"/>
      <c r="Y357" s="270"/>
      <c r="Z357" s="270"/>
      <c r="AA357" s="270"/>
      <c r="AB357" s="270"/>
      <c r="AC357" s="270"/>
      <c r="AD357" s="270"/>
      <c r="AE357" s="270"/>
      <c r="AF357" s="270"/>
      <c r="AG357" s="270"/>
      <c r="AH357" s="270"/>
      <c r="AI357" s="270"/>
      <c r="AJ357" s="270"/>
      <c r="AK357" s="270"/>
      <c r="AL357" s="270"/>
      <c r="AM357" s="270"/>
      <c r="AN357" s="270"/>
      <c r="AO357" s="270"/>
      <c r="AP357" s="270"/>
      <c r="AQ357" s="270"/>
      <c r="AR357" s="270"/>
      <c r="AS357" s="270"/>
      <c r="AT357" s="270"/>
      <c r="AU357" s="270"/>
      <c r="AV357" s="270"/>
      <c r="AW357" s="270"/>
      <c r="AX357" s="270"/>
      <c r="AY357" s="270"/>
      <c r="AZ357" s="270"/>
      <c r="BA357" s="270"/>
      <c r="BB357" s="270"/>
      <c r="BC357" s="270"/>
      <c r="BD357" s="270"/>
      <c r="BE357" s="270"/>
      <c r="BF357" s="270"/>
      <c r="BG357" s="270"/>
      <c r="BH357" s="270"/>
      <c r="BI357" s="270"/>
      <c r="BJ357" s="270"/>
      <c r="BK357" s="270"/>
      <c r="BL357" s="270"/>
      <c r="BM357" s="270"/>
      <c r="BN357" s="270"/>
      <c r="BO357" s="270"/>
      <c r="BP357" s="270"/>
      <c r="BQ357" s="270"/>
      <c r="BR357" s="270"/>
      <c r="BS357" s="270"/>
      <c r="BT357" s="270"/>
      <c r="BU357" s="270"/>
      <c r="BV357" s="270"/>
      <c r="BW357" s="270"/>
      <c r="BX357" s="270"/>
      <c r="BY357" s="270"/>
      <c r="BZ357" s="270"/>
      <c r="CA357" s="270"/>
      <c r="CB357" s="270"/>
      <c r="CC357" s="270"/>
      <c r="CD357" s="270"/>
      <c r="CE357" s="270"/>
      <c r="CF357" s="270"/>
    </row>
    <row r="358" spans="1:84" s="62" customFormat="1" x14ac:dyDescent="0.25">
      <c r="A358" s="306"/>
      <c r="B358" s="306"/>
      <c r="C358" s="306"/>
      <c r="D358" s="306"/>
      <c r="E358" s="306"/>
      <c r="F358" s="306"/>
      <c r="G358" s="306"/>
      <c r="H358" s="270"/>
      <c r="I358" s="270"/>
      <c r="J358" s="270"/>
      <c r="K358" s="270"/>
      <c r="L358" s="270"/>
      <c r="M358" s="270"/>
      <c r="N358" s="270"/>
      <c r="O358" s="270"/>
      <c r="P358" s="270"/>
      <c r="Q358" s="270"/>
      <c r="R358" s="270"/>
      <c r="S358" s="270"/>
      <c r="T358" s="270"/>
      <c r="U358" s="270"/>
      <c r="V358" s="270"/>
      <c r="W358" s="270"/>
      <c r="X358" s="270"/>
      <c r="Y358" s="270"/>
      <c r="Z358" s="270"/>
      <c r="AA358" s="270"/>
      <c r="AB358" s="270"/>
      <c r="AC358" s="270"/>
      <c r="AD358" s="270"/>
      <c r="AE358" s="270"/>
      <c r="AF358" s="270"/>
      <c r="AG358" s="270"/>
      <c r="AH358" s="270"/>
      <c r="AI358" s="270"/>
      <c r="AJ358" s="270"/>
      <c r="AK358" s="270"/>
      <c r="AL358" s="270"/>
      <c r="AM358" s="270"/>
      <c r="AN358" s="270"/>
      <c r="AO358" s="270"/>
      <c r="AP358" s="270"/>
      <c r="AQ358" s="270"/>
      <c r="AR358" s="270"/>
      <c r="AS358" s="270"/>
      <c r="AT358" s="270"/>
      <c r="AU358" s="270"/>
      <c r="AV358" s="270"/>
      <c r="AW358" s="270"/>
      <c r="AX358" s="270"/>
      <c r="AY358" s="270"/>
      <c r="AZ358" s="270"/>
      <c r="BA358" s="270"/>
      <c r="BB358" s="270"/>
      <c r="BC358" s="270"/>
      <c r="BD358" s="270"/>
      <c r="BE358" s="270"/>
      <c r="BF358" s="270"/>
      <c r="BG358" s="270"/>
      <c r="BH358" s="270"/>
      <c r="BI358" s="270"/>
      <c r="BJ358" s="270"/>
      <c r="BK358" s="270"/>
      <c r="BL358" s="270"/>
      <c r="BM358" s="270"/>
      <c r="BN358" s="270"/>
      <c r="BO358" s="270"/>
      <c r="BP358" s="270"/>
      <c r="BQ358" s="270"/>
      <c r="BR358" s="270"/>
      <c r="BS358" s="270"/>
      <c r="BT358" s="270"/>
      <c r="BU358" s="270"/>
      <c r="BV358" s="270"/>
      <c r="BW358" s="270"/>
      <c r="BX358" s="270"/>
      <c r="BY358" s="270"/>
      <c r="BZ358" s="270"/>
      <c r="CA358" s="270"/>
      <c r="CB358" s="270"/>
      <c r="CC358" s="270"/>
      <c r="CD358" s="270"/>
      <c r="CE358" s="270"/>
      <c r="CF358" s="270"/>
    </row>
    <row r="359" spans="1:84" s="62" customFormat="1" x14ac:dyDescent="0.25">
      <c r="A359" s="306"/>
      <c r="B359" s="306"/>
      <c r="C359" s="306"/>
      <c r="D359" s="306"/>
      <c r="E359" s="306"/>
      <c r="F359" s="306"/>
      <c r="G359" s="306"/>
      <c r="H359" s="270"/>
      <c r="I359" s="270"/>
      <c r="J359" s="270"/>
      <c r="K359" s="270"/>
      <c r="L359" s="270"/>
      <c r="M359" s="270"/>
      <c r="N359" s="270"/>
      <c r="O359" s="270"/>
      <c r="P359" s="270"/>
      <c r="Q359" s="270"/>
      <c r="R359" s="270"/>
      <c r="S359" s="270"/>
      <c r="T359" s="270"/>
      <c r="U359" s="270"/>
      <c r="V359" s="270"/>
      <c r="W359" s="270"/>
      <c r="X359" s="270"/>
      <c r="Y359" s="270"/>
      <c r="Z359" s="270"/>
      <c r="AA359" s="270"/>
      <c r="AB359" s="270"/>
      <c r="AC359" s="270"/>
      <c r="AD359" s="270"/>
      <c r="AE359" s="270"/>
      <c r="AF359" s="270"/>
      <c r="AG359" s="270"/>
      <c r="AH359" s="270"/>
      <c r="AI359" s="270"/>
      <c r="AJ359" s="270"/>
      <c r="AK359" s="270"/>
      <c r="AL359" s="270"/>
      <c r="AM359" s="270"/>
      <c r="AN359" s="270"/>
      <c r="AO359" s="270"/>
      <c r="AP359" s="270"/>
      <c r="AQ359" s="270"/>
      <c r="AR359" s="270"/>
      <c r="AS359" s="270"/>
      <c r="AT359" s="270"/>
      <c r="AU359" s="270"/>
      <c r="AV359" s="270"/>
      <c r="AW359" s="270"/>
      <c r="AX359" s="270"/>
      <c r="AY359" s="270"/>
      <c r="AZ359" s="270"/>
      <c r="BA359" s="270"/>
      <c r="BB359" s="270"/>
      <c r="BC359" s="270"/>
      <c r="BD359" s="270"/>
      <c r="BE359" s="270"/>
      <c r="BF359" s="270"/>
      <c r="BG359" s="270"/>
      <c r="BH359" s="270"/>
      <c r="BI359" s="270"/>
      <c r="BJ359" s="270"/>
      <c r="BK359" s="270"/>
      <c r="BL359" s="270"/>
      <c r="BM359" s="270"/>
      <c r="BN359" s="270"/>
      <c r="BO359" s="270"/>
      <c r="BP359" s="270"/>
      <c r="BQ359" s="270"/>
      <c r="BR359" s="270"/>
      <c r="BS359" s="270"/>
      <c r="BT359" s="270"/>
      <c r="BU359" s="270"/>
      <c r="BV359" s="270"/>
      <c r="BW359" s="270"/>
      <c r="BX359" s="270"/>
      <c r="BY359" s="270"/>
      <c r="BZ359" s="270"/>
      <c r="CA359" s="270"/>
      <c r="CB359" s="270"/>
      <c r="CC359" s="270"/>
      <c r="CD359" s="270"/>
      <c r="CE359" s="270"/>
      <c r="CF359" s="270"/>
    </row>
    <row r="360" spans="1:84" s="62" customFormat="1" x14ac:dyDescent="0.25">
      <c r="A360" s="306"/>
      <c r="B360" s="306"/>
      <c r="C360" s="306"/>
      <c r="D360" s="306"/>
      <c r="E360" s="306"/>
      <c r="F360" s="306"/>
      <c r="G360" s="306"/>
      <c r="H360" s="270"/>
      <c r="I360" s="270"/>
      <c r="J360" s="270"/>
      <c r="K360" s="270"/>
      <c r="L360" s="270"/>
      <c r="M360" s="270"/>
      <c r="N360" s="270"/>
      <c r="O360" s="270"/>
      <c r="P360" s="270"/>
      <c r="Q360" s="270"/>
      <c r="R360" s="270"/>
      <c r="S360" s="270"/>
      <c r="T360" s="270"/>
      <c r="U360" s="270"/>
      <c r="V360" s="270"/>
      <c r="W360" s="270"/>
      <c r="X360" s="270"/>
      <c r="Y360" s="270"/>
      <c r="Z360" s="270"/>
      <c r="AA360" s="270"/>
      <c r="AB360" s="270"/>
      <c r="AC360" s="270"/>
      <c r="AD360" s="270"/>
      <c r="AE360" s="270"/>
      <c r="AF360" s="270"/>
      <c r="AG360" s="270"/>
      <c r="AH360" s="270"/>
      <c r="AI360" s="270"/>
      <c r="AJ360" s="270"/>
      <c r="AK360" s="270"/>
      <c r="AL360" s="270"/>
      <c r="AM360" s="270"/>
      <c r="AN360" s="270"/>
      <c r="AO360" s="270"/>
      <c r="AP360" s="270"/>
      <c r="AQ360" s="270"/>
      <c r="AR360" s="270"/>
      <c r="AS360" s="270"/>
      <c r="AT360" s="270"/>
      <c r="AU360" s="270"/>
      <c r="AV360" s="270"/>
      <c r="AW360" s="270"/>
      <c r="AX360" s="270"/>
      <c r="AY360" s="270"/>
      <c r="AZ360" s="270"/>
      <c r="BA360" s="270"/>
      <c r="BB360" s="270"/>
      <c r="BC360" s="270"/>
      <c r="BD360" s="270"/>
      <c r="BE360" s="270"/>
      <c r="BF360" s="270"/>
      <c r="BG360" s="270"/>
      <c r="BH360" s="270"/>
      <c r="BI360" s="270"/>
      <c r="BJ360" s="270"/>
      <c r="BK360" s="270"/>
      <c r="BL360" s="270"/>
      <c r="BM360" s="270"/>
      <c r="BN360" s="270"/>
      <c r="BO360" s="270"/>
      <c r="BP360" s="270"/>
      <c r="BQ360" s="270"/>
      <c r="BR360" s="270"/>
      <c r="BS360" s="270"/>
      <c r="BT360" s="270"/>
      <c r="BU360" s="270"/>
      <c r="BV360" s="270"/>
      <c r="BW360" s="270"/>
      <c r="BX360" s="270"/>
      <c r="BY360" s="270"/>
      <c r="BZ360" s="270"/>
      <c r="CA360" s="270"/>
      <c r="CB360" s="270"/>
      <c r="CC360" s="270"/>
      <c r="CD360" s="270"/>
      <c r="CE360" s="270"/>
      <c r="CF360" s="270"/>
    </row>
  </sheetData>
  <sheetProtection algorithmName="SHA-512" hashValue="HjvlR9fVJYX/shCrashLLigQc4D5PLHn7nBlL1YjuZie0rJz1c7hxAwwYzZauM2gF2xGbyd4U+9hp0V3oYZ7XQ==" saltValue="wnwp7vmXBUnQ55nxncneXw==" spinCount="100000" sheet="1" objects="1" scenarios="1"/>
  <mergeCells count="5">
    <mergeCell ref="A1:G1"/>
    <mergeCell ref="A2:G2"/>
    <mergeCell ref="A3:G3"/>
    <mergeCell ref="A4:G4"/>
    <mergeCell ref="A5:G5"/>
  </mergeCells>
  <pageMargins left="0.70866141732283472" right="0.70866141732283472" top="1.1417322834645669" bottom="0.74803149606299213" header="0.31496062992125984" footer="0.31496062992125984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AR875"/>
  <sheetViews>
    <sheetView showGridLines="0" topLeftCell="G1" zoomScale="130" zoomScaleNormal="130" workbookViewId="0">
      <selection activeCell="M18" sqref="M18:M515"/>
    </sheetView>
  </sheetViews>
  <sheetFormatPr baseColWidth="10" defaultColWidth="11.42578125" defaultRowHeight="15.75" x14ac:dyDescent="0.3"/>
  <cols>
    <col min="1" max="1" width="6" style="2" customWidth="1"/>
    <col min="2" max="2" width="5.7109375" style="2" customWidth="1"/>
    <col min="3" max="3" width="6.140625" style="2" customWidth="1"/>
    <col min="4" max="4" width="5.42578125" style="2" customWidth="1"/>
    <col min="5" max="5" width="6.42578125" style="2" customWidth="1"/>
    <col min="6" max="6" width="62.85546875" style="2" customWidth="1"/>
    <col min="7" max="7" width="17" style="2" customWidth="1"/>
    <col min="8" max="8" width="16.5703125" style="2" customWidth="1"/>
    <col min="9" max="9" width="14.85546875" style="2" customWidth="1"/>
    <col min="10" max="10" width="15" style="2" customWidth="1"/>
    <col min="11" max="11" width="14" style="2" customWidth="1"/>
    <col min="12" max="12" width="15.7109375" style="2" customWidth="1"/>
    <col min="13" max="13" width="16.28515625" style="2" customWidth="1"/>
    <col min="14" max="14" width="15.5703125" style="2" customWidth="1"/>
    <col min="15" max="15" width="11.42578125" style="1"/>
    <col min="16" max="44" width="11.42578125" style="62"/>
    <col min="45" max="16384" width="11.42578125" style="1"/>
  </cols>
  <sheetData>
    <row r="1" spans="1:15" s="1" customFormat="1" ht="15.75" customHeight="1" x14ac:dyDescent="0.2">
      <c r="A1" s="476" t="str">
        <f>+[4]PPNE1!B1</f>
        <v>"Año del Desarrollo Agroforestal"</v>
      </c>
      <c r="B1" s="477"/>
      <c r="C1" s="477"/>
      <c r="D1" s="477"/>
      <c r="E1" s="477"/>
      <c r="F1" s="477"/>
      <c r="G1" s="477"/>
      <c r="H1" s="477"/>
      <c r="I1" s="477"/>
      <c r="J1" s="477"/>
      <c r="K1" s="477"/>
      <c r="L1" s="477"/>
      <c r="M1" s="477"/>
      <c r="N1" s="477"/>
      <c r="O1" s="478"/>
    </row>
    <row r="2" spans="1:15" s="1" customFormat="1" ht="15.75" customHeight="1" x14ac:dyDescent="0.25">
      <c r="A2" s="479" t="s">
        <v>458</v>
      </c>
      <c r="B2" s="480"/>
      <c r="C2" s="480"/>
      <c r="D2" s="480"/>
      <c r="E2" s="480"/>
      <c r="F2" s="480"/>
      <c r="G2" s="480"/>
      <c r="H2" s="480"/>
      <c r="I2" s="480"/>
      <c r="J2" s="480"/>
      <c r="K2" s="480"/>
      <c r="L2" s="480"/>
      <c r="M2" s="480"/>
      <c r="N2" s="480"/>
      <c r="O2" s="481"/>
    </row>
    <row r="3" spans="1:15" s="1" customFormat="1" ht="15.75" customHeight="1" x14ac:dyDescent="0.25">
      <c r="A3" s="482" t="s">
        <v>459</v>
      </c>
      <c r="B3" s="483"/>
      <c r="C3" s="483"/>
      <c r="D3" s="483"/>
      <c r="E3" s="483"/>
      <c r="F3" s="483"/>
      <c r="G3" s="483"/>
      <c r="H3" s="483"/>
      <c r="I3" s="483"/>
      <c r="J3" s="483"/>
      <c r="K3" s="483"/>
      <c r="L3" s="483"/>
      <c r="M3" s="483"/>
      <c r="N3" s="483"/>
      <c r="O3" s="484"/>
    </row>
    <row r="4" spans="1:15" s="1" customFormat="1" ht="15.75" customHeight="1" x14ac:dyDescent="0.2">
      <c r="A4" s="485" t="s">
        <v>68</v>
      </c>
      <c r="B4" s="486"/>
      <c r="C4" s="486"/>
      <c r="D4" s="486"/>
      <c r="E4" s="486"/>
      <c r="F4" s="486"/>
      <c r="G4" s="486"/>
      <c r="H4" s="486"/>
      <c r="I4" s="486"/>
      <c r="J4" s="486"/>
      <c r="K4" s="486"/>
      <c r="L4" s="486"/>
      <c r="M4" s="486"/>
      <c r="N4" s="486"/>
      <c r="O4" s="487"/>
    </row>
    <row r="5" spans="1:15" s="1" customFormat="1" ht="15.75" customHeight="1" x14ac:dyDescent="0.2">
      <c r="A5" s="485">
        <f>+[4]PPNE1!C5</f>
        <v>2018</v>
      </c>
      <c r="B5" s="486"/>
      <c r="C5" s="486"/>
      <c r="D5" s="486"/>
      <c r="E5" s="486"/>
      <c r="F5" s="486"/>
      <c r="G5" s="486"/>
      <c r="H5" s="486"/>
      <c r="I5" s="486"/>
      <c r="J5" s="486"/>
      <c r="K5" s="486"/>
      <c r="L5" s="486"/>
      <c r="M5" s="486"/>
      <c r="N5" s="486"/>
      <c r="O5" s="487"/>
    </row>
    <row r="6" spans="1:15" s="1" customFormat="1" ht="15.75" customHeight="1" x14ac:dyDescent="0.2">
      <c r="A6" s="15" t="s">
        <v>324</v>
      </c>
      <c r="B6" s="5"/>
      <c r="C6" s="5"/>
      <c r="D6" s="5"/>
      <c r="E6" s="5"/>
      <c r="F6" s="474">
        <f>+[4]PPNE1!B6</f>
        <v>0</v>
      </c>
      <c r="G6" s="474"/>
      <c r="H6" s="474"/>
      <c r="I6" s="474"/>
      <c r="J6" s="474"/>
      <c r="K6" s="474"/>
      <c r="L6" s="474"/>
      <c r="M6" s="474"/>
      <c r="N6" s="474"/>
      <c r="O6" s="475"/>
    </row>
    <row r="7" spans="1:15" s="1" customFormat="1" ht="15.75" customHeight="1" x14ac:dyDescent="0.2">
      <c r="A7" s="17" t="s">
        <v>349</v>
      </c>
      <c r="B7" s="18"/>
      <c r="C7" s="18"/>
      <c r="D7" s="18"/>
      <c r="E7" s="18"/>
      <c r="F7" s="462">
        <f>+[4]PPNE1!B7</f>
        <v>0</v>
      </c>
      <c r="G7" s="462"/>
      <c r="H7" s="462"/>
      <c r="I7" s="462"/>
      <c r="J7" s="462"/>
      <c r="K7" s="462"/>
      <c r="L7" s="462"/>
      <c r="M7" s="462"/>
      <c r="N7" s="462"/>
      <c r="O7" s="463"/>
    </row>
    <row r="8" spans="1:15" s="1" customFormat="1" ht="15.75" customHeight="1" x14ac:dyDescent="0.2">
      <c r="A8" s="19" t="s">
        <v>323</v>
      </c>
      <c r="B8" s="20"/>
      <c r="C8" s="20"/>
      <c r="D8" s="16"/>
      <c r="E8" s="20"/>
      <c r="F8" s="464">
        <f>+[4]PPNE1!B8</f>
        <v>0</v>
      </c>
      <c r="G8" s="464"/>
      <c r="H8" s="464"/>
      <c r="I8" s="464"/>
      <c r="J8" s="464"/>
      <c r="K8" s="464"/>
      <c r="L8" s="464"/>
      <c r="M8" s="464"/>
      <c r="N8" s="464"/>
      <c r="O8" s="465"/>
    </row>
    <row r="9" spans="1:15" s="1" customFormat="1" ht="15.75" customHeight="1" x14ac:dyDescent="0.2">
      <c r="A9" s="24" t="s">
        <v>61</v>
      </c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6"/>
    </row>
    <row r="10" spans="1:15" s="1" customFormat="1" ht="13.5" x14ac:dyDescent="0.25">
      <c r="A10" s="48" t="s">
        <v>322</v>
      </c>
      <c r="B10" s="3"/>
      <c r="C10" s="3"/>
      <c r="D10" s="3"/>
      <c r="E10" s="49"/>
      <c r="F10" s="50"/>
      <c r="G10" s="60">
        <f>+[4]PPNE3!F17</f>
        <v>0</v>
      </c>
      <c r="H10" s="47"/>
      <c r="I10" s="47"/>
      <c r="J10" s="47"/>
      <c r="K10" s="47"/>
      <c r="L10" s="47"/>
      <c r="M10" s="47"/>
      <c r="N10" s="47"/>
      <c r="O10" s="51"/>
    </row>
    <row r="11" spans="1:15" s="1" customFormat="1" ht="13.5" x14ac:dyDescent="0.25">
      <c r="A11" s="48" t="s">
        <v>55</v>
      </c>
      <c r="B11" s="3"/>
      <c r="C11" s="3"/>
      <c r="D11" s="3"/>
      <c r="E11" s="49"/>
      <c r="F11" s="50"/>
      <c r="G11" s="60">
        <f>+[4]PPNE3!F23</f>
        <v>0</v>
      </c>
      <c r="H11" s="47"/>
      <c r="I11" s="47"/>
      <c r="J11" s="47"/>
      <c r="K11" s="47"/>
      <c r="L11" s="47"/>
      <c r="M11" s="47"/>
      <c r="N11" s="47"/>
      <c r="O11" s="51"/>
    </row>
    <row r="12" spans="1:15" s="1" customFormat="1" ht="13.5" x14ac:dyDescent="0.25">
      <c r="A12" s="48" t="s">
        <v>477</v>
      </c>
      <c r="B12" s="3"/>
      <c r="C12" s="3"/>
      <c r="D12" s="3"/>
      <c r="E12" s="49"/>
      <c r="F12" s="50"/>
      <c r="G12" s="60">
        <f>+[4]PPNE3!F16</f>
        <v>0</v>
      </c>
      <c r="H12" s="47"/>
      <c r="I12" s="47"/>
      <c r="J12" s="47"/>
      <c r="K12" s="47"/>
      <c r="L12" s="47"/>
      <c r="M12" s="47"/>
      <c r="N12" s="47"/>
      <c r="O12" s="51"/>
    </row>
    <row r="13" spans="1:15" s="1" customFormat="1" ht="13.5" x14ac:dyDescent="0.25">
      <c r="A13" s="48" t="s">
        <v>56</v>
      </c>
      <c r="B13" s="3"/>
      <c r="C13" s="3"/>
      <c r="D13" s="3"/>
      <c r="E13" s="49"/>
      <c r="F13" s="50"/>
      <c r="G13" s="60">
        <f>[4]PPNE3!F12+[4]PPNE3!F13+[4]PPNE3!F18+[4]PPNE3!F21+[4]PPNE3!F22</f>
        <v>0</v>
      </c>
      <c r="H13" s="47"/>
      <c r="I13" s="47"/>
      <c r="J13" s="47"/>
      <c r="K13" s="47"/>
      <c r="L13" s="47"/>
      <c r="M13" s="47"/>
      <c r="N13" s="47"/>
      <c r="O13" s="51"/>
    </row>
    <row r="14" spans="1:15" s="1" customFormat="1" ht="13.5" x14ac:dyDescent="0.25">
      <c r="A14" s="318" t="s">
        <v>67</v>
      </c>
      <c r="B14" s="3"/>
      <c r="C14" s="3"/>
      <c r="D14" s="3"/>
      <c r="E14" s="49"/>
      <c r="F14" s="50"/>
      <c r="G14" s="61">
        <f>+[4]PPNE3!F19</f>
        <v>0</v>
      </c>
      <c r="H14" s="47"/>
      <c r="I14" s="47"/>
      <c r="J14" s="47"/>
      <c r="K14" s="47"/>
      <c r="L14" s="47"/>
      <c r="M14" s="47"/>
      <c r="N14" s="47"/>
      <c r="O14" s="51"/>
    </row>
    <row r="15" spans="1:15" s="1" customFormat="1" ht="14.25" thickBot="1" x14ac:dyDescent="0.3">
      <c r="A15" s="40" t="s">
        <v>78</v>
      </c>
      <c r="B15" s="41"/>
      <c r="C15" s="41"/>
      <c r="D15" s="41"/>
      <c r="E15" s="42"/>
      <c r="F15" s="43"/>
      <c r="G15" s="44">
        <f>SUM(G10:G14)</f>
        <v>0</v>
      </c>
      <c r="H15" s="45"/>
      <c r="I15" s="45"/>
      <c r="J15" s="45"/>
      <c r="K15" s="45"/>
      <c r="L15" s="45"/>
      <c r="M15" s="45"/>
      <c r="N15" s="45"/>
      <c r="O15" s="46"/>
    </row>
    <row r="16" spans="1:15" s="1" customFormat="1" ht="15.75" customHeight="1" thickTop="1" x14ac:dyDescent="0.2">
      <c r="A16" s="27" t="s">
        <v>63</v>
      </c>
      <c r="B16" s="22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8"/>
    </row>
    <row r="17" spans="1:15" s="1" customFormat="1" ht="19.5" customHeight="1" x14ac:dyDescent="0.2">
      <c r="A17" s="466" t="s">
        <v>79</v>
      </c>
      <c r="B17" s="466" t="s">
        <v>64</v>
      </c>
      <c r="C17" s="466" t="s">
        <v>4</v>
      </c>
      <c r="D17" s="466" t="s">
        <v>65</v>
      </c>
      <c r="E17" s="466" t="s">
        <v>27</v>
      </c>
      <c r="F17" s="467" t="s">
        <v>69</v>
      </c>
      <c r="G17" s="469" t="s">
        <v>70</v>
      </c>
      <c r="H17" s="469" t="s">
        <v>71</v>
      </c>
      <c r="I17" s="470" t="s">
        <v>72</v>
      </c>
      <c r="J17" s="471" t="s">
        <v>76</v>
      </c>
      <c r="K17" s="471"/>
      <c r="L17" s="469" t="s">
        <v>77</v>
      </c>
      <c r="M17" s="469"/>
      <c r="N17" s="472" t="s">
        <v>350</v>
      </c>
      <c r="O17" s="472" t="s">
        <v>26</v>
      </c>
    </row>
    <row r="18" spans="1:15" s="1" customFormat="1" ht="44.25" customHeight="1" x14ac:dyDescent="0.2">
      <c r="A18" s="466"/>
      <c r="B18" s="466"/>
      <c r="C18" s="466"/>
      <c r="D18" s="466"/>
      <c r="E18" s="466"/>
      <c r="F18" s="468"/>
      <c r="G18" s="469"/>
      <c r="H18" s="469"/>
      <c r="I18" s="470"/>
      <c r="J18" s="23" t="s">
        <v>73</v>
      </c>
      <c r="K18" s="23" t="s">
        <v>74</v>
      </c>
      <c r="L18" s="23" t="s">
        <v>54</v>
      </c>
      <c r="M18" s="23" t="s">
        <v>75</v>
      </c>
      <c r="N18" s="473"/>
      <c r="O18" s="473"/>
    </row>
    <row r="19" spans="1:15" s="1" customFormat="1" ht="12.75" x14ac:dyDescent="0.2">
      <c r="A19" s="327">
        <v>2</v>
      </c>
      <c r="B19" s="328"/>
      <c r="C19" s="328"/>
      <c r="D19" s="328"/>
      <c r="E19" s="328"/>
      <c r="F19" s="329" t="s">
        <v>10</v>
      </c>
      <c r="G19" s="330">
        <f t="shared" ref="G19:N19" si="0">+G20+G88+G219+G338+G396+G403+G486</f>
        <v>17419918.893375359</v>
      </c>
      <c r="H19" s="330">
        <f t="shared" si="0"/>
        <v>35845458.550320558</v>
      </c>
      <c r="I19" s="330">
        <f t="shared" si="0"/>
        <v>337525397.72477895</v>
      </c>
      <c r="J19" s="330">
        <f t="shared" si="0"/>
        <v>36994656.403646588</v>
      </c>
      <c r="K19" s="330">
        <f t="shared" si="0"/>
        <v>31484438.758012179</v>
      </c>
      <c r="L19" s="330">
        <f t="shared" si="0"/>
        <v>718447.71</v>
      </c>
      <c r="M19" s="330">
        <f t="shared" si="0"/>
        <v>239502303.07857144</v>
      </c>
      <c r="N19" s="330">
        <f t="shared" si="0"/>
        <v>699621958.4287051</v>
      </c>
      <c r="O19" s="331">
        <f>+O20+O88+O219+O338+O396+O403+O486</f>
        <v>100</v>
      </c>
    </row>
    <row r="20" spans="1:15" s="1" customFormat="1" ht="12.75" x14ac:dyDescent="0.2">
      <c r="A20" s="332">
        <v>2</v>
      </c>
      <c r="B20" s="333">
        <v>1</v>
      </c>
      <c r="C20" s="334"/>
      <c r="D20" s="334"/>
      <c r="E20" s="334"/>
      <c r="F20" s="39" t="s">
        <v>351</v>
      </c>
      <c r="G20" s="336">
        <f t="shared" ref="G20:N20" si="1">+G21+G48+G64+G71+G79</f>
        <v>14327227.370000001</v>
      </c>
      <c r="H20" s="336">
        <f t="shared" si="1"/>
        <v>13094673.7656</v>
      </c>
      <c r="I20" s="336">
        <f t="shared" si="1"/>
        <v>89605079.148668021</v>
      </c>
      <c r="J20" s="336">
        <f t="shared" si="1"/>
        <v>8153935.1814166671</v>
      </c>
      <c r="K20" s="336">
        <f t="shared" si="1"/>
        <v>4482334.74</v>
      </c>
      <c r="L20" s="336">
        <f t="shared" si="1"/>
        <v>0</v>
      </c>
      <c r="M20" s="336">
        <f t="shared" si="1"/>
        <v>147126317.02000001</v>
      </c>
      <c r="N20" s="336">
        <f t="shared" si="1"/>
        <v>276604287.18568474</v>
      </c>
      <c r="O20" s="337">
        <f>+O21+O48+O64+O71+O79</f>
        <v>39.536250092395022</v>
      </c>
    </row>
    <row r="21" spans="1:15" s="1" customFormat="1" ht="12.75" x14ac:dyDescent="0.2">
      <c r="A21" s="338">
        <v>2</v>
      </c>
      <c r="B21" s="339">
        <v>1</v>
      </c>
      <c r="C21" s="339">
        <v>1</v>
      </c>
      <c r="D21" s="339"/>
      <c r="E21" s="339"/>
      <c r="F21" s="38" t="s">
        <v>80</v>
      </c>
      <c r="G21" s="341">
        <f t="shared" ref="G21:N21" si="2">+G22+G29+G37+G39+G41+G46</f>
        <v>12137456.5</v>
      </c>
      <c r="H21" s="341">
        <f t="shared" si="2"/>
        <v>10472020.52</v>
      </c>
      <c r="I21" s="341">
        <f t="shared" si="2"/>
        <v>69544790.894999996</v>
      </c>
      <c r="J21" s="341">
        <f t="shared" si="2"/>
        <v>5654972.604166667</v>
      </c>
      <c r="K21" s="341">
        <f t="shared" si="2"/>
        <v>3212462.5</v>
      </c>
      <c r="L21" s="341">
        <f t="shared" si="2"/>
        <v>0</v>
      </c>
      <c r="M21" s="341">
        <f t="shared" si="2"/>
        <v>127752806.99000001</v>
      </c>
      <c r="N21" s="341">
        <f t="shared" si="2"/>
        <v>228774510.00916669</v>
      </c>
      <c r="O21" s="342">
        <f>+O22+O29+O37+O39+O41+O46</f>
        <v>32.699732656044127</v>
      </c>
    </row>
    <row r="22" spans="1:15" s="1" customFormat="1" ht="12.75" x14ac:dyDescent="0.2">
      <c r="A22" s="343">
        <v>2</v>
      </c>
      <c r="B22" s="344">
        <v>1</v>
      </c>
      <c r="C22" s="344">
        <v>1</v>
      </c>
      <c r="D22" s="344">
        <v>1</v>
      </c>
      <c r="E22" s="344"/>
      <c r="F22" s="29" t="s">
        <v>81</v>
      </c>
      <c r="G22" s="364">
        <f>SUM(G23:G28)</f>
        <v>0</v>
      </c>
      <c r="H22" s="364">
        <f t="shared" ref="H22:N22" si="3">SUM(H23:H28)</f>
        <v>0</v>
      </c>
      <c r="I22" s="364">
        <f t="shared" si="3"/>
        <v>915709.76</v>
      </c>
      <c r="J22" s="364">
        <f t="shared" si="3"/>
        <v>262364.5</v>
      </c>
      <c r="K22" s="364">
        <f t="shared" si="3"/>
        <v>390182.99</v>
      </c>
      <c r="L22" s="364">
        <f t="shared" si="3"/>
        <v>0</v>
      </c>
      <c r="M22" s="364">
        <f t="shared" si="3"/>
        <v>13730421.09</v>
      </c>
      <c r="N22" s="364">
        <f t="shared" si="3"/>
        <v>15298678.34</v>
      </c>
      <c r="O22" s="347">
        <f>SUM(O23:O28)</f>
        <v>2.1867064284774034</v>
      </c>
    </row>
    <row r="23" spans="1:15" s="1" customFormat="1" ht="12.75" x14ac:dyDescent="0.2">
      <c r="A23" s="348">
        <v>2</v>
      </c>
      <c r="B23" s="349">
        <v>1</v>
      </c>
      <c r="C23" s="349">
        <v>1</v>
      </c>
      <c r="D23" s="349">
        <v>1</v>
      </c>
      <c r="E23" s="349" t="s">
        <v>309</v>
      </c>
      <c r="F23" s="350" t="s">
        <v>352</v>
      </c>
      <c r="G23" s="351"/>
      <c r="H23" s="351"/>
      <c r="I23" s="351">
        <v>915709.76</v>
      </c>
      <c r="J23" s="351">
        <v>262364.5</v>
      </c>
      <c r="K23" s="351">
        <v>390182.99</v>
      </c>
      <c r="L23" s="351"/>
      <c r="M23" s="351">
        <v>13730421.09</v>
      </c>
      <c r="N23" s="351">
        <f t="shared" ref="N23:N36" si="4">SUBTOTAL(9,G23:M23)</f>
        <v>15298678.34</v>
      </c>
      <c r="O23" s="352">
        <f t="shared" ref="O23:O28" si="5">IFERROR(N23/$N$19*100,"0.00")</f>
        <v>2.1867064284774034</v>
      </c>
    </row>
    <row r="24" spans="1:15" s="1" customFormat="1" ht="12.75" x14ac:dyDescent="0.2">
      <c r="A24" s="348">
        <v>2</v>
      </c>
      <c r="B24" s="349">
        <v>1</v>
      </c>
      <c r="C24" s="349">
        <v>1</v>
      </c>
      <c r="D24" s="349">
        <v>1</v>
      </c>
      <c r="E24" s="349" t="s">
        <v>310</v>
      </c>
      <c r="F24" s="30" t="s">
        <v>82</v>
      </c>
      <c r="G24" s="351"/>
      <c r="H24" s="351"/>
      <c r="I24" s="351"/>
      <c r="J24" s="351"/>
      <c r="K24" s="351"/>
      <c r="L24" s="351"/>
      <c r="M24" s="351"/>
      <c r="N24" s="351">
        <f>SUBTOTAL(9,G24:M24)</f>
        <v>0</v>
      </c>
      <c r="O24" s="352">
        <f t="shared" si="5"/>
        <v>0</v>
      </c>
    </row>
    <row r="25" spans="1:15" s="1" customFormat="1" ht="12.75" x14ac:dyDescent="0.2">
      <c r="A25" s="348">
        <v>2</v>
      </c>
      <c r="B25" s="349">
        <v>1</v>
      </c>
      <c r="C25" s="349">
        <v>1</v>
      </c>
      <c r="D25" s="349">
        <v>1</v>
      </c>
      <c r="E25" s="349" t="s">
        <v>311</v>
      </c>
      <c r="F25" s="30" t="s">
        <v>353</v>
      </c>
      <c r="G25" s="351"/>
      <c r="H25" s="351"/>
      <c r="I25" s="351"/>
      <c r="J25" s="351"/>
      <c r="K25" s="351"/>
      <c r="L25" s="351"/>
      <c r="M25" s="351"/>
      <c r="N25" s="351">
        <f t="shared" si="4"/>
        <v>0</v>
      </c>
      <c r="O25" s="352">
        <f t="shared" si="5"/>
        <v>0</v>
      </c>
    </row>
    <row r="26" spans="1:15" s="1" customFormat="1" ht="12.75" x14ac:dyDescent="0.2">
      <c r="A26" s="348">
        <v>2</v>
      </c>
      <c r="B26" s="349">
        <v>1</v>
      </c>
      <c r="C26" s="349">
        <v>1</v>
      </c>
      <c r="D26" s="349">
        <v>1</v>
      </c>
      <c r="E26" s="349" t="s">
        <v>312</v>
      </c>
      <c r="F26" s="30" t="s">
        <v>83</v>
      </c>
      <c r="G26" s="351"/>
      <c r="H26" s="351"/>
      <c r="I26" s="351"/>
      <c r="J26" s="351"/>
      <c r="K26" s="351"/>
      <c r="L26" s="351"/>
      <c r="M26" s="351"/>
      <c r="N26" s="351">
        <f t="shared" si="4"/>
        <v>0</v>
      </c>
      <c r="O26" s="352">
        <f t="shared" si="5"/>
        <v>0</v>
      </c>
    </row>
    <row r="27" spans="1:15" s="1" customFormat="1" ht="12.75" x14ac:dyDescent="0.2">
      <c r="A27" s="348">
        <v>2</v>
      </c>
      <c r="B27" s="349">
        <v>1</v>
      </c>
      <c r="C27" s="349">
        <v>1</v>
      </c>
      <c r="D27" s="349">
        <v>1</v>
      </c>
      <c r="E27" s="349" t="s">
        <v>316</v>
      </c>
      <c r="F27" s="30" t="s">
        <v>84</v>
      </c>
      <c r="G27" s="351"/>
      <c r="H27" s="351"/>
      <c r="I27" s="351"/>
      <c r="J27" s="351"/>
      <c r="K27" s="351"/>
      <c r="L27" s="351"/>
      <c r="M27" s="351"/>
      <c r="N27" s="351">
        <f t="shared" si="4"/>
        <v>0</v>
      </c>
      <c r="O27" s="352">
        <f t="shared" si="5"/>
        <v>0</v>
      </c>
    </row>
    <row r="28" spans="1:15" s="1" customFormat="1" ht="12.75" x14ac:dyDescent="0.2">
      <c r="A28" s="348">
        <v>2</v>
      </c>
      <c r="B28" s="349">
        <v>1</v>
      </c>
      <c r="C28" s="349">
        <v>1</v>
      </c>
      <c r="D28" s="349">
        <v>1</v>
      </c>
      <c r="E28" s="349" t="s">
        <v>354</v>
      </c>
      <c r="F28" s="30" t="s">
        <v>355</v>
      </c>
      <c r="G28" s="351"/>
      <c r="H28" s="351"/>
      <c r="I28" s="351"/>
      <c r="J28" s="351"/>
      <c r="K28" s="351"/>
      <c r="L28" s="351"/>
      <c r="M28" s="351"/>
      <c r="N28" s="351">
        <f t="shared" si="4"/>
        <v>0</v>
      </c>
      <c r="O28" s="352">
        <f t="shared" si="5"/>
        <v>0</v>
      </c>
    </row>
    <row r="29" spans="1:15" s="1" customFormat="1" ht="12.75" x14ac:dyDescent="0.2">
      <c r="A29" s="343">
        <v>2</v>
      </c>
      <c r="B29" s="344">
        <v>1</v>
      </c>
      <c r="C29" s="344">
        <v>1</v>
      </c>
      <c r="D29" s="344">
        <v>2</v>
      </c>
      <c r="E29" s="344"/>
      <c r="F29" s="29" t="s">
        <v>85</v>
      </c>
      <c r="G29" s="364">
        <f>+G30</f>
        <v>11203806</v>
      </c>
      <c r="H29" s="364">
        <f t="shared" ref="H29:N29" si="6">SUM(H30:H36)</f>
        <v>9666480.4800000004</v>
      </c>
      <c r="I29" s="364">
        <f t="shared" si="6"/>
        <v>64835406.090000004</v>
      </c>
      <c r="J29" s="364">
        <f t="shared" si="6"/>
        <v>4916071.75</v>
      </c>
      <c r="K29" s="364">
        <f t="shared" si="6"/>
        <v>2575167.0099999998</v>
      </c>
      <c r="L29" s="364">
        <f t="shared" si="6"/>
        <v>0</v>
      </c>
      <c r="M29" s="364">
        <f t="shared" si="6"/>
        <v>99022204.560000002</v>
      </c>
      <c r="N29" s="364">
        <f t="shared" si="6"/>
        <v>192219135.89000002</v>
      </c>
      <c r="O29" s="347">
        <f>SUM(O30:O36)</f>
        <v>27.474714533218599</v>
      </c>
    </row>
    <row r="30" spans="1:15" s="1" customFormat="1" ht="12.75" x14ac:dyDescent="0.2">
      <c r="A30" s="348">
        <v>2</v>
      </c>
      <c r="B30" s="349">
        <v>1</v>
      </c>
      <c r="C30" s="349">
        <v>1</v>
      </c>
      <c r="D30" s="349">
        <v>2</v>
      </c>
      <c r="E30" s="349" t="s">
        <v>309</v>
      </c>
      <c r="F30" s="30" t="s">
        <v>86</v>
      </c>
      <c r="G30" s="351">
        <v>11203806</v>
      </c>
      <c r="H30" s="351">
        <v>9666480.4800000004</v>
      </c>
      <c r="I30" s="351">
        <v>64835406.090000004</v>
      </c>
      <c r="J30" s="351">
        <v>4916071.75</v>
      </c>
      <c r="K30" s="351">
        <v>2575167.0099999998</v>
      </c>
      <c r="L30" s="351"/>
      <c r="M30" s="351">
        <v>99022204.560000002</v>
      </c>
      <c r="N30" s="351">
        <f t="shared" si="4"/>
        <v>192219135.89000002</v>
      </c>
      <c r="O30" s="352">
        <f t="shared" ref="O30:O36" si="7">IFERROR(N30/$N$19*100,"0.00")</f>
        <v>27.474714533218599</v>
      </c>
    </row>
    <row r="31" spans="1:15" s="1" customFormat="1" ht="12.75" x14ac:dyDescent="0.2">
      <c r="A31" s="348">
        <v>2</v>
      </c>
      <c r="B31" s="349">
        <v>1</v>
      </c>
      <c r="C31" s="349">
        <v>1</v>
      </c>
      <c r="D31" s="349">
        <v>2</v>
      </c>
      <c r="E31" s="349" t="s">
        <v>310</v>
      </c>
      <c r="F31" s="30" t="s">
        <v>87</v>
      </c>
      <c r="G31" s="351"/>
      <c r="H31" s="351"/>
      <c r="I31" s="351"/>
      <c r="J31" s="351"/>
      <c r="K31" s="351"/>
      <c r="L31" s="351"/>
      <c r="M31" s="351"/>
      <c r="N31" s="351">
        <f t="shared" si="4"/>
        <v>0</v>
      </c>
      <c r="O31" s="352">
        <f t="shared" si="7"/>
        <v>0</v>
      </c>
    </row>
    <row r="32" spans="1:15" s="1" customFormat="1" ht="12.75" x14ac:dyDescent="0.2">
      <c r="A32" s="348">
        <v>2</v>
      </c>
      <c r="B32" s="349">
        <v>1</v>
      </c>
      <c r="C32" s="349">
        <v>1</v>
      </c>
      <c r="D32" s="349">
        <v>2</v>
      </c>
      <c r="E32" s="349" t="s">
        <v>311</v>
      </c>
      <c r="F32" s="30" t="s">
        <v>43</v>
      </c>
      <c r="G32" s="351"/>
      <c r="H32" s="351"/>
      <c r="I32" s="351"/>
      <c r="J32" s="351"/>
      <c r="K32" s="351"/>
      <c r="L32" s="351"/>
      <c r="M32" s="351"/>
      <c r="N32" s="351">
        <f t="shared" si="4"/>
        <v>0</v>
      </c>
      <c r="O32" s="352">
        <f t="shared" si="7"/>
        <v>0</v>
      </c>
    </row>
    <row r="33" spans="1:15" s="1" customFormat="1" ht="12.75" x14ac:dyDescent="0.2">
      <c r="A33" s="348">
        <v>2</v>
      </c>
      <c r="B33" s="349">
        <v>1</v>
      </c>
      <c r="C33" s="349">
        <v>1</v>
      </c>
      <c r="D33" s="349">
        <v>2</v>
      </c>
      <c r="E33" s="349" t="s">
        <v>312</v>
      </c>
      <c r="F33" s="30" t="s">
        <v>88</v>
      </c>
      <c r="G33" s="351"/>
      <c r="H33" s="351"/>
      <c r="I33" s="351"/>
      <c r="J33" s="351"/>
      <c r="K33" s="351"/>
      <c r="L33" s="351"/>
      <c r="M33" s="351"/>
      <c r="N33" s="351">
        <f t="shared" si="4"/>
        <v>0</v>
      </c>
      <c r="O33" s="352">
        <f t="shared" si="7"/>
        <v>0</v>
      </c>
    </row>
    <row r="34" spans="1:15" s="1" customFormat="1" ht="12.75" x14ac:dyDescent="0.2">
      <c r="A34" s="348">
        <v>2</v>
      </c>
      <c r="B34" s="349">
        <v>1</v>
      </c>
      <c r="C34" s="349">
        <v>1</v>
      </c>
      <c r="D34" s="349">
        <v>2</v>
      </c>
      <c r="E34" s="349" t="s">
        <v>316</v>
      </c>
      <c r="F34" s="30" t="s">
        <v>89</v>
      </c>
      <c r="G34" s="351"/>
      <c r="H34" s="351"/>
      <c r="I34" s="351"/>
      <c r="J34" s="351"/>
      <c r="K34" s="351"/>
      <c r="L34" s="351"/>
      <c r="M34" s="351"/>
      <c r="N34" s="351">
        <f t="shared" si="4"/>
        <v>0</v>
      </c>
      <c r="O34" s="352">
        <f t="shared" si="7"/>
        <v>0</v>
      </c>
    </row>
    <row r="35" spans="1:15" s="1" customFormat="1" ht="12.75" x14ac:dyDescent="0.2">
      <c r="A35" s="348">
        <v>2</v>
      </c>
      <c r="B35" s="349">
        <v>1</v>
      </c>
      <c r="C35" s="349">
        <v>1</v>
      </c>
      <c r="D35" s="349">
        <v>2</v>
      </c>
      <c r="E35" s="349" t="s">
        <v>354</v>
      </c>
      <c r="F35" s="30" t="s">
        <v>90</v>
      </c>
      <c r="G35" s="351"/>
      <c r="H35" s="351"/>
      <c r="I35" s="351"/>
      <c r="J35" s="351"/>
      <c r="K35" s="351"/>
      <c r="L35" s="351"/>
      <c r="M35" s="351"/>
      <c r="N35" s="351">
        <f t="shared" si="4"/>
        <v>0</v>
      </c>
      <c r="O35" s="352">
        <f t="shared" si="7"/>
        <v>0</v>
      </c>
    </row>
    <row r="36" spans="1:15" s="1" customFormat="1" ht="12.75" x14ac:dyDescent="0.2">
      <c r="A36" s="348">
        <v>2</v>
      </c>
      <c r="B36" s="349">
        <v>1</v>
      </c>
      <c r="C36" s="349">
        <v>1</v>
      </c>
      <c r="D36" s="349">
        <v>2</v>
      </c>
      <c r="E36" s="349" t="s">
        <v>356</v>
      </c>
      <c r="F36" s="30" t="s">
        <v>45</v>
      </c>
      <c r="G36" s="351"/>
      <c r="H36" s="351"/>
      <c r="I36" s="351"/>
      <c r="J36" s="351"/>
      <c r="K36" s="351"/>
      <c r="L36" s="351"/>
      <c r="M36" s="351"/>
      <c r="N36" s="351">
        <f t="shared" si="4"/>
        <v>0</v>
      </c>
      <c r="O36" s="352">
        <f t="shared" si="7"/>
        <v>0</v>
      </c>
    </row>
    <row r="37" spans="1:15" s="1" customFormat="1" ht="12.75" x14ac:dyDescent="0.2">
      <c r="A37" s="343">
        <v>2</v>
      </c>
      <c r="B37" s="344">
        <v>1</v>
      </c>
      <c r="C37" s="344">
        <v>1</v>
      </c>
      <c r="D37" s="344">
        <v>3</v>
      </c>
      <c r="E37" s="344"/>
      <c r="F37" s="29" t="s">
        <v>91</v>
      </c>
      <c r="G37" s="364">
        <f t="shared" ref="G37:O37" si="8">G38</f>
        <v>0</v>
      </c>
      <c r="H37" s="364">
        <f t="shared" si="8"/>
        <v>0</v>
      </c>
      <c r="I37" s="364">
        <f t="shared" si="8"/>
        <v>0</v>
      </c>
      <c r="J37" s="364">
        <f t="shared" si="8"/>
        <v>0</v>
      </c>
      <c r="K37" s="364">
        <f t="shared" si="8"/>
        <v>0</v>
      </c>
      <c r="L37" s="364">
        <f t="shared" si="8"/>
        <v>0</v>
      </c>
      <c r="M37" s="364">
        <f t="shared" si="8"/>
        <v>0</v>
      </c>
      <c r="N37" s="364">
        <f t="shared" si="8"/>
        <v>0</v>
      </c>
      <c r="O37" s="347">
        <f t="shared" si="8"/>
        <v>0</v>
      </c>
    </row>
    <row r="38" spans="1:15" s="1" customFormat="1" ht="12.75" x14ac:dyDescent="0.2">
      <c r="A38" s="348">
        <v>2</v>
      </c>
      <c r="B38" s="349">
        <v>1</v>
      </c>
      <c r="C38" s="349">
        <v>1</v>
      </c>
      <c r="D38" s="349">
        <v>3</v>
      </c>
      <c r="E38" s="349" t="s">
        <v>309</v>
      </c>
      <c r="F38" s="30" t="s">
        <v>91</v>
      </c>
      <c r="G38" s="351"/>
      <c r="H38" s="351"/>
      <c r="I38" s="351"/>
      <c r="J38" s="351"/>
      <c r="K38" s="351"/>
      <c r="L38" s="351"/>
      <c r="M38" s="351"/>
      <c r="N38" s="351">
        <f>SUBTOTAL(9,G38:M38)</f>
        <v>0</v>
      </c>
      <c r="O38" s="352">
        <f>IFERROR(N38/$N$19*100,"0.00")</f>
        <v>0</v>
      </c>
    </row>
    <row r="39" spans="1:15" s="1" customFormat="1" ht="12.75" x14ac:dyDescent="0.2">
      <c r="A39" s="343">
        <v>2</v>
      </c>
      <c r="B39" s="344">
        <v>1</v>
      </c>
      <c r="C39" s="344">
        <v>1</v>
      </c>
      <c r="D39" s="344">
        <v>4</v>
      </c>
      <c r="E39" s="344"/>
      <c r="F39" s="29" t="s">
        <v>357</v>
      </c>
      <c r="G39" s="364">
        <f t="shared" ref="G39:O39" si="9">G40</f>
        <v>933650.49999999988</v>
      </c>
      <c r="H39" s="364">
        <f t="shared" si="9"/>
        <v>805540.0399999998</v>
      </c>
      <c r="I39" s="364">
        <f t="shared" si="9"/>
        <v>3793675.0450000004</v>
      </c>
      <c r="J39" s="364">
        <f t="shared" si="9"/>
        <v>476536.35416666663</v>
      </c>
      <c r="K39" s="364">
        <f t="shared" si="9"/>
        <v>247112.5</v>
      </c>
      <c r="L39" s="364">
        <f t="shared" si="9"/>
        <v>0</v>
      </c>
      <c r="M39" s="364">
        <f t="shared" si="9"/>
        <v>13633646.699999999</v>
      </c>
      <c r="N39" s="364">
        <f t="shared" si="9"/>
        <v>19890161.139166668</v>
      </c>
      <c r="O39" s="347">
        <f t="shared" si="9"/>
        <v>2.8429869731130761</v>
      </c>
    </row>
    <row r="40" spans="1:15" s="1" customFormat="1" ht="12.75" x14ac:dyDescent="0.2">
      <c r="A40" s="348">
        <v>2</v>
      </c>
      <c r="B40" s="349">
        <v>1</v>
      </c>
      <c r="C40" s="349">
        <v>1</v>
      </c>
      <c r="D40" s="349">
        <v>4</v>
      </c>
      <c r="E40" s="349" t="s">
        <v>309</v>
      </c>
      <c r="F40" s="30" t="s">
        <v>357</v>
      </c>
      <c r="G40" s="351">
        <f>+'[7]CONSULTA EXT 2017'!$AH$16</f>
        <v>933650.49999999988</v>
      </c>
      <c r="H40" s="351">
        <f>+'[8]EMERGENCIA 2017'!$AH$18</f>
        <v>805540.0399999998</v>
      </c>
      <c r="I40" s="351">
        <f>+'[9]PREUPUESTO 2018'!$S$19</f>
        <v>3793675.0450000004</v>
      </c>
      <c r="J40" s="351">
        <f>+'[10]NOMINA BCO. DE SANGRE 2017'!$BA$22+'[11]NOMINA LABORATORIO 2017'!$BA$38+'[12]PATOLOGIA 2017'!$AD$13</f>
        <v>476536.35416666663</v>
      </c>
      <c r="K40" s="351">
        <f>+'[13]NOMINA IMAGENES 2017'!$BB$42</f>
        <v>247112.5</v>
      </c>
      <c r="L40" s="351"/>
      <c r="M40" s="351">
        <v>13633646.699999999</v>
      </c>
      <c r="N40" s="351">
        <f t="shared" ref="N40" si="10">SUBTOTAL(9,G40:M40)</f>
        <v>19890161.139166668</v>
      </c>
      <c r="O40" s="352">
        <f>IFERROR(N40/$N$19*100,"0.00")</f>
        <v>2.8429869731130761</v>
      </c>
    </row>
    <row r="41" spans="1:15" s="1" customFormat="1" ht="12.75" x14ac:dyDescent="0.2">
      <c r="A41" s="343">
        <v>2</v>
      </c>
      <c r="B41" s="344">
        <v>1</v>
      </c>
      <c r="C41" s="344">
        <v>1</v>
      </c>
      <c r="D41" s="344">
        <v>5</v>
      </c>
      <c r="E41" s="344"/>
      <c r="F41" s="29" t="s">
        <v>358</v>
      </c>
      <c r="G41" s="364">
        <f t="shared" ref="G41:N41" si="11">SUM(G42:G45)</f>
        <v>0</v>
      </c>
      <c r="H41" s="364">
        <f t="shared" si="11"/>
        <v>0</v>
      </c>
      <c r="I41" s="364">
        <f t="shared" si="11"/>
        <v>0</v>
      </c>
      <c r="J41" s="364">
        <f t="shared" si="11"/>
        <v>0</v>
      </c>
      <c r="K41" s="364">
        <f t="shared" si="11"/>
        <v>0</v>
      </c>
      <c r="L41" s="364">
        <f t="shared" si="11"/>
        <v>0</v>
      </c>
      <c r="M41" s="364">
        <f t="shared" si="11"/>
        <v>1331491.06</v>
      </c>
      <c r="N41" s="364">
        <f t="shared" si="11"/>
        <v>1331491.06</v>
      </c>
      <c r="O41" s="347">
        <f>SUM(O42:O45)</f>
        <v>0.19031579040063612</v>
      </c>
    </row>
    <row r="42" spans="1:15" s="1" customFormat="1" ht="12.75" x14ac:dyDescent="0.2">
      <c r="A42" s="348">
        <v>2</v>
      </c>
      <c r="B42" s="349">
        <v>1</v>
      </c>
      <c r="C42" s="349">
        <v>1</v>
      </c>
      <c r="D42" s="349">
        <v>5</v>
      </c>
      <c r="E42" s="349" t="s">
        <v>309</v>
      </c>
      <c r="F42" s="31" t="s">
        <v>358</v>
      </c>
      <c r="G42" s="351"/>
      <c r="H42" s="351"/>
      <c r="I42" s="351"/>
      <c r="J42" s="351"/>
      <c r="K42" s="351"/>
      <c r="L42" s="351"/>
      <c r="M42" s="351"/>
      <c r="N42" s="351">
        <f>SUBTOTAL(9,G42:M42)</f>
        <v>0</v>
      </c>
      <c r="O42" s="352">
        <f>IFERROR(N42/$N$19*100,"0.00")</f>
        <v>0</v>
      </c>
    </row>
    <row r="43" spans="1:15" s="1" customFormat="1" ht="12.75" x14ac:dyDescent="0.2">
      <c r="A43" s="348">
        <v>2</v>
      </c>
      <c r="B43" s="349">
        <v>1</v>
      </c>
      <c r="C43" s="349">
        <v>1</v>
      </c>
      <c r="D43" s="349">
        <v>5</v>
      </c>
      <c r="E43" s="349" t="s">
        <v>310</v>
      </c>
      <c r="F43" s="30" t="s">
        <v>92</v>
      </c>
      <c r="G43" s="351"/>
      <c r="H43" s="351"/>
      <c r="I43" s="351"/>
      <c r="J43" s="351"/>
      <c r="K43" s="351"/>
      <c r="L43" s="351"/>
      <c r="M43" s="351"/>
      <c r="N43" s="351">
        <f>SUBTOTAL(9,G43:M43)</f>
        <v>0</v>
      </c>
      <c r="O43" s="352">
        <f>IFERROR(N43/$N$19*100,"0.00")</f>
        <v>0</v>
      </c>
    </row>
    <row r="44" spans="1:15" s="1" customFormat="1" ht="12.75" x14ac:dyDescent="0.2">
      <c r="A44" s="348">
        <v>2</v>
      </c>
      <c r="B44" s="349">
        <v>1</v>
      </c>
      <c r="C44" s="349">
        <v>1</v>
      </c>
      <c r="D44" s="349">
        <v>5</v>
      </c>
      <c r="E44" s="349" t="s">
        <v>311</v>
      </c>
      <c r="F44" s="30" t="s">
        <v>359</v>
      </c>
      <c r="G44" s="351"/>
      <c r="H44" s="351"/>
      <c r="I44" s="351"/>
      <c r="J44" s="351"/>
      <c r="K44" s="351"/>
      <c r="L44" s="351"/>
      <c r="M44" s="351">
        <v>1331491.06</v>
      </c>
      <c r="N44" s="351">
        <f t="shared" ref="N44" si="12">SUBTOTAL(9,G44:M44)</f>
        <v>1331491.06</v>
      </c>
      <c r="O44" s="352">
        <f>IFERROR(N44/$N$19*100,"0.00")</f>
        <v>0.19031579040063612</v>
      </c>
    </row>
    <row r="45" spans="1:15" s="1" customFormat="1" ht="12.75" x14ac:dyDescent="0.2">
      <c r="A45" s="348">
        <v>2</v>
      </c>
      <c r="B45" s="349">
        <v>1</v>
      </c>
      <c r="C45" s="349">
        <v>1</v>
      </c>
      <c r="D45" s="349">
        <v>5</v>
      </c>
      <c r="E45" s="349" t="s">
        <v>312</v>
      </c>
      <c r="F45" s="30" t="s">
        <v>313</v>
      </c>
      <c r="G45" s="351"/>
      <c r="H45" s="351"/>
      <c r="I45" s="351"/>
      <c r="J45" s="351"/>
      <c r="K45" s="351"/>
      <c r="L45" s="351"/>
      <c r="M45" s="351"/>
      <c r="N45" s="351">
        <f>SUBTOTAL(9,G45:M45)</f>
        <v>0</v>
      </c>
      <c r="O45" s="352">
        <f>IFERROR(N45/$N$19*100,"0.00")</f>
        <v>0</v>
      </c>
    </row>
    <row r="46" spans="1:15" s="1" customFormat="1" ht="12.75" x14ac:dyDescent="0.2">
      <c r="A46" s="343">
        <v>2</v>
      </c>
      <c r="B46" s="344">
        <v>1</v>
      </c>
      <c r="C46" s="344">
        <v>1</v>
      </c>
      <c r="D46" s="344">
        <v>6</v>
      </c>
      <c r="E46" s="344"/>
      <c r="F46" s="29" t="s">
        <v>360</v>
      </c>
      <c r="G46" s="364">
        <f t="shared" ref="G46:O46" si="13">G47</f>
        <v>0</v>
      </c>
      <c r="H46" s="364">
        <f t="shared" si="13"/>
        <v>0</v>
      </c>
      <c r="I46" s="364">
        <f t="shared" si="13"/>
        <v>0</v>
      </c>
      <c r="J46" s="364">
        <f t="shared" si="13"/>
        <v>0</v>
      </c>
      <c r="K46" s="364">
        <f t="shared" si="13"/>
        <v>0</v>
      </c>
      <c r="L46" s="364">
        <f t="shared" si="13"/>
        <v>0</v>
      </c>
      <c r="M46" s="364">
        <f t="shared" si="13"/>
        <v>35043.58</v>
      </c>
      <c r="N46" s="364">
        <f t="shared" si="13"/>
        <v>35043.58</v>
      </c>
      <c r="O46" s="347">
        <f t="shared" si="13"/>
        <v>5.0089308344044943E-3</v>
      </c>
    </row>
    <row r="47" spans="1:15" s="1" customFormat="1" ht="12.75" x14ac:dyDescent="0.2">
      <c r="A47" s="348">
        <v>2</v>
      </c>
      <c r="B47" s="349">
        <v>1</v>
      </c>
      <c r="C47" s="349">
        <v>1</v>
      </c>
      <c r="D47" s="349">
        <v>6</v>
      </c>
      <c r="E47" s="349" t="s">
        <v>309</v>
      </c>
      <c r="F47" s="30" t="s">
        <v>360</v>
      </c>
      <c r="G47" s="351"/>
      <c r="H47" s="351"/>
      <c r="I47" s="351"/>
      <c r="J47" s="351"/>
      <c r="K47" s="351"/>
      <c r="L47" s="351"/>
      <c r="M47" s="351">
        <v>35043.58</v>
      </c>
      <c r="N47" s="351">
        <f t="shared" ref="N47" si="14">SUBTOTAL(9,G47:M47)</f>
        <v>35043.58</v>
      </c>
      <c r="O47" s="352">
        <f>IFERROR(N47/$N$19*100,"0.00")</f>
        <v>5.0089308344044943E-3</v>
      </c>
    </row>
    <row r="48" spans="1:15" s="1" customFormat="1" ht="12.75" x14ac:dyDescent="0.2">
      <c r="A48" s="338">
        <v>2</v>
      </c>
      <c r="B48" s="339">
        <v>1</v>
      </c>
      <c r="C48" s="339">
        <v>2</v>
      </c>
      <c r="D48" s="339"/>
      <c r="E48" s="339"/>
      <c r="F48" s="38" t="s">
        <v>28</v>
      </c>
      <c r="G48" s="388">
        <f t="shared" ref="G48:N48" si="15">+G49+G51+G62</f>
        <v>0</v>
      </c>
      <c r="H48" s="388">
        <f t="shared" si="15"/>
        <v>558900</v>
      </c>
      <c r="I48" s="388">
        <f t="shared" si="15"/>
        <v>0</v>
      </c>
      <c r="J48" s="388">
        <f t="shared" si="15"/>
        <v>0</v>
      </c>
      <c r="K48" s="388">
        <f t="shared" si="15"/>
        <v>0</v>
      </c>
      <c r="L48" s="388">
        <f t="shared" si="15"/>
        <v>0</v>
      </c>
      <c r="M48" s="388">
        <f t="shared" si="15"/>
        <v>0</v>
      </c>
      <c r="N48" s="388">
        <f t="shared" si="15"/>
        <v>558900</v>
      </c>
      <c r="O48" s="342">
        <f>+O49+O51+O62</f>
        <v>7.9886000327268836E-2</v>
      </c>
    </row>
    <row r="49" spans="1:15" s="1" customFormat="1" ht="12.75" x14ac:dyDescent="0.2">
      <c r="A49" s="343">
        <v>2</v>
      </c>
      <c r="B49" s="344">
        <v>1</v>
      </c>
      <c r="C49" s="344">
        <v>2</v>
      </c>
      <c r="D49" s="344">
        <v>1</v>
      </c>
      <c r="E49" s="344"/>
      <c r="F49" s="29" t="s">
        <v>93</v>
      </c>
      <c r="G49" s="364">
        <f t="shared" ref="G49:O49" si="16">G50</f>
        <v>0</v>
      </c>
      <c r="H49" s="364">
        <f t="shared" si="16"/>
        <v>0</v>
      </c>
      <c r="I49" s="364">
        <f t="shared" si="16"/>
        <v>0</v>
      </c>
      <c r="J49" s="364">
        <f t="shared" si="16"/>
        <v>0</v>
      </c>
      <c r="K49" s="364">
        <f t="shared" si="16"/>
        <v>0</v>
      </c>
      <c r="L49" s="364">
        <f t="shared" si="16"/>
        <v>0</v>
      </c>
      <c r="M49" s="364">
        <f t="shared" si="16"/>
        <v>0</v>
      </c>
      <c r="N49" s="364">
        <f t="shared" si="16"/>
        <v>0</v>
      </c>
      <c r="O49" s="347">
        <f t="shared" si="16"/>
        <v>0</v>
      </c>
    </row>
    <row r="50" spans="1:15" s="1" customFormat="1" ht="12.75" x14ac:dyDescent="0.2">
      <c r="A50" s="348">
        <v>2</v>
      </c>
      <c r="B50" s="349">
        <v>1</v>
      </c>
      <c r="C50" s="349">
        <v>2</v>
      </c>
      <c r="D50" s="349">
        <v>1</v>
      </c>
      <c r="E50" s="349" t="s">
        <v>309</v>
      </c>
      <c r="F50" s="30" t="s">
        <v>93</v>
      </c>
      <c r="G50" s="351"/>
      <c r="H50" s="351"/>
      <c r="I50" s="351"/>
      <c r="J50" s="351"/>
      <c r="K50" s="351"/>
      <c r="L50" s="351"/>
      <c r="M50" s="351"/>
      <c r="N50" s="351">
        <f>SUBTOTAL(9,G50:M50)</f>
        <v>0</v>
      </c>
      <c r="O50" s="352">
        <f>IFERROR(N50/$N$19*100,"0.00")</f>
        <v>0</v>
      </c>
    </row>
    <row r="51" spans="1:15" s="1" customFormat="1" ht="12.75" x14ac:dyDescent="0.2">
      <c r="A51" s="343">
        <v>2</v>
      </c>
      <c r="B51" s="344">
        <v>1</v>
      </c>
      <c r="C51" s="344">
        <v>2</v>
      </c>
      <c r="D51" s="344">
        <v>2</v>
      </c>
      <c r="E51" s="344"/>
      <c r="F51" s="29" t="s">
        <v>94</v>
      </c>
      <c r="G51" s="364">
        <f t="shared" ref="G51:M51" si="17">SUM(G52:G61)</f>
        <v>0</v>
      </c>
      <c r="H51" s="364">
        <f t="shared" si="17"/>
        <v>558900</v>
      </c>
      <c r="I51" s="364">
        <f t="shared" si="17"/>
        <v>0</v>
      </c>
      <c r="J51" s="364">
        <f t="shared" si="17"/>
        <v>0</v>
      </c>
      <c r="K51" s="364">
        <f t="shared" si="17"/>
        <v>0</v>
      </c>
      <c r="L51" s="364">
        <f t="shared" si="17"/>
        <v>0</v>
      </c>
      <c r="M51" s="364">
        <f t="shared" si="17"/>
        <v>0</v>
      </c>
      <c r="N51" s="351">
        <f>SUBTOTAL(9,G51:M51)</f>
        <v>558900</v>
      </c>
      <c r="O51" s="347">
        <f>SUM(O52:O61)</f>
        <v>7.9886000327268836E-2</v>
      </c>
    </row>
    <row r="52" spans="1:15" s="1" customFormat="1" ht="12.75" x14ac:dyDescent="0.2">
      <c r="A52" s="348">
        <v>2</v>
      </c>
      <c r="B52" s="349">
        <v>1</v>
      </c>
      <c r="C52" s="349">
        <v>2</v>
      </c>
      <c r="D52" s="349">
        <v>2</v>
      </c>
      <c r="E52" s="349" t="s">
        <v>309</v>
      </c>
      <c r="F52" s="30" t="s">
        <v>95</v>
      </c>
      <c r="G52" s="351"/>
      <c r="H52" s="351"/>
      <c r="I52" s="351"/>
      <c r="J52" s="351"/>
      <c r="K52" s="351"/>
      <c r="L52" s="351"/>
      <c r="M52" s="351"/>
      <c r="N52" s="351">
        <f t="shared" ref="N52:N61" si="18">SUBTOTAL(9,G52:M52)</f>
        <v>0</v>
      </c>
      <c r="O52" s="352">
        <f t="shared" ref="O52:O61" si="19">IFERROR(N52/$N$19*100,"0.00")</f>
        <v>0</v>
      </c>
    </row>
    <row r="53" spans="1:15" s="1" customFormat="1" ht="12.75" x14ac:dyDescent="0.2">
      <c r="A53" s="348">
        <v>2</v>
      </c>
      <c r="B53" s="349">
        <v>1</v>
      </c>
      <c r="C53" s="349">
        <v>2</v>
      </c>
      <c r="D53" s="349">
        <v>2</v>
      </c>
      <c r="E53" s="349" t="s">
        <v>310</v>
      </c>
      <c r="F53" s="30" t="s">
        <v>96</v>
      </c>
      <c r="G53" s="351"/>
      <c r="H53" s="351"/>
      <c r="I53" s="351"/>
      <c r="J53" s="351"/>
      <c r="K53" s="351"/>
      <c r="L53" s="351"/>
      <c r="M53" s="351"/>
      <c r="N53" s="351">
        <f t="shared" si="18"/>
        <v>0</v>
      </c>
      <c r="O53" s="352">
        <f t="shared" si="19"/>
        <v>0</v>
      </c>
    </row>
    <row r="54" spans="1:15" s="1" customFormat="1" ht="12.75" x14ac:dyDescent="0.2">
      <c r="A54" s="348">
        <v>2</v>
      </c>
      <c r="B54" s="349">
        <v>1</v>
      </c>
      <c r="C54" s="349">
        <v>2</v>
      </c>
      <c r="D54" s="349">
        <v>2</v>
      </c>
      <c r="E54" s="349" t="s">
        <v>311</v>
      </c>
      <c r="F54" s="32" t="s">
        <v>97</v>
      </c>
      <c r="G54" s="351"/>
      <c r="H54" s="351"/>
      <c r="I54" s="351"/>
      <c r="J54" s="351"/>
      <c r="K54" s="351"/>
      <c r="L54" s="351"/>
      <c r="M54" s="351"/>
      <c r="N54" s="351">
        <f t="shared" si="18"/>
        <v>0</v>
      </c>
      <c r="O54" s="352">
        <f t="shared" si="19"/>
        <v>0</v>
      </c>
    </row>
    <row r="55" spans="1:15" s="1" customFormat="1" ht="12.75" x14ac:dyDescent="0.2">
      <c r="A55" s="348">
        <v>2</v>
      </c>
      <c r="B55" s="349">
        <v>1</v>
      </c>
      <c r="C55" s="349">
        <v>2</v>
      </c>
      <c r="D55" s="349">
        <v>2</v>
      </c>
      <c r="E55" s="349" t="s">
        <v>312</v>
      </c>
      <c r="F55" s="30" t="s">
        <v>98</v>
      </c>
      <c r="G55" s="351"/>
      <c r="H55" s="351"/>
      <c r="I55" s="351"/>
      <c r="J55" s="351"/>
      <c r="K55" s="351"/>
      <c r="L55" s="351"/>
      <c r="M55" s="351"/>
      <c r="N55" s="351">
        <f t="shared" si="18"/>
        <v>0</v>
      </c>
      <c r="O55" s="352">
        <f t="shared" si="19"/>
        <v>0</v>
      </c>
    </row>
    <row r="56" spans="1:15" s="1" customFormat="1" ht="12.75" x14ac:dyDescent="0.2">
      <c r="A56" s="348">
        <v>2</v>
      </c>
      <c r="B56" s="349">
        <v>1</v>
      </c>
      <c r="C56" s="349">
        <v>2</v>
      </c>
      <c r="D56" s="349">
        <v>2</v>
      </c>
      <c r="E56" s="349" t="s">
        <v>316</v>
      </c>
      <c r="F56" s="30" t="s">
        <v>99</v>
      </c>
      <c r="G56" s="351"/>
      <c r="H56" s="351">
        <v>558900</v>
      </c>
      <c r="I56" s="351"/>
      <c r="J56" s="351"/>
      <c r="K56" s="351"/>
      <c r="L56" s="351"/>
      <c r="M56" s="351"/>
      <c r="N56" s="351">
        <f t="shared" si="18"/>
        <v>558900</v>
      </c>
      <c r="O56" s="352">
        <f t="shared" si="19"/>
        <v>7.9886000327268836E-2</v>
      </c>
    </row>
    <row r="57" spans="1:15" s="1" customFormat="1" ht="12.75" x14ac:dyDescent="0.2">
      <c r="A57" s="348">
        <v>2</v>
      </c>
      <c r="B57" s="349">
        <v>1</v>
      </c>
      <c r="C57" s="349">
        <v>2</v>
      </c>
      <c r="D57" s="349">
        <v>2</v>
      </c>
      <c r="E57" s="349" t="s">
        <v>354</v>
      </c>
      <c r="F57" s="30" t="s">
        <v>100</v>
      </c>
      <c r="G57" s="351"/>
      <c r="H57" s="351"/>
      <c r="I57" s="351"/>
      <c r="J57" s="351"/>
      <c r="K57" s="351"/>
      <c r="L57" s="351"/>
      <c r="M57" s="351"/>
      <c r="N57" s="351">
        <f t="shared" si="18"/>
        <v>0</v>
      </c>
      <c r="O57" s="352">
        <f t="shared" si="19"/>
        <v>0</v>
      </c>
    </row>
    <row r="58" spans="1:15" s="1" customFormat="1" ht="12.75" x14ac:dyDescent="0.2">
      <c r="A58" s="348">
        <v>2</v>
      </c>
      <c r="B58" s="349">
        <v>1</v>
      </c>
      <c r="C58" s="349">
        <v>2</v>
      </c>
      <c r="D58" s="349">
        <v>2</v>
      </c>
      <c r="E58" s="349" t="s">
        <v>356</v>
      </c>
      <c r="F58" s="30" t="s">
        <v>101</v>
      </c>
      <c r="G58" s="351"/>
      <c r="H58" s="351"/>
      <c r="I58" s="351"/>
      <c r="J58" s="351"/>
      <c r="K58" s="351"/>
      <c r="L58" s="351"/>
      <c r="M58" s="351"/>
      <c r="N58" s="351">
        <f t="shared" si="18"/>
        <v>0</v>
      </c>
      <c r="O58" s="352">
        <f t="shared" si="19"/>
        <v>0</v>
      </c>
    </row>
    <row r="59" spans="1:15" s="1" customFormat="1" ht="12.75" x14ac:dyDescent="0.2">
      <c r="A59" s="348">
        <v>2</v>
      </c>
      <c r="B59" s="349">
        <v>1</v>
      </c>
      <c r="C59" s="349">
        <v>2</v>
      </c>
      <c r="D59" s="349">
        <v>2</v>
      </c>
      <c r="E59" s="349" t="s">
        <v>361</v>
      </c>
      <c r="F59" s="30" t="s">
        <v>102</v>
      </c>
      <c r="G59" s="351"/>
      <c r="H59" s="351"/>
      <c r="I59" s="351"/>
      <c r="J59" s="351"/>
      <c r="K59" s="351"/>
      <c r="L59" s="351"/>
      <c r="M59" s="351"/>
      <c r="N59" s="351">
        <f t="shared" si="18"/>
        <v>0</v>
      </c>
      <c r="O59" s="352">
        <f t="shared" si="19"/>
        <v>0</v>
      </c>
    </row>
    <row r="60" spans="1:15" s="1" customFormat="1" ht="12.75" x14ac:dyDescent="0.2">
      <c r="A60" s="348">
        <v>2</v>
      </c>
      <c r="B60" s="349">
        <v>1</v>
      </c>
      <c r="C60" s="349">
        <v>2</v>
      </c>
      <c r="D60" s="349">
        <v>2</v>
      </c>
      <c r="E60" s="349" t="s">
        <v>362</v>
      </c>
      <c r="F60" s="30" t="s">
        <v>103</v>
      </c>
      <c r="G60" s="351"/>
      <c r="H60" s="351"/>
      <c r="I60" s="351"/>
      <c r="J60" s="351"/>
      <c r="K60" s="351"/>
      <c r="L60" s="351"/>
      <c r="M60" s="351"/>
      <c r="N60" s="351">
        <f t="shared" si="18"/>
        <v>0</v>
      </c>
      <c r="O60" s="352">
        <f t="shared" si="19"/>
        <v>0</v>
      </c>
    </row>
    <row r="61" spans="1:15" s="1" customFormat="1" ht="12.75" x14ac:dyDescent="0.2">
      <c r="A61" s="348">
        <v>2</v>
      </c>
      <c r="B61" s="349">
        <v>1</v>
      </c>
      <c r="C61" s="349">
        <v>2</v>
      </c>
      <c r="D61" s="349">
        <v>2</v>
      </c>
      <c r="E61" s="349" t="s">
        <v>363</v>
      </c>
      <c r="F61" s="32" t="s">
        <v>104</v>
      </c>
      <c r="G61" s="351"/>
      <c r="H61" s="351"/>
      <c r="I61" s="351"/>
      <c r="J61" s="351"/>
      <c r="K61" s="351"/>
      <c r="L61" s="351"/>
      <c r="M61" s="351"/>
      <c r="N61" s="351">
        <f t="shared" si="18"/>
        <v>0</v>
      </c>
      <c r="O61" s="352">
        <f t="shared" si="19"/>
        <v>0</v>
      </c>
    </row>
    <row r="62" spans="1:15" s="1" customFormat="1" ht="12.75" x14ac:dyDescent="0.2">
      <c r="A62" s="343">
        <v>2</v>
      </c>
      <c r="B62" s="344">
        <v>1</v>
      </c>
      <c r="C62" s="344">
        <v>2</v>
      </c>
      <c r="D62" s="344">
        <v>3</v>
      </c>
      <c r="E62" s="344"/>
      <c r="F62" s="29" t="s">
        <v>44</v>
      </c>
      <c r="G62" s="364">
        <f t="shared" ref="G62:O62" si="20">G63</f>
        <v>0</v>
      </c>
      <c r="H62" s="364">
        <f t="shared" si="20"/>
        <v>0</v>
      </c>
      <c r="I62" s="364">
        <f t="shared" si="20"/>
        <v>0</v>
      </c>
      <c r="J62" s="364">
        <f t="shared" si="20"/>
        <v>0</v>
      </c>
      <c r="K62" s="364">
        <f t="shared" si="20"/>
        <v>0</v>
      </c>
      <c r="L62" s="364">
        <f t="shared" si="20"/>
        <v>0</v>
      </c>
      <c r="M62" s="364">
        <f t="shared" si="20"/>
        <v>0</v>
      </c>
      <c r="N62" s="364">
        <f t="shared" si="20"/>
        <v>0</v>
      </c>
      <c r="O62" s="347">
        <f t="shared" si="20"/>
        <v>0</v>
      </c>
    </row>
    <row r="63" spans="1:15" s="1" customFormat="1" ht="12.75" x14ac:dyDescent="0.2">
      <c r="A63" s="348">
        <v>2</v>
      </c>
      <c r="B63" s="349">
        <v>1</v>
      </c>
      <c r="C63" s="349">
        <v>2</v>
      </c>
      <c r="D63" s="349">
        <v>3</v>
      </c>
      <c r="E63" s="349" t="s">
        <v>309</v>
      </c>
      <c r="F63" s="30" t="s">
        <v>44</v>
      </c>
      <c r="G63" s="351"/>
      <c r="H63" s="351"/>
      <c r="I63" s="351"/>
      <c r="J63" s="351"/>
      <c r="K63" s="351"/>
      <c r="L63" s="351"/>
      <c r="M63" s="351"/>
      <c r="N63" s="351">
        <f>SUBTOTAL(9,G63:M63)</f>
        <v>0</v>
      </c>
      <c r="O63" s="352">
        <f>IFERROR(N63/$N$19*100,"0.00")</f>
        <v>0</v>
      </c>
    </row>
    <row r="64" spans="1:15" s="1" customFormat="1" ht="12.75" x14ac:dyDescent="0.2">
      <c r="A64" s="338">
        <v>2</v>
      </c>
      <c r="B64" s="339">
        <v>1</v>
      </c>
      <c r="C64" s="339">
        <v>3</v>
      </c>
      <c r="D64" s="339"/>
      <c r="E64" s="339"/>
      <c r="F64" s="38" t="s">
        <v>46</v>
      </c>
      <c r="G64" s="388">
        <f t="shared" ref="G64:N64" si="21">G65+G68</f>
        <v>0</v>
      </c>
      <c r="H64" s="388">
        <f t="shared" si="21"/>
        <v>0</v>
      </c>
      <c r="I64" s="388">
        <f t="shared" si="21"/>
        <v>0</v>
      </c>
      <c r="J64" s="388">
        <f t="shared" si="21"/>
        <v>0</v>
      </c>
      <c r="K64" s="388">
        <f t="shared" si="21"/>
        <v>0</v>
      </c>
      <c r="L64" s="388">
        <f t="shared" si="21"/>
        <v>0</v>
      </c>
      <c r="M64" s="388">
        <f t="shared" si="21"/>
        <v>0</v>
      </c>
      <c r="N64" s="388">
        <f t="shared" si="21"/>
        <v>0</v>
      </c>
      <c r="O64" s="342">
        <f>O65+O68</f>
        <v>0</v>
      </c>
    </row>
    <row r="65" spans="1:15" s="1" customFormat="1" ht="12.75" x14ac:dyDescent="0.2">
      <c r="A65" s="343">
        <v>2</v>
      </c>
      <c r="B65" s="344">
        <v>1</v>
      </c>
      <c r="C65" s="344">
        <v>3</v>
      </c>
      <c r="D65" s="344">
        <v>1</v>
      </c>
      <c r="E65" s="344"/>
      <c r="F65" s="361" t="s">
        <v>105</v>
      </c>
      <c r="G65" s="364">
        <f t="shared" ref="G65:N65" si="22">SUM(G66:G67)</f>
        <v>0</v>
      </c>
      <c r="H65" s="364">
        <f t="shared" si="22"/>
        <v>0</v>
      </c>
      <c r="I65" s="364">
        <f t="shared" si="22"/>
        <v>0</v>
      </c>
      <c r="J65" s="364">
        <f t="shared" si="22"/>
        <v>0</v>
      </c>
      <c r="K65" s="364">
        <f t="shared" si="22"/>
        <v>0</v>
      </c>
      <c r="L65" s="364">
        <f t="shared" si="22"/>
        <v>0</v>
      </c>
      <c r="M65" s="364">
        <f t="shared" si="22"/>
        <v>0</v>
      </c>
      <c r="N65" s="364">
        <f t="shared" si="22"/>
        <v>0</v>
      </c>
      <c r="O65" s="347">
        <f>SUM(O66:O67)</f>
        <v>0</v>
      </c>
    </row>
    <row r="66" spans="1:15" s="1" customFormat="1" ht="12.75" x14ac:dyDescent="0.2">
      <c r="A66" s="362">
        <v>2</v>
      </c>
      <c r="B66" s="349">
        <v>1</v>
      </c>
      <c r="C66" s="349">
        <v>3</v>
      </c>
      <c r="D66" s="349">
        <v>1</v>
      </c>
      <c r="E66" s="349" t="s">
        <v>309</v>
      </c>
      <c r="F66" s="33" t="s">
        <v>106</v>
      </c>
      <c r="G66" s="351"/>
      <c r="H66" s="351"/>
      <c r="I66" s="351"/>
      <c r="J66" s="351"/>
      <c r="K66" s="351"/>
      <c r="L66" s="351"/>
      <c r="M66" s="351"/>
      <c r="N66" s="351">
        <f>SUBTOTAL(9,G66:M66)</f>
        <v>0</v>
      </c>
      <c r="O66" s="352">
        <f>IFERROR(N66/$N$19*100,"0.00")</f>
        <v>0</v>
      </c>
    </row>
    <row r="67" spans="1:15" s="1" customFormat="1" ht="12.75" x14ac:dyDescent="0.2">
      <c r="A67" s="362">
        <v>2</v>
      </c>
      <c r="B67" s="349">
        <v>1</v>
      </c>
      <c r="C67" s="349">
        <v>3</v>
      </c>
      <c r="D67" s="349">
        <v>1</v>
      </c>
      <c r="E67" s="349" t="s">
        <v>310</v>
      </c>
      <c r="F67" s="33" t="s">
        <v>107</v>
      </c>
      <c r="G67" s="351"/>
      <c r="H67" s="351"/>
      <c r="I67" s="351"/>
      <c r="J67" s="351"/>
      <c r="K67" s="351"/>
      <c r="L67" s="351"/>
      <c r="M67" s="351"/>
      <c r="N67" s="351">
        <f>SUBTOTAL(9,G67:M67)</f>
        <v>0</v>
      </c>
      <c r="O67" s="352">
        <f>IFERROR(N67/$N$19*100,"0.00")</f>
        <v>0</v>
      </c>
    </row>
    <row r="68" spans="1:15" s="1" customFormat="1" ht="12.75" x14ac:dyDescent="0.2">
      <c r="A68" s="343">
        <v>2</v>
      </c>
      <c r="B68" s="344">
        <v>1</v>
      </c>
      <c r="C68" s="344">
        <v>3</v>
      </c>
      <c r="D68" s="344">
        <v>2</v>
      </c>
      <c r="E68" s="344"/>
      <c r="F68" s="361" t="s">
        <v>108</v>
      </c>
      <c r="G68" s="364">
        <f t="shared" ref="G68:N68" si="23">SUM(G69:G70)</f>
        <v>0</v>
      </c>
      <c r="H68" s="364">
        <f t="shared" si="23"/>
        <v>0</v>
      </c>
      <c r="I68" s="364">
        <f t="shared" si="23"/>
        <v>0</v>
      </c>
      <c r="J68" s="364">
        <f t="shared" si="23"/>
        <v>0</v>
      </c>
      <c r="K68" s="364">
        <f t="shared" si="23"/>
        <v>0</v>
      </c>
      <c r="L68" s="364">
        <f t="shared" si="23"/>
        <v>0</v>
      </c>
      <c r="M68" s="364">
        <f t="shared" si="23"/>
        <v>0</v>
      </c>
      <c r="N68" s="364">
        <f t="shared" si="23"/>
        <v>0</v>
      </c>
      <c r="O68" s="347">
        <f>SUM(O69:O70)</f>
        <v>0</v>
      </c>
    </row>
    <row r="69" spans="1:15" s="1" customFormat="1" ht="12.75" x14ac:dyDescent="0.2">
      <c r="A69" s="362">
        <v>2</v>
      </c>
      <c r="B69" s="349">
        <v>1</v>
      </c>
      <c r="C69" s="349">
        <v>3</v>
      </c>
      <c r="D69" s="349">
        <v>2</v>
      </c>
      <c r="E69" s="349" t="s">
        <v>309</v>
      </c>
      <c r="F69" s="33" t="s">
        <v>109</v>
      </c>
      <c r="G69" s="351"/>
      <c r="H69" s="351"/>
      <c r="I69" s="351"/>
      <c r="J69" s="351"/>
      <c r="K69" s="351"/>
      <c r="L69" s="351"/>
      <c r="M69" s="351"/>
      <c r="N69" s="351">
        <f>SUBTOTAL(9,G69:M69)</f>
        <v>0</v>
      </c>
      <c r="O69" s="352">
        <f>IFERROR(N69/$N$19*100,"0.00")</f>
        <v>0</v>
      </c>
    </row>
    <row r="70" spans="1:15" s="1" customFormat="1" ht="12.75" x14ac:dyDescent="0.2">
      <c r="A70" s="362">
        <v>2</v>
      </c>
      <c r="B70" s="349">
        <v>1</v>
      </c>
      <c r="C70" s="349">
        <v>3</v>
      </c>
      <c r="D70" s="349">
        <v>2</v>
      </c>
      <c r="E70" s="349" t="s">
        <v>310</v>
      </c>
      <c r="F70" s="33" t="s">
        <v>110</v>
      </c>
      <c r="G70" s="351"/>
      <c r="H70" s="351"/>
      <c r="I70" s="351"/>
      <c r="J70" s="351"/>
      <c r="K70" s="351"/>
      <c r="L70" s="351"/>
      <c r="M70" s="351"/>
      <c r="N70" s="351">
        <f>SUBTOTAL(9,G70:M70)</f>
        <v>0</v>
      </c>
      <c r="O70" s="352">
        <f>IFERROR(N70/$N$19*100,"0.00")</f>
        <v>0</v>
      </c>
    </row>
    <row r="71" spans="1:15" s="1" customFormat="1" ht="12.75" x14ac:dyDescent="0.2">
      <c r="A71" s="338">
        <v>2</v>
      </c>
      <c r="B71" s="339">
        <v>1</v>
      </c>
      <c r="C71" s="339">
        <v>4</v>
      </c>
      <c r="D71" s="339"/>
      <c r="E71" s="339"/>
      <c r="F71" s="38" t="s">
        <v>47</v>
      </c>
      <c r="G71" s="388">
        <f t="shared" ref="G71:M71" si="24">G72+G74</f>
        <v>766004.72</v>
      </c>
      <c r="H71" s="388">
        <f t="shared" si="24"/>
        <v>801518.32</v>
      </c>
      <c r="I71" s="388">
        <f t="shared" si="24"/>
        <v>5032536.5614800304</v>
      </c>
      <c r="J71" s="388">
        <f t="shared" si="24"/>
        <v>616243.63</v>
      </c>
      <c r="K71" s="388">
        <f t="shared" si="24"/>
        <v>312359.49</v>
      </c>
      <c r="L71" s="388">
        <f t="shared" si="24"/>
        <v>0</v>
      </c>
      <c r="M71" s="388">
        <f t="shared" si="24"/>
        <v>8312450</v>
      </c>
      <c r="N71" s="388">
        <f>+N72</f>
        <v>15841112.721480031</v>
      </c>
      <c r="O71" s="342">
        <f>O72+O74</f>
        <v>2.2642389265565508</v>
      </c>
    </row>
    <row r="72" spans="1:15" s="1" customFormat="1" ht="12.75" x14ac:dyDescent="0.2">
      <c r="A72" s="343">
        <v>2</v>
      </c>
      <c r="B72" s="344">
        <v>1</v>
      </c>
      <c r="C72" s="344">
        <v>4</v>
      </c>
      <c r="D72" s="344">
        <v>1</v>
      </c>
      <c r="E72" s="344"/>
      <c r="F72" s="361" t="s">
        <v>48</v>
      </c>
      <c r="G72" s="364">
        <f t="shared" ref="G72:O72" si="25">G73</f>
        <v>766004.72</v>
      </c>
      <c r="H72" s="364">
        <f t="shared" si="25"/>
        <v>801518.32</v>
      </c>
      <c r="I72" s="364">
        <f t="shared" si="25"/>
        <v>5032536.5614800304</v>
      </c>
      <c r="J72" s="364">
        <f t="shared" si="25"/>
        <v>616243.63</v>
      </c>
      <c r="K72" s="364">
        <f t="shared" si="25"/>
        <v>312359.49</v>
      </c>
      <c r="L72" s="364">
        <f t="shared" si="25"/>
        <v>0</v>
      </c>
      <c r="M72" s="364">
        <f t="shared" si="25"/>
        <v>8312450</v>
      </c>
      <c r="N72" s="364">
        <f t="shared" si="25"/>
        <v>15841112.721480031</v>
      </c>
      <c r="O72" s="347">
        <f t="shared" si="25"/>
        <v>2.2642389265565508</v>
      </c>
    </row>
    <row r="73" spans="1:15" s="1" customFormat="1" ht="12.75" x14ac:dyDescent="0.2">
      <c r="A73" s="348">
        <v>2</v>
      </c>
      <c r="B73" s="349">
        <v>1</v>
      </c>
      <c r="C73" s="349">
        <v>4</v>
      </c>
      <c r="D73" s="349">
        <v>1</v>
      </c>
      <c r="E73" s="349" t="s">
        <v>309</v>
      </c>
      <c r="F73" s="30" t="s">
        <v>48</v>
      </c>
      <c r="G73" s="351">
        <v>766004.72</v>
      </c>
      <c r="H73" s="351">
        <v>801518.32</v>
      </c>
      <c r="I73" s="351">
        <v>5032536.5614800304</v>
      </c>
      <c r="J73" s="351">
        <v>616243.63</v>
      </c>
      <c r="K73" s="351">
        <v>312359.49</v>
      </c>
      <c r="L73" s="351"/>
      <c r="M73" s="351">
        <v>8312450</v>
      </c>
      <c r="N73" s="351">
        <f t="shared" ref="N73" si="26">SUBTOTAL(9,G73:M73)</f>
        <v>15841112.721480031</v>
      </c>
      <c r="O73" s="352">
        <f>IFERROR(N73/$N$19*100,"0.00")</f>
        <v>2.2642389265565508</v>
      </c>
    </row>
    <row r="74" spans="1:15" s="1" customFormat="1" ht="12.75" x14ac:dyDescent="0.2">
      <c r="A74" s="343">
        <v>2</v>
      </c>
      <c r="B74" s="344">
        <v>1</v>
      </c>
      <c r="C74" s="344">
        <v>4</v>
      </c>
      <c r="D74" s="344">
        <v>2</v>
      </c>
      <c r="E74" s="344"/>
      <c r="F74" s="361" t="s">
        <v>114</v>
      </c>
      <c r="G74" s="364">
        <f t="shared" ref="G74:N74" si="27">SUM(G75:G78)</f>
        <v>0</v>
      </c>
      <c r="H74" s="364">
        <f t="shared" si="27"/>
        <v>0</v>
      </c>
      <c r="I74" s="364">
        <f t="shared" si="27"/>
        <v>0</v>
      </c>
      <c r="J74" s="364">
        <f t="shared" si="27"/>
        <v>0</v>
      </c>
      <c r="K74" s="364">
        <f t="shared" si="27"/>
        <v>0</v>
      </c>
      <c r="L74" s="364">
        <f t="shared" si="27"/>
        <v>0</v>
      </c>
      <c r="M74" s="364">
        <f t="shared" si="27"/>
        <v>0</v>
      </c>
      <c r="N74" s="364">
        <f t="shared" si="27"/>
        <v>0</v>
      </c>
      <c r="O74" s="347">
        <f>SUM(O75:O78)</f>
        <v>0</v>
      </c>
    </row>
    <row r="75" spans="1:15" s="1" customFormat="1" ht="12.75" x14ac:dyDescent="0.2">
      <c r="A75" s="356">
        <v>2</v>
      </c>
      <c r="B75" s="357">
        <v>1</v>
      </c>
      <c r="C75" s="357">
        <v>4</v>
      </c>
      <c r="D75" s="357">
        <v>2</v>
      </c>
      <c r="E75" s="357" t="s">
        <v>309</v>
      </c>
      <c r="F75" s="56" t="s">
        <v>111</v>
      </c>
      <c r="G75" s="359"/>
      <c r="H75" s="359"/>
      <c r="I75" s="359"/>
      <c r="J75" s="359"/>
      <c r="K75" s="359"/>
      <c r="L75" s="359"/>
      <c r="M75" s="359"/>
      <c r="N75" s="359">
        <f>SUBTOTAL(9,G75:M75)</f>
        <v>0</v>
      </c>
      <c r="O75" s="360">
        <f>IFERROR(N75/$N$19*100,"0.00")</f>
        <v>0</v>
      </c>
    </row>
    <row r="76" spans="1:15" s="1" customFormat="1" ht="12.75" x14ac:dyDescent="0.2">
      <c r="A76" s="348">
        <v>2</v>
      </c>
      <c r="B76" s="349">
        <v>1</v>
      </c>
      <c r="C76" s="349">
        <v>4</v>
      </c>
      <c r="D76" s="349">
        <v>2</v>
      </c>
      <c r="E76" s="349" t="s">
        <v>310</v>
      </c>
      <c r="F76" s="30" t="s">
        <v>112</v>
      </c>
      <c r="G76" s="351"/>
      <c r="H76" s="351"/>
      <c r="I76" s="351"/>
      <c r="J76" s="351"/>
      <c r="K76" s="351"/>
      <c r="L76" s="351"/>
      <c r="M76" s="351"/>
      <c r="N76" s="351">
        <f>SUBTOTAL(9,G76:M76)</f>
        <v>0</v>
      </c>
      <c r="O76" s="352">
        <f>IFERROR(N76/$N$19*100,"0.00")</f>
        <v>0</v>
      </c>
    </row>
    <row r="77" spans="1:15" s="1" customFormat="1" ht="12.75" x14ac:dyDescent="0.2">
      <c r="A77" s="348">
        <v>2</v>
      </c>
      <c r="B77" s="349">
        <v>1</v>
      </c>
      <c r="C77" s="349">
        <v>4</v>
      </c>
      <c r="D77" s="349">
        <v>2</v>
      </c>
      <c r="E77" s="349" t="s">
        <v>311</v>
      </c>
      <c r="F77" s="30" t="s">
        <v>113</v>
      </c>
      <c r="G77" s="351"/>
      <c r="H77" s="351"/>
      <c r="I77" s="351"/>
      <c r="J77" s="351"/>
      <c r="K77" s="351"/>
      <c r="L77" s="351"/>
      <c r="M77" s="351"/>
      <c r="N77" s="351">
        <f>SUBTOTAL(9,G77:M77)</f>
        <v>0</v>
      </c>
      <c r="O77" s="352">
        <f>IFERROR(N77/$N$19*100,"0.00")</f>
        <v>0</v>
      </c>
    </row>
    <row r="78" spans="1:15" s="1" customFormat="1" ht="12.75" x14ac:dyDescent="0.2">
      <c r="A78" s="348">
        <v>2</v>
      </c>
      <c r="B78" s="349">
        <v>1</v>
      </c>
      <c r="C78" s="349">
        <v>4</v>
      </c>
      <c r="D78" s="349">
        <v>2</v>
      </c>
      <c r="E78" s="349" t="s">
        <v>312</v>
      </c>
      <c r="F78" s="30" t="s">
        <v>364</v>
      </c>
      <c r="G78" s="351"/>
      <c r="H78" s="351"/>
      <c r="I78" s="351"/>
      <c r="J78" s="351"/>
      <c r="K78" s="351"/>
      <c r="L78" s="351"/>
      <c r="M78" s="351"/>
      <c r="N78" s="351">
        <f>SUBTOTAL(9,G78:M78)</f>
        <v>0</v>
      </c>
      <c r="O78" s="352">
        <f>IFERROR(N78/$N$19*100,"0.00")</f>
        <v>0</v>
      </c>
    </row>
    <row r="79" spans="1:15" s="1" customFormat="1" ht="12.75" x14ac:dyDescent="0.2">
      <c r="A79" s="338">
        <v>2</v>
      </c>
      <c r="B79" s="339">
        <v>1</v>
      </c>
      <c r="C79" s="339">
        <v>5</v>
      </c>
      <c r="D79" s="339"/>
      <c r="E79" s="339"/>
      <c r="F79" s="38" t="s">
        <v>365</v>
      </c>
      <c r="G79" s="388">
        <f t="shared" ref="G79:N79" si="28">G80+G82+G84+G86</f>
        <v>1423766.1500000001</v>
      </c>
      <c r="H79" s="388">
        <f t="shared" si="28"/>
        <v>1262234.9256</v>
      </c>
      <c r="I79" s="388">
        <f t="shared" si="28"/>
        <v>15027751.692187998</v>
      </c>
      <c r="J79" s="388">
        <f t="shared" si="28"/>
        <v>1882718.94725</v>
      </c>
      <c r="K79" s="388">
        <f t="shared" si="28"/>
        <v>957512.75000000012</v>
      </c>
      <c r="L79" s="388">
        <f t="shared" si="28"/>
        <v>0</v>
      </c>
      <c r="M79" s="388">
        <f t="shared" si="28"/>
        <v>11061060.029999999</v>
      </c>
      <c r="N79" s="388">
        <f t="shared" si="28"/>
        <v>31429764.455037996</v>
      </c>
      <c r="O79" s="342">
        <f>O80+O82+O84+O86</f>
        <v>4.4923925094670745</v>
      </c>
    </row>
    <row r="80" spans="1:15" s="1" customFormat="1" ht="12.75" x14ac:dyDescent="0.2">
      <c r="A80" s="343">
        <v>2</v>
      </c>
      <c r="B80" s="344">
        <v>1</v>
      </c>
      <c r="C80" s="344">
        <v>5</v>
      </c>
      <c r="D80" s="344">
        <v>1</v>
      </c>
      <c r="E80" s="344"/>
      <c r="F80" s="29" t="s">
        <v>115</v>
      </c>
      <c r="G80" s="364">
        <f t="shared" ref="G80:O80" si="29">G81</f>
        <v>617833.07000000007</v>
      </c>
      <c r="H80" s="364">
        <f t="shared" si="29"/>
        <v>533057.3655999999</v>
      </c>
      <c r="I80" s="364">
        <f t="shared" si="29"/>
        <v>6928768.1021879986</v>
      </c>
      <c r="J80" s="364">
        <f t="shared" si="29"/>
        <v>870345.99725000001</v>
      </c>
      <c r="K80" s="364">
        <f t="shared" si="29"/>
        <v>451326.27000000008</v>
      </c>
      <c r="L80" s="364">
        <f t="shared" si="29"/>
        <v>0</v>
      </c>
      <c r="M80" s="364">
        <f t="shared" si="29"/>
        <v>5155551.17</v>
      </c>
      <c r="N80" s="364">
        <f t="shared" si="29"/>
        <v>14556881.975037998</v>
      </c>
      <c r="O80" s="347">
        <f t="shared" si="29"/>
        <v>2.080678257688136</v>
      </c>
    </row>
    <row r="81" spans="1:15" s="1" customFormat="1" ht="12.75" x14ac:dyDescent="0.2">
      <c r="A81" s="348">
        <v>2</v>
      </c>
      <c r="B81" s="349">
        <v>1</v>
      </c>
      <c r="C81" s="349">
        <v>5</v>
      </c>
      <c r="D81" s="349">
        <v>1</v>
      </c>
      <c r="E81" s="349" t="s">
        <v>309</v>
      </c>
      <c r="F81" s="30" t="s">
        <v>115</v>
      </c>
      <c r="G81" s="351">
        <f>+'[7]NOMINA CONSULTA EXT 2017'!$BA$24+'[7]NOMINA CONSULTA EXT 2017'!$BA$53+'[7]NOMINA CONSULTA EXT 2017'!$BA$69</f>
        <v>617833.07000000007</v>
      </c>
      <c r="H81" s="351">
        <f>+'[8]NOMINA EMERGENCIA 2017'!$BB$31+'[8]NOMINA EMERGENCIA 2017'!$BB$50</f>
        <v>533057.3655999999</v>
      </c>
      <c r="I81" s="351">
        <f>+'[9]PREUPUESTO 2018'!$S$17</f>
        <v>6928768.1021879986</v>
      </c>
      <c r="J81" s="351">
        <f>+'[10]NOMINA BCO. DE SANGRE 2017'!$BA$24+'[11]NOMINA LABORATORIO 2017'!$BA$40+'[12]PATOLOGIA 2017'!$AD$15</f>
        <v>870345.99725000001</v>
      </c>
      <c r="K81" s="351">
        <f>+'[13]NOMINA IMAGENES 2017'!$BB$44</f>
        <v>451326.27000000008</v>
      </c>
      <c r="L81" s="351"/>
      <c r="M81" s="351">
        <v>5155551.17</v>
      </c>
      <c r="N81" s="351">
        <f>SUBTOTAL(9,G81:M81)</f>
        <v>14556881.975037998</v>
      </c>
      <c r="O81" s="352">
        <f>IFERROR(N81/$N$19*100,"0.00")</f>
        <v>2.080678257688136</v>
      </c>
    </row>
    <row r="82" spans="1:15" s="1" customFormat="1" ht="12.75" x14ac:dyDescent="0.2">
      <c r="A82" s="343">
        <v>2</v>
      </c>
      <c r="B82" s="344">
        <v>1</v>
      </c>
      <c r="C82" s="344">
        <v>5</v>
      </c>
      <c r="D82" s="344">
        <v>2</v>
      </c>
      <c r="E82" s="344"/>
      <c r="F82" s="361" t="s">
        <v>116</v>
      </c>
      <c r="G82" s="364">
        <f t="shared" ref="G82:H82" si="30">G83+G85+G87+G89</f>
        <v>708661.06</v>
      </c>
      <c r="H82" s="364">
        <f t="shared" si="30"/>
        <v>641169.54</v>
      </c>
      <c r="I82" s="364">
        <f t="shared" ref="I82:O82" si="31">I83</f>
        <v>6987303.3499999996</v>
      </c>
      <c r="J82" s="364">
        <f t="shared" si="31"/>
        <v>873412.92</v>
      </c>
      <c r="K82" s="364">
        <f t="shared" si="31"/>
        <v>436706.46</v>
      </c>
      <c r="L82" s="364">
        <f t="shared" si="31"/>
        <v>0</v>
      </c>
      <c r="M82" s="364">
        <f t="shared" si="31"/>
        <v>5094908.6900000004</v>
      </c>
      <c r="N82" s="364">
        <f t="shared" si="31"/>
        <v>14556881.98</v>
      </c>
      <c r="O82" s="347">
        <f t="shared" si="31"/>
        <v>2.0806782583973766</v>
      </c>
    </row>
    <row r="83" spans="1:15" s="1" customFormat="1" ht="12.75" x14ac:dyDescent="0.2">
      <c r="A83" s="348">
        <v>2</v>
      </c>
      <c r="B83" s="349">
        <v>1</v>
      </c>
      <c r="C83" s="349">
        <v>5</v>
      </c>
      <c r="D83" s="349">
        <v>2</v>
      </c>
      <c r="E83" s="349" t="s">
        <v>309</v>
      </c>
      <c r="F83" s="30" t="s">
        <v>116</v>
      </c>
      <c r="G83" s="351">
        <v>611389.04</v>
      </c>
      <c r="H83" s="351">
        <v>553161.52</v>
      </c>
      <c r="I83" s="351">
        <v>6987303.3499999996</v>
      </c>
      <c r="J83" s="351">
        <v>873412.92</v>
      </c>
      <c r="K83" s="351">
        <v>436706.46</v>
      </c>
      <c r="L83" s="351"/>
      <c r="M83" s="351">
        <v>5094908.6900000004</v>
      </c>
      <c r="N83" s="351">
        <f>SUBTOTAL(9,G83:M83)</f>
        <v>14556881.98</v>
      </c>
      <c r="O83" s="352">
        <f>IFERROR(N83/$N$19*100,"0.00")</f>
        <v>2.0806782583973766</v>
      </c>
    </row>
    <row r="84" spans="1:15" s="1" customFormat="1" ht="12.75" x14ac:dyDescent="0.2">
      <c r="A84" s="343">
        <v>2</v>
      </c>
      <c r="B84" s="344">
        <v>1</v>
      </c>
      <c r="C84" s="344">
        <v>5</v>
      </c>
      <c r="D84" s="344">
        <v>3</v>
      </c>
      <c r="E84" s="344"/>
      <c r="F84" s="361" t="s">
        <v>117</v>
      </c>
      <c r="G84" s="364">
        <f>G85</f>
        <v>97272.02</v>
      </c>
      <c r="H84" s="364">
        <f t="shared" ref="H84:O84" si="32">H85</f>
        <v>88008.02</v>
      </c>
      <c r="I84" s="364">
        <f t="shared" si="32"/>
        <v>1111680.24</v>
      </c>
      <c r="J84" s="364">
        <f t="shared" si="32"/>
        <v>138960.03</v>
      </c>
      <c r="K84" s="364">
        <f t="shared" si="32"/>
        <v>69480.02</v>
      </c>
      <c r="L84" s="364">
        <f t="shared" si="32"/>
        <v>0</v>
      </c>
      <c r="M84" s="364">
        <f t="shared" si="32"/>
        <v>810600.17</v>
      </c>
      <c r="N84" s="364">
        <f t="shared" si="32"/>
        <v>2316000.5</v>
      </c>
      <c r="O84" s="347">
        <f t="shared" si="32"/>
        <v>0.33103599338156159</v>
      </c>
    </row>
    <row r="85" spans="1:15" s="1" customFormat="1" ht="12.75" x14ac:dyDescent="0.2">
      <c r="A85" s="348">
        <v>2</v>
      </c>
      <c r="B85" s="349">
        <v>1</v>
      </c>
      <c r="C85" s="349">
        <v>5</v>
      </c>
      <c r="D85" s="349">
        <v>3</v>
      </c>
      <c r="E85" s="349" t="s">
        <v>309</v>
      </c>
      <c r="F85" s="30" t="s">
        <v>117</v>
      </c>
      <c r="G85" s="351">
        <v>97272.02</v>
      </c>
      <c r="H85" s="351">
        <v>88008.02</v>
      </c>
      <c r="I85" s="351">
        <v>1111680.24</v>
      </c>
      <c r="J85" s="351">
        <v>138960.03</v>
      </c>
      <c r="K85" s="351">
        <v>69480.02</v>
      </c>
      <c r="L85" s="351"/>
      <c r="M85" s="351">
        <v>810600.17</v>
      </c>
      <c r="N85" s="351">
        <f>SUBTOTAL(9,G85:M85)</f>
        <v>2316000.5</v>
      </c>
      <c r="O85" s="352">
        <f>IFERROR(N85/$N$19*100,"0.00")</f>
        <v>0.33103599338156159</v>
      </c>
    </row>
    <row r="86" spans="1:15" s="1" customFormat="1" ht="12.75" x14ac:dyDescent="0.2">
      <c r="A86" s="343">
        <v>2</v>
      </c>
      <c r="B86" s="344">
        <v>1</v>
      </c>
      <c r="C86" s="344">
        <v>5</v>
      </c>
      <c r="D86" s="344">
        <v>4</v>
      </c>
      <c r="E86" s="344"/>
      <c r="F86" s="361" t="s">
        <v>118</v>
      </c>
      <c r="G86" s="364">
        <f t="shared" ref="G86:O86" si="33">G87</f>
        <v>0</v>
      </c>
      <c r="H86" s="364">
        <f t="shared" si="33"/>
        <v>0</v>
      </c>
      <c r="I86" s="364">
        <f t="shared" si="33"/>
        <v>0</v>
      </c>
      <c r="J86" s="364">
        <f t="shared" si="33"/>
        <v>0</v>
      </c>
      <c r="K86" s="364">
        <f t="shared" si="33"/>
        <v>0</v>
      </c>
      <c r="L86" s="364">
        <f t="shared" si="33"/>
        <v>0</v>
      </c>
      <c r="M86" s="364">
        <f t="shared" si="33"/>
        <v>0</v>
      </c>
      <c r="N86" s="364">
        <f t="shared" si="33"/>
        <v>0</v>
      </c>
      <c r="O86" s="347">
        <f t="shared" si="33"/>
        <v>0</v>
      </c>
    </row>
    <row r="87" spans="1:15" s="1" customFormat="1" ht="12.75" x14ac:dyDescent="0.2">
      <c r="A87" s="348">
        <v>2</v>
      </c>
      <c r="B87" s="349">
        <v>1</v>
      </c>
      <c r="C87" s="349">
        <v>5</v>
      </c>
      <c r="D87" s="349">
        <v>4</v>
      </c>
      <c r="E87" s="349" t="s">
        <v>309</v>
      </c>
      <c r="F87" s="30" t="s">
        <v>118</v>
      </c>
      <c r="G87" s="351"/>
      <c r="H87" s="351"/>
      <c r="I87" s="351"/>
      <c r="J87" s="351"/>
      <c r="K87" s="351"/>
      <c r="L87" s="351"/>
      <c r="M87" s="351"/>
      <c r="N87" s="351"/>
      <c r="O87" s="352">
        <f>IFERROR(N87/$N$19*100,"0.00")</f>
        <v>0</v>
      </c>
    </row>
    <row r="88" spans="1:15" s="1" customFormat="1" ht="12.75" x14ac:dyDescent="0.2">
      <c r="A88" s="332">
        <v>2</v>
      </c>
      <c r="B88" s="333">
        <v>2</v>
      </c>
      <c r="C88" s="334"/>
      <c r="D88" s="334"/>
      <c r="E88" s="334"/>
      <c r="F88" s="39" t="s">
        <v>366</v>
      </c>
      <c r="G88" s="389">
        <f t="shared" ref="G88:N88" si="34">+G89+G107+G112+G117+G126+G147+G166+G184</f>
        <v>186032.70048432797</v>
      </c>
      <c r="H88" s="389">
        <f t="shared" si="34"/>
        <v>941090.17770984955</v>
      </c>
      <c r="I88" s="389">
        <f t="shared" si="34"/>
        <v>2234887.6096885977</v>
      </c>
      <c r="J88" s="389">
        <f t="shared" si="34"/>
        <v>421937.2943570296</v>
      </c>
      <c r="K88" s="389">
        <f t="shared" si="34"/>
        <v>1086169.3141421778</v>
      </c>
      <c r="L88" s="389">
        <f t="shared" si="34"/>
        <v>718447.71</v>
      </c>
      <c r="M88" s="389">
        <f t="shared" si="34"/>
        <v>34115243.588571429</v>
      </c>
      <c r="N88" s="389">
        <f t="shared" si="34"/>
        <v>39703808.394953407</v>
      </c>
      <c r="O88" s="337">
        <f>+O89+O107+O112+O117+O126+O147+O166+O184</f>
        <v>5.6750374851191037</v>
      </c>
    </row>
    <row r="89" spans="1:15" s="1" customFormat="1" ht="12.75" x14ac:dyDescent="0.2">
      <c r="A89" s="338">
        <v>2</v>
      </c>
      <c r="B89" s="339">
        <v>2</v>
      </c>
      <c r="C89" s="339">
        <v>1</v>
      </c>
      <c r="D89" s="339"/>
      <c r="E89" s="339"/>
      <c r="F89" s="38" t="s">
        <v>29</v>
      </c>
      <c r="G89" s="388">
        <f t="shared" ref="G89:N89" si="35">+G90+G92+G94+G96+G98+G100+G103+G105</f>
        <v>0</v>
      </c>
      <c r="H89" s="388">
        <f t="shared" si="35"/>
        <v>0</v>
      </c>
      <c r="I89" s="388">
        <f t="shared" si="35"/>
        <v>0</v>
      </c>
      <c r="J89" s="388">
        <f t="shared" si="35"/>
        <v>0</v>
      </c>
      <c r="K89" s="388">
        <f t="shared" si="35"/>
        <v>0</v>
      </c>
      <c r="L89" s="388">
        <f t="shared" si="35"/>
        <v>0</v>
      </c>
      <c r="M89" s="388">
        <f t="shared" si="35"/>
        <v>3134281.6500000004</v>
      </c>
      <c r="N89" s="388">
        <f t="shared" si="35"/>
        <v>3134281.6500000004</v>
      </c>
      <c r="O89" s="342">
        <f>+O90+O92+O94+O96+O98+O100+O103+O105</f>
        <v>0.44799646612569821</v>
      </c>
    </row>
    <row r="90" spans="1:15" s="1" customFormat="1" ht="12.75" x14ac:dyDescent="0.2">
      <c r="A90" s="343">
        <v>2</v>
      </c>
      <c r="B90" s="344">
        <v>2</v>
      </c>
      <c r="C90" s="344">
        <v>1</v>
      </c>
      <c r="D90" s="344">
        <v>1</v>
      </c>
      <c r="E90" s="344"/>
      <c r="F90" s="29" t="s">
        <v>119</v>
      </c>
      <c r="G90" s="364">
        <f t="shared" ref="G90:O90" si="36">G91</f>
        <v>0</v>
      </c>
      <c r="H90" s="364">
        <f t="shared" si="36"/>
        <v>0</v>
      </c>
      <c r="I90" s="364">
        <f t="shared" si="36"/>
        <v>0</v>
      </c>
      <c r="J90" s="364">
        <f t="shared" si="36"/>
        <v>0</v>
      </c>
      <c r="K90" s="364">
        <f t="shared" si="36"/>
        <v>0</v>
      </c>
      <c r="L90" s="364">
        <f t="shared" si="36"/>
        <v>0</v>
      </c>
      <c r="M90" s="364">
        <f t="shared" si="36"/>
        <v>0</v>
      </c>
      <c r="N90" s="364">
        <f t="shared" si="36"/>
        <v>0</v>
      </c>
      <c r="O90" s="347">
        <f t="shared" si="36"/>
        <v>0</v>
      </c>
    </row>
    <row r="91" spans="1:15" s="1" customFormat="1" ht="12.75" x14ac:dyDescent="0.2">
      <c r="A91" s="362">
        <v>2</v>
      </c>
      <c r="B91" s="349">
        <v>2</v>
      </c>
      <c r="C91" s="349">
        <v>1</v>
      </c>
      <c r="D91" s="349">
        <v>1</v>
      </c>
      <c r="E91" s="349" t="s">
        <v>309</v>
      </c>
      <c r="F91" s="33" t="s">
        <v>119</v>
      </c>
      <c r="G91" s="351"/>
      <c r="H91" s="351"/>
      <c r="I91" s="351"/>
      <c r="J91" s="351"/>
      <c r="K91" s="351"/>
      <c r="L91" s="351"/>
      <c r="M91" s="351"/>
      <c r="N91" s="351">
        <f>SUBTOTAL(9,G91:M91)</f>
        <v>0</v>
      </c>
      <c r="O91" s="352">
        <f>IFERROR(N91/$N$19*100,"0.00")</f>
        <v>0</v>
      </c>
    </row>
    <row r="92" spans="1:15" s="1" customFormat="1" ht="12.75" x14ac:dyDescent="0.2">
      <c r="A92" s="343">
        <v>2</v>
      </c>
      <c r="B92" s="344">
        <v>2</v>
      </c>
      <c r="C92" s="344">
        <v>1</v>
      </c>
      <c r="D92" s="344">
        <v>2</v>
      </c>
      <c r="E92" s="344"/>
      <c r="F92" s="29" t="s">
        <v>120</v>
      </c>
      <c r="G92" s="364">
        <f t="shared" ref="G92:O92" si="37">G93</f>
        <v>0</v>
      </c>
      <c r="H92" s="364">
        <f t="shared" si="37"/>
        <v>0</v>
      </c>
      <c r="I92" s="364">
        <f t="shared" si="37"/>
        <v>0</v>
      </c>
      <c r="J92" s="364">
        <f t="shared" si="37"/>
        <v>0</v>
      </c>
      <c r="K92" s="364">
        <f t="shared" si="37"/>
        <v>0</v>
      </c>
      <c r="L92" s="364">
        <f t="shared" si="37"/>
        <v>0</v>
      </c>
      <c r="M92" s="364">
        <f t="shared" si="37"/>
        <v>2233563.16</v>
      </c>
      <c r="N92" s="364">
        <f t="shared" si="37"/>
        <v>2233563.16</v>
      </c>
      <c r="O92" s="347">
        <f t="shared" si="37"/>
        <v>0.31925286693636723</v>
      </c>
    </row>
    <row r="93" spans="1:15" s="1" customFormat="1" ht="12.75" x14ac:dyDescent="0.2">
      <c r="A93" s="362">
        <v>2</v>
      </c>
      <c r="B93" s="349">
        <v>2</v>
      </c>
      <c r="C93" s="349">
        <v>1</v>
      </c>
      <c r="D93" s="349">
        <v>2</v>
      </c>
      <c r="E93" s="349" t="s">
        <v>309</v>
      </c>
      <c r="F93" s="33" t="s">
        <v>120</v>
      </c>
      <c r="G93" s="351"/>
      <c r="H93" s="351"/>
      <c r="I93" s="351"/>
      <c r="J93" s="351"/>
      <c r="K93" s="351"/>
      <c r="L93" s="351"/>
      <c r="M93" s="351">
        <v>2233563.16</v>
      </c>
      <c r="N93" s="351">
        <f>SUBTOTAL(9,G93:M93)</f>
        <v>2233563.16</v>
      </c>
      <c r="O93" s="352">
        <f>IFERROR(N93/$N$19*100,"0.00")</f>
        <v>0.31925286693636723</v>
      </c>
    </row>
    <row r="94" spans="1:15" s="1" customFormat="1" ht="12.75" x14ac:dyDescent="0.2">
      <c r="A94" s="343">
        <v>2</v>
      </c>
      <c r="B94" s="344">
        <v>2</v>
      </c>
      <c r="C94" s="344">
        <v>1</v>
      </c>
      <c r="D94" s="344">
        <v>3</v>
      </c>
      <c r="E94" s="344"/>
      <c r="F94" s="29" t="s">
        <v>121</v>
      </c>
      <c r="G94" s="364">
        <f t="shared" ref="G94:O94" si="38">G95</f>
        <v>0</v>
      </c>
      <c r="H94" s="364">
        <f t="shared" si="38"/>
        <v>0</v>
      </c>
      <c r="I94" s="364">
        <f t="shared" si="38"/>
        <v>0</v>
      </c>
      <c r="J94" s="364">
        <f t="shared" si="38"/>
        <v>0</v>
      </c>
      <c r="K94" s="364">
        <f t="shared" si="38"/>
        <v>0</v>
      </c>
      <c r="L94" s="364">
        <f t="shared" si="38"/>
        <v>0</v>
      </c>
      <c r="M94" s="364">
        <f t="shared" si="38"/>
        <v>0</v>
      </c>
      <c r="N94" s="364">
        <f t="shared" si="38"/>
        <v>0</v>
      </c>
      <c r="O94" s="347">
        <f t="shared" si="38"/>
        <v>0</v>
      </c>
    </row>
    <row r="95" spans="1:15" s="1" customFormat="1" ht="12.75" x14ac:dyDescent="0.2">
      <c r="A95" s="348">
        <v>2</v>
      </c>
      <c r="B95" s="349">
        <v>2</v>
      </c>
      <c r="C95" s="349">
        <v>1</v>
      </c>
      <c r="D95" s="349">
        <v>3</v>
      </c>
      <c r="E95" s="349" t="s">
        <v>309</v>
      </c>
      <c r="F95" s="30" t="s">
        <v>121</v>
      </c>
      <c r="G95" s="351"/>
      <c r="H95" s="351"/>
      <c r="I95" s="351"/>
      <c r="J95" s="351"/>
      <c r="K95" s="351"/>
      <c r="L95" s="351"/>
      <c r="M95" s="351"/>
      <c r="N95" s="351">
        <f>SUBTOTAL(9,G95:M95)</f>
        <v>0</v>
      </c>
      <c r="O95" s="352">
        <f>IFERROR(N95/$N$19*100,"0.00")</f>
        <v>0</v>
      </c>
    </row>
    <row r="96" spans="1:15" s="1" customFormat="1" ht="12.75" x14ac:dyDescent="0.2">
      <c r="A96" s="343">
        <v>2</v>
      </c>
      <c r="B96" s="344">
        <v>2</v>
      </c>
      <c r="C96" s="344">
        <v>1</v>
      </c>
      <c r="D96" s="344">
        <v>4</v>
      </c>
      <c r="E96" s="344"/>
      <c r="F96" s="29" t="s">
        <v>122</v>
      </c>
      <c r="G96" s="364">
        <f t="shared" ref="G96:O96" si="39">G97</f>
        <v>0</v>
      </c>
      <c r="H96" s="364">
        <f t="shared" si="39"/>
        <v>0</v>
      </c>
      <c r="I96" s="364">
        <f t="shared" si="39"/>
        <v>0</v>
      </c>
      <c r="J96" s="364">
        <f t="shared" si="39"/>
        <v>0</v>
      </c>
      <c r="K96" s="364">
        <f t="shared" si="39"/>
        <v>0</v>
      </c>
      <c r="L96" s="364">
        <f t="shared" si="39"/>
        <v>0</v>
      </c>
      <c r="M96" s="364">
        <f t="shared" si="39"/>
        <v>0</v>
      </c>
      <c r="N96" s="364">
        <f t="shared" si="39"/>
        <v>0</v>
      </c>
      <c r="O96" s="347">
        <f t="shared" si="39"/>
        <v>0</v>
      </c>
    </row>
    <row r="97" spans="1:15" s="1" customFormat="1" ht="12.75" x14ac:dyDescent="0.2">
      <c r="A97" s="362">
        <v>2</v>
      </c>
      <c r="B97" s="349">
        <v>2</v>
      </c>
      <c r="C97" s="349">
        <v>1</v>
      </c>
      <c r="D97" s="349">
        <v>4</v>
      </c>
      <c r="E97" s="349" t="s">
        <v>309</v>
      </c>
      <c r="F97" s="33" t="s">
        <v>122</v>
      </c>
      <c r="G97" s="351"/>
      <c r="H97" s="351"/>
      <c r="I97" s="351"/>
      <c r="J97" s="351"/>
      <c r="K97" s="351"/>
      <c r="L97" s="351"/>
      <c r="M97" s="351"/>
      <c r="N97" s="351">
        <f>SUBTOTAL(9,G97:M97)</f>
        <v>0</v>
      </c>
      <c r="O97" s="352">
        <f>IFERROR(N97/$N$19*100,"0.00")</f>
        <v>0</v>
      </c>
    </row>
    <row r="98" spans="1:15" s="1" customFormat="1" ht="12.75" x14ac:dyDescent="0.2">
      <c r="A98" s="343">
        <v>2</v>
      </c>
      <c r="B98" s="344">
        <v>2</v>
      </c>
      <c r="C98" s="344">
        <v>1</v>
      </c>
      <c r="D98" s="344">
        <v>5</v>
      </c>
      <c r="E98" s="344"/>
      <c r="F98" s="29" t="s">
        <v>123</v>
      </c>
      <c r="G98" s="364">
        <f t="shared" ref="G98:O98" si="40">G99</f>
        <v>0</v>
      </c>
      <c r="H98" s="364">
        <f t="shared" si="40"/>
        <v>0</v>
      </c>
      <c r="I98" s="364">
        <f t="shared" si="40"/>
        <v>0</v>
      </c>
      <c r="J98" s="364">
        <f t="shared" si="40"/>
        <v>0</v>
      </c>
      <c r="K98" s="364">
        <f t="shared" si="40"/>
        <v>0</v>
      </c>
      <c r="L98" s="364">
        <f t="shared" si="40"/>
        <v>0</v>
      </c>
      <c r="M98" s="364">
        <f t="shared" si="40"/>
        <v>900718.49</v>
      </c>
      <c r="N98" s="364">
        <f t="shared" si="40"/>
        <v>900718.49</v>
      </c>
      <c r="O98" s="347">
        <f t="shared" si="40"/>
        <v>0.12874359918933098</v>
      </c>
    </row>
    <row r="99" spans="1:15" s="1" customFormat="1" ht="12.75" x14ac:dyDescent="0.2">
      <c r="A99" s="362">
        <v>2</v>
      </c>
      <c r="B99" s="349">
        <v>2</v>
      </c>
      <c r="C99" s="349">
        <v>1</v>
      </c>
      <c r="D99" s="349">
        <v>5</v>
      </c>
      <c r="E99" s="349" t="s">
        <v>309</v>
      </c>
      <c r="F99" s="33" t="s">
        <v>123</v>
      </c>
      <c r="G99" s="351"/>
      <c r="H99" s="351"/>
      <c r="I99" s="351"/>
      <c r="J99" s="351"/>
      <c r="K99" s="351"/>
      <c r="L99" s="351"/>
      <c r="M99" s="351">
        <v>900718.49</v>
      </c>
      <c r="N99" s="351">
        <f>SUBTOTAL(9,G99:M99)</f>
        <v>900718.49</v>
      </c>
      <c r="O99" s="352">
        <f>IFERROR(N99/$N$19*100,"0.00")</f>
        <v>0.12874359918933098</v>
      </c>
    </row>
    <row r="100" spans="1:15" s="1" customFormat="1" ht="12.75" x14ac:dyDescent="0.2">
      <c r="A100" s="343">
        <v>2</v>
      </c>
      <c r="B100" s="344">
        <v>2</v>
      </c>
      <c r="C100" s="344">
        <v>1</v>
      </c>
      <c r="D100" s="344">
        <v>6</v>
      </c>
      <c r="E100" s="344"/>
      <c r="F100" s="29" t="s">
        <v>30</v>
      </c>
      <c r="G100" s="364">
        <f t="shared" ref="G100:N100" si="41">G101+G102</f>
        <v>0</v>
      </c>
      <c r="H100" s="364">
        <f t="shared" si="41"/>
        <v>0</v>
      </c>
      <c r="I100" s="364">
        <f t="shared" si="41"/>
        <v>0</v>
      </c>
      <c r="J100" s="364">
        <f t="shared" si="41"/>
        <v>0</v>
      </c>
      <c r="K100" s="364">
        <f t="shared" si="41"/>
        <v>0</v>
      </c>
      <c r="L100" s="364">
        <f t="shared" si="41"/>
        <v>0</v>
      </c>
      <c r="M100" s="364">
        <f t="shared" si="41"/>
        <v>0</v>
      </c>
      <c r="N100" s="364">
        <f t="shared" si="41"/>
        <v>0</v>
      </c>
      <c r="O100" s="347">
        <f>O101+O102</f>
        <v>0</v>
      </c>
    </row>
    <row r="101" spans="1:15" s="1" customFormat="1" ht="12.75" x14ac:dyDescent="0.2">
      <c r="A101" s="362">
        <v>2</v>
      </c>
      <c r="B101" s="349">
        <v>2</v>
      </c>
      <c r="C101" s="349">
        <v>1</v>
      </c>
      <c r="D101" s="349">
        <v>6</v>
      </c>
      <c r="E101" s="349" t="s">
        <v>309</v>
      </c>
      <c r="F101" s="33" t="s">
        <v>124</v>
      </c>
      <c r="G101" s="364"/>
      <c r="H101" s="364"/>
      <c r="I101" s="364"/>
      <c r="J101" s="364"/>
      <c r="K101" s="364"/>
      <c r="L101" s="364"/>
      <c r="M101" s="364"/>
      <c r="N101" s="351">
        <f>SUBTOTAL(9,G101:M101)</f>
        <v>0</v>
      </c>
      <c r="O101" s="352">
        <f>IFERROR(N101/$N$19*100,"0.00")</f>
        <v>0</v>
      </c>
    </row>
    <row r="102" spans="1:15" s="1" customFormat="1" ht="12.75" x14ac:dyDescent="0.2">
      <c r="A102" s="362">
        <v>2</v>
      </c>
      <c r="B102" s="349">
        <v>2</v>
      </c>
      <c r="C102" s="349">
        <v>1</v>
      </c>
      <c r="D102" s="349">
        <v>6</v>
      </c>
      <c r="E102" s="349" t="s">
        <v>310</v>
      </c>
      <c r="F102" s="33" t="s">
        <v>125</v>
      </c>
      <c r="G102" s="364"/>
      <c r="H102" s="364"/>
      <c r="I102" s="364"/>
      <c r="J102" s="364"/>
      <c r="K102" s="364"/>
      <c r="L102" s="364"/>
      <c r="M102" s="364"/>
      <c r="N102" s="351">
        <f>SUBTOTAL(9,G102:M102)</f>
        <v>0</v>
      </c>
      <c r="O102" s="352">
        <f>IFERROR(N102/$N$19*100,"0.00")</f>
        <v>0</v>
      </c>
    </row>
    <row r="103" spans="1:15" s="1" customFormat="1" ht="12.75" x14ac:dyDescent="0.2">
      <c r="A103" s="343">
        <v>2</v>
      </c>
      <c r="B103" s="344">
        <v>2</v>
      </c>
      <c r="C103" s="344">
        <v>1</v>
      </c>
      <c r="D103" s="344">
        <v>7</v>
      </c>
      <c r="E103" s="344"/>
      <c r="F103" s="29" t="s">
        <v>31</v>
      </c>
      <c r="G103" s="364">
        <f t="shared" ref="G103:O103" si="42">G104</f>
        <v>0</v>
      </c>
      <c r="H103" s="364">
        <f t="shared" si="42"/>
        <v>0</v>
      </c>
      <c r="I103" s="364">
        <f t="shared" si="42"/>
        <v>0</v>
      </c>
      <c r="J103" s="364">
        <f t="shared" si="42"/>
        <v>0</v>
      </c>
      <c r="K103" s="364">
        <f t="shared" si="42"/>
        <v>0</v>
      </c>
      <c r="L103" s="364">
        <f t="shared" si="42"/>
        <v>0</v>
      </c>
      <c r="M103" s="364">
        <f t="shared" si="42"/>
        <v>0</v>
      </c>
      <c r="N103" s="364">
        <f t="shared" si="42"/>
        <v>0</v>
      </c>
      <c r="O103" s="347">
        <f t="shared" si="42"/>
        <v>0</v>
      </c>
    </row>
    <row r="104" spans="1:15" s="1" customFormat="1" ht="12.75" x14ac:dyDescent="0.2">
      <c r="A104" s="362">
        <v>2</v>
      </c>
      <c r="B104" s="349">
        <v>2</v>
      </c>
      <c r="C104" s="349">
        <v>1</v>
      </c>
      <c r="D104" s="349">
        <v>7</v>
      </c>
      <c r="E104" s="349" t="s">
        <v>309</v>
      </c>
      <c r="F104" s="33" t="s">
        <v>31</v>
      </c>
      <c r="G104" s="351"/>
      <c r="H104" s="351"/>
      <c r="I104" s="351"/>
      <c r="J104" s="351"/>
      <c r="K104" s="351"/>
      <c r="L104" s="351"/>
      <c r="M104" s="351"/>
      <c r="N104" s="351">
        <f>SUBTOTAL(9,G104:M104)</f>
        <v>0</v>
      </c>
      <c r="O104" s="352">
        <f>IFERROR(N104/$N$19*100,"0.00")</f>
        <v>0</v>
      </c>
    </row>
    <row r="105" spans="1:15" s="1" customFormat="1" ht="12.75" x14ac:dyDescent="0.2">
      <c r="A105" s="343">
        <v>2</v>
      </c>
      <c r="B105" s="344">
        <v>2</v>
      </c>
      <c r="C105" s="344">
        <v>1</v>
      </c>
      <c r="D105" s="344">
        <v>8</v>
      </c>
      <c r="E105" s="344"/>
      <c r="F105" s="29" t="s">
        <v>126</v>
      </c>
      <c r="G105" s="364">
        <f t="shared" ref="G105:O105" si="43">G106</f>
        <v>0</v>
      </c>
      <c r="H105" s="364">
        <f t="shared" si="43"/>
        <v>0</v>
      </c>
      <c r="I105" s="364">
        <f t="shared" si="43"/>
        <v>0</v>
      </c>
      <c r="J105" s="364">
        <f t="shared" si="43"/>
        <v>0</v>
      </c>
      <c r="K105" s="364">
        <f t="shared" si="43"/>
        <v>0</v>
      </c>
      <c r="L105" s="364">
        <f t="shared" si="43"/>
        <v>0</v>
      </c>
      <c r="M105" s="364">
        <f t="shared" si="43"/>
        <v>0</v>
      </c>
      <c r="N105" s="364">
        <f t="shared" si="43"/>
        <v>0</v>
      </c>
      <c r="O105" s="347">
        <f t="shared" si="43"/>
        <v>0</v>
      </c>
    </row>
    <row r="106" spans="1:15" s="1" customFormat="1" ht="12.75" x14ac:dyDescent="0.2">
      <c r="A106" s="348">
        <v>2</v>
      </c>
      <c r="B106" s="349">
        <v>2</v>
      </c>
      <c r="C106" s="349">
        <v>1</v>
      </c>
      <c r="D106" s="349">
        <v>8</v>
      </c>
      <c r="E106" s="349" t="s">
        <v>309</v>
      </c>
      <c r="F106" s="30" t="s">
        <v>126</v>
      </c>
      <c r="G106" s="351"/>
      <c r="H106" s="351"/>
      <c r="I106" s="351"/>
      <c r="J106" s="351"/>
      <c r="K106" s="351"/>
      <c r="L106" s="351"/>
      <c r="M106" s="351"/>
      <c r="N106" s="351">
        <f>SUBTOTAL(9,G106:M106)</f>
        <v>0</v>
      </c>
      <c r="O106" s="352">
        <f>IFERROR(N106/$N$19*100,"0.00")</f>
        <v>0</v>
      </c>
    </row>
    <row r="107" spans="1:15" s="1" customFormat="1" ht="12.75" x14ac:dyDescent="0.2">
      <c r="A107" s="338">
        <v>2</v>
      </c>
      <c r="B107" s="339">
        <v>2</v>
      </c>
      <c r="C107" s="339">
        <v>2</v>
      </c>
      <c r="D107" s="339"/>
      <c r="E107" s="339"/>
      <c r="F107" s="38" t="s">
        <v>367</v>
      </c>
      <c r="G107" s="388">
        <f t="shared" ref="G107:N107" si="44">+G108+G110</f>
        <v>0</v>
      </c>
      <c r="H107" s="388">
        <f t="shared" si="44"/>
        <v>0</v>
      </c>
      <c r="I107" s="388">
        <f t="shared" si="44"/>
        <v>0</v>
      </c>
      <c r="J107" s="388">
        <f t="shared" si="44"/>
        <v>0</v>
      </c>
      <c r="K107" s="388">
        <f t="shared" si="44"/>
        <v>0</v>
      </c>
      <c r="L107" s="388">
        <f t="shared" si="44"/>
        <v>0</v>
      </c>
      <c r="M107" s="388">
        <f t="shared" si="44"/>
        <v>2735053.61</v>
      </c>
      <c r="N107" s="388">
        <f t="shared" si="44"/>
        <v>2735053.61</v>
      </c>
      <c r="O107" s="342">
        <f>+O108+O110</f>
        <v>0.39093307136081196</v>
      </c>
    </row>
    <row r="108" spans="1:15" s="1" customFormat="1" ht="12.75" x14ac:dyDescent="0.2">
      <c r="A108" s="343">
        <v>2</v>
      </c>
      <c r="B108" s="344">
        <v>2</v>
      </c>
      <c r="C108" s="344">
        <v>2</v>
      </c>
      <c r="D108" s="344">
        <v>1</v>
      </c>
      <c r="E108" s="344"/>
      <c r="F108" s="29" t="s">
        <v>127</v>
      </c>
      <c r="G108" s="364">
        <f t="shared" ref="G108:O108" si="45">G109</f>
        <v>0</v>
      </c>
      <c r="H108" s="364">
        <f t="shared" si="45"/>
        <v>0</v>
      </c>
      <c r="I108" s="364">
        <f t="shared" si="45"/>
        <v>0</v>
      </c>
      <c r="J108" s="364">
        <f t="shared" si="45"/>
        <v>0</v>
      </c>
      <c r="K108" s="364">
        <f t="shared" si="45"/>
        <v>0</v>
      </c>
      <c r="L108" s="364">
        <f t="shared" si="45"/>
        <v>0</v>
      </c>
      <c r="M108" s="364">
        <f t="shared" si="45"/>
        <v>2619373.27</v>
      </c>
      <c r="N108" s="364">
        <f t="shared" si="45"/>
        <v>2619373.27</v>
      </c>
      <c r="O108" s="347">
        <f t="shared" si="45"/>
        <v>0.37439837878772453</v>
      </c>
    </row>
    <row r="109" spans="1:15" s="1" customFormat="1" ht="12.75" x14ac:dyDescent="0.2">
      <c r="A109" s="348">
        <v>2</v>
      </c>
      <c r="B109" s="349">
        <v>2</v>
      </c>
      <c r="C109" s="349">
        <v>2</v>
      </c>
      <c r="D109" s="349">
        <v>1</v>
      </c>
      <c r="E109" s="349" t="s">
        <v>309</v>
      </c>
      <c r="F109" s="30" t="s">
        <v>127</v>
      </c>
      <c r="G109" s="351"/>
      <c r="H109" s="351"/>
      <c r="I109" s="351"/>
      <c r="J109" s="351"/>
      <c r="K109" s="351"/>
      <c r="L109" s="351"/>
      <c r="M109" s="351">
        <v>2619373.27</v>
      </c>
      <c r="N109" s="351">
        <f>SUBTOTAL(9,G109:M109)</f>
        <v>2619373.27</v>
      </c>
      <c r="O109" s="352">
        <f>IFERROR(N109/$N$19*100,"0.00")</f>
        <v>0.37439837878772453</v>
      </c>
    </row>
    <row r="110" spans="1:15" s="1" customFormat="1" ht="12.75" x14ac:dyDescent="0.2">
      <c r="A110" s="343">
        <v>2</v>
      </c>
      <c r="B110" s="344">
        <v>2</v>
      </c>
      <c r="C110" s="344">
        <v>2</v>
      </c>
      <c r="D110" s="344">
        <v>2</v>
      </c>
      <c r="E110" s="344"/>
      <c r="F110" s="29" t="s">
        <v>128</v>
      </c>
      <c r="G110" s="364">
        <f t="shared" ref="G110:O110" si="46">G111</f>
        <v>0</v>
      </c>
      <c r="H110" s="364">
        <f t="shared" si="46"/>
        <v>0</v>
      </c>
      <c r="I110" s="364">
        <f t="shared" si="46"/>
        <v>0</v>
      </c>
      <c r="J110" s="364">
        <f t="shared" si="46"/>
        <v>0</v>
      </c>
      <c r="K110" s="364">
        <f t="shared" si="46"/>
        <v>0</v>
      </c>
      <c r="L110" s="364">
        <f t="shared" si="46"/>
        <v>0</v>
      </c>
      <c r="M110" s="364">
        <f t="shared" si="46"/>
        <v>115680.34</v>
      </c>
      <c r="N110" s="364">
        <f t="shared" si="46"/>
        <v>115680.34</v>
      </c>
      <c r="O110" s="347">
        <f t="shared" si="46"/>
        <v>1.6534692573087439E-2</v>
      </c>
    </row>
    <row r="111" spans="1:15" s="1" customFormat="1" ht="12.75" x14ac:dyDescent="0.2">
      <c r="A111" s="348">
        <v>2</v>
      </c>
      <c r="B111" s="349">
        <v>2</v>
      </c>
      <c r="C111" s="349">
        <v>2</v>
      </c>
      <c r="D111" s="349">
        <v>2</v>
      </c>
      <c r="E111" s="349" t="s">
        <v>309</v>
      </c>
      <c r="F111" s="30" t="s">
        <v>128</v>
      </c>
      <c r="G111" s="351"/>
      <c r="H111" s="351"/>
      <c r="I111" s="351"/>
      <c r="J111" s="351"/>
      <c r="K111" s="351"/>
      <c r="L111" s="351"/>
      <c r="M111" s="351">
        <v>115680.34</v>
      </c>
      <c r="N111" s="351">
        <f>SUBTOTAL(9,G111:M111)</f>
        <v>115680.34</v>
      </c>
      <c r="O111" s="352">
        <f>IFERROR(N111/$N$19*100,"0.00")</f>
        <v>1.6534692573087439E-2</v>
      </c>
    </row>
    <row r="112" spans="1:15" s="1" customFormat="1" ht="12.75" x14ac:dyDescent="0.2">
      <c r="A112" s="338">
        <v>2</v>
      </c>
      <c r="B112" s="339">
        <v>2</v>
      </c>
      <c r="C112" s="339">
        <v>3</v>
      </c>
      <c r="D112" s="339"/>
      <c r="E112" s="339"/>
      <c r="F112" s="38" t="s">
        <v>32</v>
      </c>
      <c r="G112" s="388">
        <f t="shared" ref="G112:N112" si="47">+G113+G115</f>
        <v>0</v>
      </c>
      <c r="H112" s="388">
        <f t="shared" si="47"/>
        <v>0</v>
      </c>
      <c r="I112" s="388">
        <f t="shared" si="47"/>
        <v>0</v>
      </c>
      <c r="J112" s="388">
        <f t="shared" si="47"/>
        <v>0</v>
      </c>
      <c r="K112" s="388">
        <f t="shared" si="47"/>
        <v>0</v>
      </c>
      <c r="L112" s="388">
        <f t="shared" si="47"/>
        <v>0</v>
      </c>
      <c r="M112" s="388">
        <f t="shared" si="47"/>
        <v>936345.85999999987</v>
      </c>
      <c r="N112" s="388">
        <f t="shared" si="47"/>
        <v>936345.85999999987</v>
      </c>
      <c r="O112" s="342">
        <f>+O113+O115</f>
        <v>0.13383597365968297</v>
      </c>
    </row>
    <row r="113" spans="1:15" s="1" customFormat="1" ht="12.75" x14ac:dyDescent="0.2">
      <c r="A113" s="343">
        <v>2</v>
      </c>
      <c r="B113" s="344">
        <v>2</v>
      </c>
      <c r="C113" s="344">
        <v>3</v>
      </c>
      <c r="D113" s="344">
        <v>1</v>
      </c>
      <c r="E113" s="344"/>
      <c r="F113" s="29" t="s">
        <v>129</v>
      </c>
      <c r="G113" s="364">
        <f t="shared" ref="G113:O113" si="48">G114</f>
        <v>0</v>
      </c>
      <c r="H113" s="364">
        <f t="shared" si="48"/>
        <v>0</v>
      </c>
      <c r="I113" s="364">
        <f t="shared" si="48"/>
        <v>0</v>
      </c>
      <c r="J113" s="364">
        <f t="shared" si="48"/>
        <v>0</v>
      </c>
      <c r="K113" s="364">
        <f t="shared" si="48"/>
        <v>0</v>
      </c>
      <c r="L113" s="364">
        <f t="shared" si="48"/>
        <v>0</v>
      </c>
      <c r="M113" s="364">
        <f t="shared" si="48"/>
        <v>585428.56999999995</v>
      </c>
      <c r="N113" s="364">
        <f t="shared" si="48"/>
        <v>585428.56999999995</v>
      </c>
      <c r="O113" s="347">
        <f t="shared" si="48"/>
        <v>8.3677843862251786E-2</v>
      </c>
    </row>
    <row r="114" spans="1:15" s="1" customFormat="1" ht="12.75" x14ac:dyDescent="0.2">
      <c r="A114" s="348">
        <v>2</v>
      </c>
      <c r="B114" s="349">
        <v>2</v>
      </c>
      <c r="C114" s="349">
        <v>3</v>
      </c>
      <c r="D114" s="349">
        <v>1</v>
      </c>
      <c r="E114" s="349" t="s">
        <v>309</v>
      </c>
      <c r="F114" s="30" t="s">
        <v>129</v>
      </c>
      <c r="G114" s="351"/>
      <c r="H114" s="351"/>
      <c r="I114" s="351"/>
      <c r="J114" s="351"/>
      <c r="K114" s="351"/>
      <c r="L114" s="351"/>
      <c r="M114" s="351">
        <v>585428.56999999995</v>
      </c>
      <c r="N114" s="351">
        <f>SUBTOTAL(9,G114:M114)</f>
        <v>585428.56999999995</v>
      </c>
      <c r="O114" s="352">
        <f>IFERROR(N114/$N$19*100,"0.00")</f>
        <v>8.3677843862251786E-2</v>
      </c>
    </row>
    <row r="115" spans="1:15" s="1" customFormat="1" ht="12.75" x14ac:dyDescent="0.2">
      <c r="A115" s="343">
        <v>2</v>
      </c>
      <c r="B115" s="344">
        <v>2</v>
      </c>
      <c r="C115" s="344">
        <v>3</v>
      </c>
      <c r="D115" s="344">
        <v>2</v>
      </c>
      <c r="E115" s="344"/>
      <c r="F115" s="29" t="s">
        <v>130</v>
      </c>
      <c r="G115" s="364">
        <f t="shared" ref="G115:O115" si="49">G116</f>
        <v>0</v>
      </c>
      <c r="H115" s="364">
        <f t="shared" si="49"/>
        <v>0</v>
      </c>
      <c r="I115" s="364">
        <f t="shared" si="49"/>
        <v>0</v>
      </c>
      <c r="J115" s="364">
        <f t="shared" si="49"/>
        <v>0</v>
      </c>
      <c r="K115" s="364">
        <f t="shared" si="49"/>
        <v>0</v>
      </c>
      <c r="L115" s="364">
        <f t="shared" si="49"/>
        <v>0</v>
      </c>
      <c r="M115" s="364">
        <v>350917.29</v>
      </c>
      <c r="N115" s="364">
        <f t="shared" si="49"/>
        <v>350917.29</v>
      </c>
      <c r="O115" s="347">
        <f t="shared" si="49"/>
        <v>5.0158129797431186E-2</v>
      </c>
    </row>
    <row r="116" spans="1:15" s="1" customFormat="1" ht="12.75" x14ac:dyDescent="0.2">
      <c r="A116" s="362">
        <v>2</v>
      </c>
      <c r="B116" s="349">
        <v>2</v>
      </c>
      <c r="C116" s="349">
        <v>3</v>
      </c>
      <c r="D116" s="349">
        <v>2</v>
      </c>
      <c r="E116" s="349" t="s">
        <v>309</v>
      </c>
      <c r="F116" s="33" t="s">
        <v>130</v>
      </c>
      <c r="G116" s="351"/>
      <c r="H116" s="351"/>
      <c r="I116" s="351"/>
      <c r="J116" s="351"/>
      <c r="K116" s="351"/>
      <c r="L116" s="351"/>
      <c r="M116" s="351">
        <v>350917.29</v>
      </c>
      <c r="N116" s="351">
        <f>SUBTOTAL(9,G116:M116)</f>
        <v>350917.29</v>
      </c>
      <c r="O116" s="352">
        <f>IFERROR(N116/$N$19*100,"0.00")</f>
        <v>5.0158129797431186E-2</v>
      </c>
    </row>
    <row r="117" spans="1:15" s="1" customFormat="1" ht="12.75" x14ac:dyDescent="0.2">
      <c r="A117" s="338">
        <v>2</v>
      </c>
      <c r="B117" s="339">
        <v>2</v>
      </c>
      <c r="C117" s="339">
        <v>4</v>
      </c>
      <c r="D117" s="339"/>
      <c r="E117" s="339"/>
      <c r="F117" s="38" t="s">
        <v>131</v>
      </c>
      <c r="G117" s="388">
        <f t="shared" ref="G117:N117" si="50">+G118+G120+G122+G124</f>
        <v>0</v>
      </c>
      <c r="H117" s="388">
        <f t="shared" si="50"/>
        <v>0</v>
      </c>
      <c r="I117" s="388">
        <f t="shared" si="50"/>
        <v>0</v>
      </c>
      <c r="J117" s="388">
        <f t="shared" si="50"/>
        <v>0</v>
      </c>
      <c r="K117" s="388">
        <f t="shared" si="50"/>
        <v>0</v>
      </c>
      <c r="L117" s="388">
        <f t="shared" si="50"/>
        <v>0</v>
      </c>
      <c r="M117" s="388">
        <f t="shared" si="50"/>
        <v>29650.29</v>
      </c>
      <c r="N117" s="388">
        <f t="shared" si="50"/>
        <v>29650.29</v>
      </c>
      <c r="O117" s="342">
        <f>+O118+O120+O122+O124</f>
        <v>4.2380445100082594E-3</v>
      </c>
    </row>
    <row r="118" spans="1:15" s="1" customFormat="1" ht="12.75" x14ac:dyDescent="0.2">
      <c r="A118" s="343">
        <v>2</v>
      </c>
      <c r="B118" s="344">
        <v>2</v>
      </c>
      <c r="C118" s="344">
        <v>4</v>
      </c>
      <c r="D118" s="344">
        <v>1</v>
      </c>
      <c r="E118" s="344"/>
      <c r="F118" s="361" t="s">
        <v>33</v>
      </c>
      <c r="G118" s="364">
        <f t="shared" ref="G118:O118" si="51">G119</f>
        <v>0</v>
      </c>
      <c r="H118" s="364">
        <f t="shared" si="51"/>
        <v>0</v>
      </c>
      <c r="I118" s="364">
        <f t="shared" si="51"/>
        <v>0</v>
      </c>
      <c r="J118" s="364">
        <f t="shared" si="51"/>
        <v>0</v>
      </c>
      <c r="K118" s="364">
        <f t="shared" si="51"/>
        <v>0</v>
      </c>
      <c r="L118" s="364">
        <f t="shared" si="51"/>
        <v>0</v>
      </c>
      <c r="M118" s="364">
        <f t="shared" si="51"/>
        <v>6634.29</v>
      </c>
      <c r="N118" s="364">
        <f t="shared" si="51"/>
        <v>6634.29</v>
      </c>
      <c r="O118" s="347">
        <f t="shared" si="51"/>
        <v>9.4826783523205651E-4</v>
      </c>
    </row>
    <row r="119" spans="1:15" s="1" customFormat="1" ht="12.75" x14ac:dyDescent="0.2">
      <c r="A119" s="348">
        <v>2</v>
      </c>
      <c r="B119" s="349">
        <v>2</v>
      </c>
      <c r="C119" s="349">
        <v>4</v>
      </c>
      <c r="D119" s="349">
        <v>1</v>
      </c>
      <c r="E119" s="349" t="s">
        <v>309</v>
      </c>
      <c r="F119" s="30" t="s">
        <v>33</v>
      </c>
      <c r="G119" s="351"/>
      <c r="H119" s="351"/>
      <c r="I119" s="351"/>
      <c r="J119" s="351"/>
      <c r="K119" s="351"/>
      <c r="L119" s="351"/>
      <c r="M119" s="351">
        <v>6634.29</v>
      </c>
      <c r="N119" s="351">
        <f>SUBTOTAL(9,G119:M119)</f>
        <v>6634.29</v>
      </c>
      <c r="O119" s="352">
        <f>IFERROR(N119/$N$19*100,"0.00")</f>
        <v>9.4826783523205651E-4</v>
      </c>
    </row>
    <row r="120" spans="1:15" s="1" customFormat="1" ht="12.75" x14ac:dyDescent="0.2">
      <c r="A120" s="343">
        <v>2</v>
      </c>
      <c r="B120" s="344">
        <v>2</v>
      </c>
      <c r="C120" s="344">
        <v>4</v>
      </c>
      <c r="D120" s="344">
        <v>2</v>
      </c>
      <c r="E120" s="344"/>
      <c r="F120" s="361" t="s">
        <v>34</v>
      </c>
      <c r="G120" s="364">
        <f t="shared" ref="G120:O120" si="52">G121</f>
        <v>0</v>
      </c>
      <c r="H120" s="364">
        <f t="shared" si="52"/>
        <v>0</v>
      </c>
      <c r="I120" s="364">
        <f t="shared" si="52"/>
        <v>0</v>
      </c>
      <c r="J120" s="364">
        <f t="shared" si="52"/>
        <v>0</v>
      </c>
      <c r="K120" s="364">
        <f t="shared" si="52"/>
        <v>0</v>
      </c>
      <c r="L120" s="364">
        <f t="shared" si="52"/>
        <v>0</v>
      </c>
      <c r="M120" s="364">
        <f t="shared" si="52"/>
        <v>0</v>
      </c>
      <c r="N120" s="364">
        <f t="shared" si="52"/>
        <v>0</v>
      </c>
      <c r="O120" s="347">
        <f t="shared" si="52"/>
        <v>0</v>
      </c>
    </row>
    <row r="121" spans="1:15" s="1" customFormat="1" ht="12.75" x14ac:dyDescent="0.2">
      <c r="A121" s="362">
        <v>2</v>
      </c>
      <c r="B121" s="349">
        <v>2</v>
      </c>
      <c r="C121" s="349">
        <v>4</v>
      </c>
      <c r="D121" s="349">
        <v>2</v>
      </c>
      <c r="E121" s="349" t="s">
        <v>309</v>
      </c>
      <c r="F121" s="33" t="s">
        <v>34</v>
      </c>
      <c r="G121" s="351"/>
      <c r="H121" s="351"/>
      <c r="I121" s="351"/>
      <c r="J121" s="351"/>
      <c r="K121" s="351"/>
      <c r="L121" s="351"/>
      <c r="M121" s="351"/>
      <c r="N121" s="351">
        <f>SUBTOTAL(9,G121:M121)</f>
        <v>0</v>
      </c>
      <c r="O121" s="352">
        <f>IFERROR(N121/$N$19*100,"0.00")</f>
        <v>0</v>
      </c>
    </row>
    <row r="122" spans="1:15" s="1" customFormat="1" ht="12.75" x14ac:dyDescent="0.2">
      <c r="A122" s="343">
        <v>2</v>
      </c>
      <c r="B122" s="344">
        <v>2</v>
      </c>
      <c r="C122" s="344">
        <v>4</v>
      </c>
      <c r="D122" s="344">
        <v>3</v>
      </c>
      <c r="E122" s="344"/>
      <c r="F122" s="361" t="s">
        <v>49</v>
      </c>
      <c r="G122" s="364">
        <f t="shared" ref="G122:O122" si="53">G123</f>
        <v>0</v>
      </c>
      <c r="H122" s="364">
        <f t="shared" si="53"/>
        <v>0</v>
      </c>
      <c r="I122" s="364">
        <f t="shared" si="53"/>
        <v>0</v>
      </c>
      <c r="J122" s="364">
        <f t="shared" si="53"/>
        <v>0</v>
      </c>
      <c r="K122" s="364">
        <f t="shared" si="53"/>
        <v>0</v>
      </c>
      <c r="L122" s="364">
        <f t="shared" si="53"/>
        <v>0</v>
      </c>
      <c r="M122" s="364">
        <f t="shared" si="53"/>
        <v>13200</v>
      </c>
      <c r="N122" s="364">
        <f t="shared" si="53"/>
        <v>13200</v>
      </c>
      <c r="O122" s="347">
        <f t="shared" si="53"/>
        <v>1.8867332337089795E-3</v>
      </c>
    </row>
    <row r="123" spans="1:15" s="1" customFormat="1" ht="12.75" x14ac:dyDescent="0.2">
      <c r="A123" s="362">
        <v>2</v>
      </c>
      <c r="B123" s="349">
        <v>2</v>
      </c>
      <c r="C123" s="349">
        <v>4</v>
      </c>
      <c r="D123" s="349">
        <v>3</v>
      </c>
      <c r="E123" s="349" t="s">
        <v>309</v>
      </c>
      <c r="F123" s="33" t="s">
        <v>49</v>
      </c>
      <c r="G123" s="351"/>
      <c r="H123" s="351"/>
      <c r="I123" s="351"/>
      <c r="J123" s="351"/>
      <c r="K123" s="351"/>
      <c r="L123" s="351"/>
      <c r="M123" s="351">
        <v>13200</v>
      </c>
      <c r="N123" s="351">
        <f>SUBTOTAL(9,G123:M123)</f>
        <v>13200</v>
      </c>
      <c r="O123" s="352">
        <f>IFERROR(N123/$N$19*100,"0.00")</f>
        <v>1.8867332337089795E-3</v>
      </c>
    </row>
    <row r="124" spans="1:15" s="1" customFormat="1" ht="12.75" x14ac:dyDescent="0.2">
      <c r="A124" s="343">
        <v>2</v>
      </c>
      <c r="B124" s="344">
        <v>2</v>
      </c>
      <c r="C124" s="344">
        <v>4</v>
      </c>
      <c r="D124" s="344">
        <v>4</v>
      </c>
      <c r="E124" s="344"/>
      <c r="F124" s="361" t="s">
        <v>132</v>
      </c>
      <c r="G124" s="364">
        <f t="shared" ref="G124:O124" si="54">G125</f>
        <v>0</v>
      </c>
      <c r="H124" s="364">
        <f t="shared" si="54"/>
        <v>0</v>
      </c>
      <c r="I124" s="364">
        <f t="shared" si="54"/>
        <v>0</v>
      </c>
      <c r="J124" s="364">
        <f t="shared" si="54"/>
        <v>0</v>
      </c>
      <c r="K124" s="364">
        <f t="shared" si="54"/>
        <v>0</v>
      </c>
      <c r="L124" s="364">
        <f t="shared" si="54"/>
        <v>0</v>
      </c>
      <c r="M124" s="364">
        <f t="shared" si="54"/>
        <v>9816</v>
      </c>
      <c r="N124" s="364">
        <f t="shared" si="54"/>
        <v>9816</v>
      </c>
      <c r="O124" s="347">
        <f t="shared" si="54"/>
        <v>1.4030434410672228E-3</v>
      </c>
    </row>
    <row r="125" spans="1:15" s="1" customFormat="1" ht="12.75" x14ac:dyDescent="0.2">
      <c r="A125" s="362">
        <v>2</v>
      </c>
      <c r="B125" s="349">
        <v>2</v>
      </c>
      <c r="C125" s="349">
        <v>4</v>
      </c>
      <c r="D125" s="349">
        <v>4</v>
      </c>
      <c r="E125" s="349" t="s">
        <v>309</v>
      </c>
      <c r="F125" s="33" t="s">
        <v>132</v>
      </c>
      <c r="G125" s="351"/>
      <c r="H125" s="351"/>
      <c r="I125" s="351"/>
      <c r="J125" s="351"/>
      <c r="K125" s="351"/>
      <c r="L125" s="351"/>
      <c r="M125" s="351">
        <v>9816</v>
      </c>
      <c r="N125" s="351">
        <f>SUBTOTAL(9,G125:M125)</f>
        <v>9816</v>
      </c>
      <c r="O125" s="352">
        <f>IFERROR(N125/$N$19*100,"0.00")</f>
        <v>1.4030434410672228E-3</v>
      </c>
    </row>
    <row r="126" spans="1:15" s="1" customFormat="1" ht="12.75" x14ac:dyDescent="0.2">
      <c r="A126" s="338">
        <v>2</v>
      </c>
      <c r="B126" s="339">
        <v>2</v>
      </c>
      <c r="C126" s="339">
        <v>5</v>
      </c>
      <c r="D126" s="339"/>
      <c r="E126" s="339"/>
      <c r="F126" s="38" t="s">
        <v>133</v>
      </c>
      <c r="G126" s="388">
        <f t="shared" ref="G126:N126" si="55">+G127+G129+G131+G137+G139+G141+G143+G145</f>
        <v>20405.488700000002</v>
      </c>
      <c r="H126" s="388">
        <f t="shared" si="55"/>
        <v>20405.490000000002</v>
      </c>
      <c r="I126" s="388">
        <f t="shared" si="55"/>
        <v>346892.82</v>
      </c>
      <c r="J126" s="388">
        <f t="shared" si="55"/>
        <v>40810.976999999999</v>
      </c>
      <c r="K126" s="388">
        <f t="shared" si="55"/>
        <v>20405.490000000002</v>
      </c>
      <c r="L126" s="388">
        <f t="shared" si="55"/>
        <v>0</v>
      </c>
      <c r="M126" s="388">
        <f t="shared" si="55"/>
        <v>3341536.5014285711</v>
      </c>
      <c r="N126" s="388">
        <f t="shared" si="55"/>
        <v>3790456.7671285714</v>
      </c>
      <c r="O126" s="342">
        <f>+O127+O129+O131+O137+O139+O141+O143+O145</f>
        <v>0.5417864207180737</v>
      </c>
    </row>
    <row r="127" spans="1:15" s="1" customFormat="1" ht="12.75" x14ac:dyDescent="0.2">
      <c r="A127" s="343">
        <v>2</v>
      </c>
      <c r="B127" s="344">
        <v>2</v>
      </c>
      <c r="C127" s="344">
        <v>5</v>
      </c>
      <c r="D127" s="344">
        <v>1</v>
      </c>
      <c r="E127" s="344"/>
      <c r="F127" s="361" t="s">
        <v>134</v>
      </c>
      <c r="G127" s="364">
        <f t="shared" ref="G127:O127" si="56">G128</f>
        <v>20405.488700000002</v>
      </c>
      <c r="H127" s="364">
        <f t="shared" si="56"/>
        <v>20405.490000000002</v>
      </c>
      <c r="I127" s="364">
        <f t="shared" si="56"/>
        <v>346892.82</v>
      </c>
      <c r="J127" s="364">
        <f t="shared" si="56"/>
        <v>40810.976999999999</v>
      </c>
      <c r="K127" s="364">
        <f t="shared" si="56"/>
        <v>20405.490000000002</v>
      </c>
      <c r="L127" s="364">
        <f t="shared" si="56"/>
        <v>0</v>
      </c>
      <c r="M127" s="364">
        <f t="shared" si="56"/>
        <v>632569.87</v>
      </c>
      <c r="N127" s="364">
        <f t="shared" si="56"/>
        <v>1081490.1357</v>
      </c>
      <c r="O127" s="347">
        <f t="shared" si="56"/>
        <v>0.1545820743146685</v>
      </c>
    </row>
    <row r="128" spans="1:15" s="1" customFormat="1" ht="12.75" x14ac:dyDescent="0.2">
      <c r="A128" s="362">
        <v>2</v>
      </c>
      <c r="B128" s="349">
        <v>2</v>
      </c>
      <c r="C128" s="349">
        <v>5</v>
      </c>
      <c r="D128" s="349">
        <v>1</v>
      </c>
      <c r="E128" s="349" t="s">
        <v>309</v>
      </c>
      <c r="F128" s="33" t="s">
        <v>134</v>
      </c>
      <c r="G128" s="351">
        <v>20405.488700000002</v>
      </c>
      <c r="H128" s="351">
        <v>20405.490000000002</v>
      </c>
      <c r="I128" s="351">
        <v>346892.82</v>
      </c>
      <c r="J128" s="351">
        <v>40810.976999999999</v>
      </c>
      <c r="K128" s="351">
        <v>20405.490000000002</v>
      </c>
      <c r="L128" s="351"/>
      <c r="M128" s="351">
        <v>632569.87</v>
      </c>
      <c r="N128" s="351">
        <f>M128+K128+J128+I128+H128+G128+Q128</f>
        <v>1081490.1357</v>
      </c>
      <c r="O128" s="352">
        <f>IFERROR(N128/$N$19*100,"0.00")</f>
        <v>0.1545820743146685</v>
      </c>
    </row>
    <row r="129" spans="1:15" s="1" customFormat="1" ht="12.75" x14ac:dyDescent="0.2">
      <c r="A129" s="367">
        <v>2</v>
      </c>
      <c r="B129" s="344">
        <v>2</v>
      </c>
      <c r="C129" s="344">
        <v>5</v>
      </c>
      <c r="D129" s="344">
        <v>2</v>
      </c>
      <c r="E129" s="344"/>
      <c r="F129" s="34" t="s">
        <v>135</v>
      </c>
      <c r="G129" s="364">
        <f t="shared" ref="G129:O129" si="57">G130</f>
        <v>0</v>
      </c>
      <c r="H129" s="364">
        <f t="shared" si="57"/>
        <v>0</v>
      </c>
      <c r="I129" s="364">
        <f t="shared" si="57"/>
        <v>0</v>
      </c>
      <c r="J129" s="364">
        <f t="shared" si="57"/>
        <v>0</v>
      </c>
      <c r="K129" s="364">
        <f t="shared" si="57"/>
        <v>0</v>
      </c>
      <c r="L129" s="364">
        <f t="shared" si="57"/>
        <v>0</v>
      </c>
      <c r="M129" s="364">
        <f t="shared" si="57"/>
        <v>0</v>
      </c>
      <c r="N129" s="364">
        <f t="shared" si="57"/>
        <v>0</v>
      </c>
      <c r="O129" s="347">
        <f t="shared" si="57"/>
        <v>0</v>
      </c>
    </row>
    <row r="130" spans="1:15" s="1" customFormat="1" ht="12.75" x14ac:dyDescent="0.2">
      <c r="A130" s="362">
        <v>2</v>
      </c>
      <c r="B130" s="349">
        <v>2</v>
      </c>
      <c r="C130" s="349">
        <v>5</v>
      </c>
      <c r="D130" s="349">
        <v>2</v>
      </c>
      <c r="E130" s="349" t="s">
        <v>309</v>
      </c>
      <c r="F130" s="33" t="s">
        <v>135</v>
      </c>
      <c r="G130" s="351"/>
      <c r="H130" s="351"/>
      <c r="I130" s="351"/>
      <c r="J130" s="351"/>
      <c r="K130" s="351"/>
      <c r="L130" s="351"/>
      <c r="M130" s="351"/>
      <c r="N130" s="351">
        <f>SUBTOTAL(9,G130:M130)</f>
        <v>0</v>
      </c>
      <c r="O130" s="352">
        <f>IFERROR(N130/$N$19*100,"0.00")</f>
        <v>0</v>
      </c>
    </row>
    <row r="131" spans="1:15" s="1" customFormat="1" ht="12.75" x14ac:dyDescent="0.2">
      <c r="A131" s="343">
        <v>2</v>
      </c>
      <c r="B131" s="344">
        <v>2</v>
      </c>
      <c r="C131" s="344">
        <v>5</v>
      </c>
      <c r="D131" s="344">
        <v>3</v>
      </c>
      <c r="E131" s="344"/>
      <c r="F131" s="361" t="s">
        <v>136</v>
      </c>
      <c r="G131" s="364">
        <f t="shared" ref="G131:N131" si="58">SUM(G132:G136)</f>
        <v>0</v>
      </c>
      <c r="H131" s="364">
        <f t="shared" si="58"/>
        <v>0</v>
      </c>
      <c r="I131" s="364">
        <f t="shared" si="58"/>
        <v>0</v>
      </c>
      <c r="J131" s="364">
        <f t="shared" si="58"/>
        <v>0</v>
      </c>
      <c r="K131" s="364">
        <f t="shared" si="58"/>
        <v>0</v>
      </c>
      <c r="L131" s="364">
        <f t="shared" si="58"/>
        <v>0</v>
      </c>
      <c r="M131" s="364">
        <f t="shared" si="58"/>
        <v>386715.45</v>
      </c>
      <c r="N131" s="364">
        <f t="shared" si="58"/>
        <v>386715.45</v>
      </c>
      <c r="O131" s="347">
        <f>SUM(O132:O136)</f>
        <v>5.5274916023009338E-2</v>
      </c>
    </row>
    <row r="132" spans="1:15" s="1" customFormat="1" ht="12.75" x14ac:dyDescent="0.2">
      <c r="A132" s="362">
        <v>2</v>
      </c>
      <c r="B132" s="349">
        <v>2</v>
      </c>
      <c r="C132" s="349">
        <v>5</v>
      </c>
      <c r="D132" s="349">
        <v>3</v>
      </c>
      <c r="E132" s="349" t="s">
        <v>309</v>
      </c>
      <c r="F132" s="33" t="s">
        <v>137</v>
      </c>
      <c r="G132" s="351"/>
      <c r="H132" s="351"/>
      <c r="I132" s="351"/>
      <c r="J132" s="351"/>
      <c r="K132" s="351"/>
      <c r="L132" s="351"/>
      <c r="M132" s="351"/>
      <c r="N132" s="351">
        <f>SUBTOTAL(9,G132:M132)</f>
        <v>0</v>
      </c>
      <c r="O132" s="352">
        <f>IFERROR(N132/$N$19*100,"0.00")</f>
        <v>0</v>
      </c>
    </row>
    <row r="133" spans="1:15" s="1" customFormat="1" ht="12.75" x14ac:dyDescent="0.2">
      <c r="A133" s="362">
        <v>2</v>
      </c>
      <c r="B133" s="349">
        <v>2</v>
      </c>
      <c r="C133" s="349">
        <v>5</v>
      </c>
      <c r="D133" s="349">
        <v>3</v>
      </c>
      <c r="E133" s="349" t="s">
        <v>310</v>
      </c>
      <c r="F133" s="33" t="s">
        <v>138</v>
      </c>
      <c r="G133" s="351"/>
      <c r="H133" s="351"/>
      <c r="I133" s="351"/>
      <c r="J133" s="351"/>
      <c r="K133" s="351"/>
      <c r="L133" s="351"/>
      <c r="M133" s="351"/>
      <c r="N133" s="351">
        <f>SUBTOTAL(9,G133:M133)</f>
        <v>0</v>
      </c>
      <c r="O133" s="352">
        <f>IFERROR(N133/$N$19*100,"0.00")</f>
        <v>0</v>
      </c>
    </row>
    <row r="134" spans="1:15" s="1" customFormat="1" ht="12.75" x14ac:dyDescent="0.2">
      <c r="A134" s="362">
        <v>2</v>
      </c>
      <c r="B134" s="349">
        <v>2</v>
      </c>
      <c r="C134" s="349">
        <v>5</v>
      </c>
      <c r="D134" s="349">
        <v>3</v>
      </c>
      <c r="E134" s="349" t="s">
        <v>311</v>
      </c>
      <c r="F134" s="33" t="s">
        <v>139</v>
      </c>
      <c r="G134" s="351"/>
      <c r="H134" s="351"/>
      <c r="I134" s="351"/>
      <c r="J134" s="351"/>
      <c r="K134" s="351"/>
      <c r="L134" s="351"/>
      <c r="M134" s="351">
        <v>386715.45</v>
      </c>
      <c r="N134" s="351">
        <f>SUBTOTAL(9,G134:M134)</f>
        <v>386715.45</v>
      </c>
      <c r="O134" s="352">
        <f>IFERROR(N134/$N$19*100,"0.00")</f>
        <v>5.5274916023009338E-2</v>
      </c>
    </row>
    <row r="135" spans="1:15" s="1" customFormat="1" ht="12.75" x14ac:dyDescent="0.2">
      <c r="A135" s="362">
        <v>2</v>
      </c>
      <c r="B135" s="349">
        <v>2</v>
      </c>
      <c r="C135" s="349">
        <v>5</v>
      </c>
      <c r="D135" s="349">
        <v>3</v>
      </c>
      <c r="E135" s="349" t="s">
        <v>312</v>
      </c>
      <c r="F135" s="33" t="s">
        <v>140</v>
      </c>
      <c r="G135" s="351"/>
      <c r="H135" s="351"/>
      <c r="I135" s="351"/>
      <c r="J135" s="351"/>
      <c r="K135" s="351"/>
      <c r="L135" s="351"/>
      <c r="M135" s="351"/>
      <c r="N135" s="351">
        <v>0</v>
      </c>
      <c r="O135" s="352">
        <f>IFERROR(N135/$N$19*100,"0.00")</f>
        <v>0</v>
      </c>
    </row>
    <row r="136" spans="1:15" s="1" customFormat="1" ht="12.75" x14ac:dyDescent="0.2">
      <c r="A136" s="362">
        <v>2</v>
      </c>
      <c r="B136" s="349">
        <v>2</v>
      </c>
      <c r="C136" s="349">
        <v>5</v>
      </c>
      <c r="D136" s="349">
        <v>3</v>
      </c>
      <c r="E136" s="349" t="s">
        <v>316</v>
      </c>
      <c r="F136" s="33" t="s">
        <v>141</v>
      </c>
      <c r="G136" s="351"/>
      <c r="H136" s="351"/>
      <c r="I136" s="351"/>
      <c r="J136" s="351"/>
      <c r="K136" s="351"/>
      <c r="L136" s="351"/>
      <c r="M136" s="351"/>
      <c r="N136" s="351">
        <f>SUBTOTAL(9,G136:M136)</f>
        <v>0</v>
      </c>
      <c r="O136" s="352">
        <f>IFERROR(N136/$N$19*100,"0.00")</f>
        <v>0</v>
      </c>
    </row>
    <row r="137" spans="1:15" s="1" customFormat="1" ht="12.75" x14ac:dyDescent="0.2">
      <c r="A137" s="343">
        <v>2</v>
      </c>
      <c r="B137" s="344">
        <v>2</v>
      </c>
      <c r="C137" s="344">
        <v>5</v>
      </c>
      <c r="D137" s="344">
        <v>4</v>
      </c>
      <c r="E137" s="344"/>
      <c r="F137" s="361" t="s">
        <v>142</v>
      </c>
      <c r="G137" s="364">
        <f t="shared" ref="G137:O137" si="59">G138</f>
        <v>0</v>
      </c>
      <c r="H137" s="364">
        <f t="shared" si="59"/>
        <v>0</v>
      </c>
      <c r="I137" s="364">
        <f t="shared" si="59"/>
        <v>0</v>
      </c>
      <c r="J137" s="364">
        <f t="shared" si="59"/>
        <v>0</v>
      </c>
      <c r="K137" s="364">
        <f t="shared" si="59"/>
        <v>0</v>
      </c>
      <c r="L137" s="364">
        <f t="shared" si="59"/>
        <v>0</v>
      </c>
      <c r="M137" s="364">
        <f t="shared" si="59"/>
        <v>2171324.5714285714</v>
      </c>
      <c r="N137" s="364">
        <f t="shared" si="59"/>
        <v>2171324.5714285714</v>
      </c>
      <c r="O137" s="347">
        <f t="shared" si="59"/>
        <v>0.31035683561236305</v>
      </c>
    </row>
    <row r="138" spans="1:15" s="1" customFormat="1" ht="12.75" x14ac:dyDescent="0.2">
      <c r="A138" s="362">
        <v>2</v>
      </c>
      <c r="B138" s="349">
        <v>2</v>
      </c>
      <c r="C138" s="349">
        <v>5</v>
      </c>
      <c r="D138" s="349">
        <v>4</v>
      </c>
      <c r="E138" s="349" t="s">
        <v>309</v>
      </c>
      <c r="F138" s="33" t="s">
        <v>142</v>
      </c>
      <c r="G138" s="351"/>
      <c r="H138" s="351"/>
      <c r="I138" s="351"/>
      <c r="J138" s="351"/>
      <c r="K138" s="351"/>
      <c r="L138" s="351"/>
      <c r="M138" s="351">
        <v>2171324.5714285714</v>
      </c>
      <c r="N138" s="351">
        <f>SUBTOTAL(9,G138:M138)</f>
        <v>2171324.5714285714</v>
      </c>
      <c r="O138" s="352">
        <f>IFERROR(N138/$N$19*100,"0.00")</f>
        <v>0.31035683561236305</v>
      </c>
    </row>
    <row r="139" spans="1:15" s="1" customFormat="1" ht="12.75" x14ac:dyDescent="0.2">
      <c r="A139" s="367">
        <v>2</v>
      </c>
      <c r="B139" s="344">
        <v>2</v>
      </c>
      <c r="C139" s="344">
        <v>5</v>
      </c>
      <c r="D139" s="344">
        <v>5</v>
      </c>
      <c r="E139" s="344"/>
      <c r="F139" s="34" t="s">
        <v>368</v>
      </c>
      <c r="G139" s="364">
        <f t="shared" ref="G139:O139" si="60">+G140</f>
        <v>0</v>
      </c>
      <c r="H139" s="364">
        <f t="shared" si="60"/>
        <v>0</v>
      </c>
      <c r="I139" s="364">
        <f t="shared" si="60"/>
        <v>0</v>
      </c>
      <c r="J139" s="364">
        <f t="shared" si="60"/>
        <v>0</v>
      </c>
      <c r="K139" s="364">
        <f t="shared" si="60"/>
        <v>0</v>
      </c>
      <c r="L139" s="364">
        <f t="shared" si="60"/>
        <v>0</v>
      </c>
      <c r="M139" s="364">
        <f t="shared" si="60"/>
        <v>0</v>
      </c>
      <c r="N139" s="364">
        <f t="shared" si="60"/>
        <v>0</v>
      </c>
      <c r="O139" s="370">
        <f t="shared" si="60"/>
        <v>0</v>
      </c>
    </row>
    <row r="140" spans="1:15" s="1" customFormat="1" ht="12.75" x14ac:dyDescent="0.2">
      <c r="A140" s="362">
        <v>2</v>
      </c>
      <c r="B140" s="349">
        <v>2</v>
      </c>
      <c r="C140" s="349">
        <v>5</v>
      </c>
      <c r="D140" s="349">
        <v>5</v>
      </c>
      <c r="E140" s="349" t="s">
        <v>309</v>
      </c>
      <c r="F140" s="33" t="s">
        <v>368</v>
      </c>
      <c r="G140" s="351"/>
      <c r="H140" s="351"/>
      <c r="I140" s="351"/>
      <c r="J140" s="351"/>
      <c r="K140" s="351"/>
      <c r="L140" s="351"/>
      <c r="M140" s="351"/>
      <c r="N140" s="351">
        <f>SUBTOTAL(9,G140:M140)</f>
        <v>0</v>
      </c>
      <c r="O140" s="352">
        <f>IFERROR(N140/$N$19*100,"0.00")</f>
        <v>0</v>
      </c>
    </row>
    <row r="141" spans="1:15" s="1" customFormat="1" ht="12.75" x14ac:dyDescent="0.2">
      <c r="A141" s="367">
        <v>2</v>
      </c>
      <c r="B141" s="344">
        <v>2</v>
      </c>
      <c r="C141" s="344">
        <v>5</v>
      </c>
      <c r="D141" s="344">
        <v>6</v>
      </c>
      <c r="E141" s="344"/>
      <c r="F141" s="34" t="s">
        <v>369</v>
      </c>
      <c r="G141" s="364">
        <f t="shared" ref="G141:O141" si="61">G142</f>
        <v>0</v>
      </c>
      <c r="H141" s="364">
        <f t="shared" si="61"/>
        <v>0</v>
      </c>
      <c r="I141" s="364">
        <f t="shared" si="61"/>
        <v>0</v>
      </c>
      <c r="J141" s="364">
        <f t="shared" si="61"/>
        <v>0</v>
      </c>
      <c r="K141" s="364">
        <f t="shared" si="61"/>
        <v>0</v>
      </c>
      <c r="L141" s="364">
        <f t="shared" si="61"/>
        <v>0</v>
      </c>
      <c r="M141" s="364">
        <f t="shared" si="61"/>
        <v>0</v>
      </c>
      <c r="N141" s="364">
        <f t="shared" si="61"/>
        <v>0</v>
      </c>
      <c r="O141" s="347">
        <f t="shared" si="61"/>
        <v>0</v>
      </c>
    </row>
    <row r="142" spans="1:15" s="1" customFormat="1" ht="12.75" x14ac:dyDescent="0.2">
      <c r="A142" s="362">
        <v>2</v>
      </c>
      <c r="B142" s="349">
        <v>2</v>
      </c>
      <c r="C142" s="349">
        <v>5</v>
      </c>
      <c r="D142" s="349">
        <v>6</v>
      </c>
      <c r="E142" s="349" t="s">
        <v>309</v>
      </c>
      <c r="F142" s="33" t="s">
        <v>369</v>
      </c>
      <c r="G142" s="351"/>
      <c r="H142" s="351"/>
      <c r="I142" s="351"/>
      <c r="J142" s="351"/>
      <c r="K142" s="351"/>
      <c r="L142" s="351"/>
      <c r="M142" s="351"/>
      <c r="N142" s="351">
        <f>SUBTOTAL(9,G142:M142)</f>
        <v>0</v>
      </c>
      <c r="O142" s="352">
        <f>IFERROR(N142/$N$19*100,"0.00")</f>
        <v>0</v>
      </c>
    </row>
    <row r="143" spans="1:15" s="1" customFormat="1" ht="12.75" x14ac:dyDescent="0.2">
      <c r="A143" s="367">
        <v>2</v>
      </c>
      <c r="B143" s="344">
        <v>2</v>
      </c>
      <c r="C143" s="344">
        <v>5</v>
      </c>
      <c r="D143" s="344">
        <v>7</v>
      </c>
      <c r="E143" s="344"/>
      <c r="F143" s="34" t="s">
        <v>370</v>
      </c>
      <c r="G143" s="364">
        <f t="shared" ref="G143:O143" si="62">+G144</f>
        <v>0</v>
      </c>
      <c r="H143" s="364">
        <f t="shared" si="62"/>
        <v>0</v>
      </c>
      <c r="I143" s="364">
        <f t="shared" si="62"/>
        <v>0</v>
      </c>
      <c r="J143" s="364">
        <f t="shared" si="62"/>
        <v>0</v>
      </c>
      <c r="K143" s="364">
        <f t="shared" si="62"/>
        <v>0</v>
      </c>
      <c r="L143" s="364">
        <f t="shared" si="62"/>
        <v>0</v>
      </c>
      <c r="M143" s="364">
        <f t="shared" si="62"/>
        <v>0</v>
      </c>
      <c r="N143" s="364">
        <f t="shared" si="62"/>
        <v>0</v>
      </c>
      <c r="O143" s="370">
        <f t="shared" si="62"/>
        <v>0</v>
      </c>
    </row>
    <row r="144" spans="1:15" s="1" customFormat="1" ht="12.75" x14ac:dyDescent="0.2">
      <c r="A144" s="362">
        <v>2</v>
      </c>
      <c r="B144" s="349">
        <v>2</v>
      </c>
      <c r="C144" s="349">
        <v>5</v>
      </c>
      <c r="D144" s="349">
        <v>7</v>
      </c>
      <c r="E144" s="349" t="s">
        <v>309</v>
      </c>
      <c r="F144" s="33" t="s">
        <v>370</v>
      </c>
      <c r="G144" s="351"/>
      <c r="H144" s="351"/>
      <c r="I144" s="351"/>
      <c r="J144" s="351"/>
      <c r="K144" s="351"/>
      <c r="L144" s="351"/>
      <c r="M144" s="351"/>
      <c r="N144" s="351">
        <f>SUBTOTAL(9,G144:M144)</f>
        <v>0</v>
      </c>
      <c r="O144" s="352">
        <f>IFERROR(N144/$N$19*100,"0.00")</f>
        <v>0</v>
      </c>
    </row>
    <row r="145" spans="1:15" s="1" customFormat="1" ht="12.75" x14ac:dyDescent="0.2">
      <c r="A145" s="367">
        <v>2</v>
      </c>
      <c r="B145" s="344">
        <v>2</v>
      </c>
      <c r="C145" s="344">
        <v>5</v>
      </c>
      <c r="D145" s="344">
        <v>8</v>
      </c>
      <c r="E145" s="344"/>
      <c r="F145" s="34" t="s">
        <v>143</v>
      </c>
      <c r="G145" s="364">
        <f t="shared" ref="G145:O145" si="63">G146</f>
        <v>0</v>
      </c>
      <c r="H145" s="364">
        <f t="shared" si="63"/>
        <v>0</v>
      </c>
      <c r="I145" s="364">
        <f t="shared" si="63"/>
        <v>0</v>
      </c>
      <c r="J145" s="364">
        <f t="shared" si="63"/>
        <v>0</v>
      </c>
      <c r="K145" s="364">
        <f t="shared" si="63"/>
        <v>0</v>
      </c>
      <c r="L145" s="364">
        <f t="shared" si="63"/>
        <v>0</v>
      </c>
      <c r="M145" s="364">
        <f t="shared" si="63"/>
        <v>150926.60999999999</v>
      </c>
      <c r="N145" s="364">
        <f t="shared" si="63"/>
        <v>150926.60999999999</v>
      </c>
      <c r="O145" s="347">
        <f t="shared" si="63"/>
        <v>2.1572594768032877E-2</v>
      </c>
    </row>
    <row r="146" spans="1:15" s="1" customFormat="1" ht="12.75" x14ac:dyDescent="0.2">
      <c r="A146" s="362">
        <v>2</v>
      </c>
      <c r="B146" s="349">
        <v>2</v>
      </c>
      <c r="C146" s="349">
        <v>5</v>
      </c>
      <c r="D146" s="349">
        <v>8</v>
      </c>
      <c r="E146" s="349" t="s">
        <v>309</v>
      </c>
      <c r="F146" s="33" t="s">
        <v>143</v>
      </c>
      <c r="G146" s="351"/>
      <c r="H146" s="351"/>
      <c r="I146" s="351"/>
      <c r="J146" s="351"/>
      <c r="K146" s="351"/>
      <c r="L146" s="351"/>
      <c r="M146" s="351">
        <v>150926.60999999999</v>
      </c>
      <c r="N146" s="351">
        <f>SUBTOTAL(9,G146:M146)</f>
        <v>150926.60999999999</v>
      </c>
      <c r="O146" s="352">
        <f>IFERROR(N146/$N$19*100,"0.00")</f>
        <v>2.1572594768032877E-2</v>
      </c>
    </row>
    <row r="147" spans="1:15" s="1" customFormat="1" ht="12.75" x14ac:dyDescent="0.2">
      <c r="A147" s="338">
        <v>2</v>
      </c>
      <c r="B147" s="339">
        <v>2</v>
      </c>
      <c r="C147" s="339">
        <v>6</v>
      </c>
      <c r="D147" s="339"/>
      <c r="E147" s="339"/>
      <c r="F147" s="38" t="s">
        <v>144</v>
      </c>
      <c r="G147" s="388">
        <f t="shared" ref="G147:N147" si="64">+G148+G150+G152+G154+G156+G158+G160+G162+G164</f>
        <v>0</v>
      </c>
      <c r="H147" s="388">
        <f t="shared" si="64"/>
        <v>0</v>
      </c>
      <c r="I147" s="388">
        <f t="shared" si="64"/>
        <v>0</v>
      </c>
      <c r="J147" s="388">
        <f t="shared" si="64"/>
        <v>0</v>
      </c>
      <c r="K147" s="388">
        <f t="shared" si="64"/>
        <v>0</v>
      </c>
      <c r="L147" s="388">
        <f t="shared" si="64"/>
        <v>0</v>
      </c>
      <c r="M147" s="388">
        <f t="shared" si="64"/>
        <v>0</v>
      </c>
      <c r="N147" s="388">
        <f t="shared" si="64"/>
        <v>0</v>
      </c>
      <c r="O147" s="342">
        <f>+O148+O150+O152+O154+O156+O158+O160+O162+O164</f>
        <v>0</v>
      </c>
    </row>
    <row r="148" spans="1:15" s="1" customFormat="1" ht="12.75" x14ac:dyDescent="0.2">
      <c r="A148" s="343">
        <v>2</v>
      </c>
      <c r="B148" s="344">
        <v>2</v>
      </c>
      <c r="C148" s="344">
        <v>6</v>
      </c>
      <c r="D148" s="344">
        <v>1</v>
      </c>
      <c r="E148" s="344"/>
      <c r="F148" s="361" t="s">
        <v>371</v>
      </c>
      <c r="G148" s="364">
        <f t="shared" ref="G148:O148" si="65">G149</f>
        <v>0</v>
      </c>
      <c r="H148" s="364">
        <f t="shared" si="65"/>
        <v>0</v>
      </c>
      <c r="I148" s="364">
        <f t="shared" si="65"/>
        <v>0</v>
      </c>
      <c r="J148" s="364">
        <f t="shared" si="65"/>
        <v>0</v>
      </c>
      <c r="K148" s="364">
        <f t="shared" si="65"/>
        <v>0</v>
      </c>
      <c r="L148" s="364">
        <f t="shared" si="65"/>
        <v>0</v>
      </c>
      <c r="M148" s="364">
        <f t="shared" si="65"/>
        <v>0</v>
      </c>
      <c r="N148" s="364">
        <f t="shared" si="65"/>
        <v>0</v>
      </c>
      <c r="O148" s="347">
        <f t="shared" si="65"/>
        <v>0</v>
      </c>
    </row>
    <row r="149" spans="1:15" s="1" customFormat="1" ht="12.75" x14ac:dyDescent="0.2">
      <c r="A149" s="362">
        <v>2</v>
      </c>
      <c r="B149" s="349">
        <v>2</v>
      </c>
      <c r="C149" s="349">
        <v>6</v>
      </c>
      <c r="D149" s="349">
        <v>1</v>
      </c>
      <c r="E149" s="349" t="s">
        <v>309</v>
      </c>
      <c r="F149" s="33" t="s">
        <v>371</v>
      </c>
      <c r="G149" s="351"/>
      <c r="H149" s="351"/>
      <c r="I149" s="351"/>
      <c r="J149" s="351"/>
      <c r="K149" s="351"/>
      <c r="L149" s="351"/>
      <c r="M149" s="351"/>
      <c r="N149" s="351">
        <f>SUBTOTAL(9,G149:M149)</f>
        <v>0</v>
      </c>
      <c r="O149" s="352">
        <f>IFERROR(N149/$N$19*100,"0.00")</f>
        <v>0</v>
      </c>
    </row>
    <row r="150" spans="1:15" s="1" customFormat="1" ht="12.75" x14ac:dyDescent="0.2">
      <c r="A150" s="343">
        <v>2</v>
      </c>
      <c r="B150" s="344">
        <v>2</v>
      </c>
      <c r="C150" s="344">
        <v>6</v>
      </c>
      <c r="D150" s="344">
        <v>2</v>
      </c>
      <c r="E150" s="344"/>
      <c r="F150" s="361" t="s">
        <v>145</v>
      </c>
      <c r="G150" s="364">
        <f t="shared" ref="G150:O150" si="66">G151</f>
        <v>0</v>
      </c>
      <c r="H150" s="364">
        <f t="shared" si="66"/>
        <v>0</v>
      </c>
      <c r="I150" s="364">
        <f t="shared" si="66"/>
        <v>0</v>
      </c>
      <c r="J150" s="364">
        <f t="shared" si="66"/>
        <v>0</v>
      </c>
      <c r="K150" s="364">
        <f t="shared" si="66"/>
        <v>0</v>
      </c>
      <c r="L150" s="364">
        <f t="shared" si="66"/>
        <v>0</v>
      </c>
      <c r="M150" s="364">
        <f t="shared" si="66"/>
        <v>0</v>
      </c>
      <c r="N150" s="364">
        <f t="shared" si="66"/>
        <v>0</v>
      </c>
      <c r="O150" s="347">
        <f t="shared" si="66"/>
        <v>0</v>
      </c>
    </row>
    <row r="151" spans="1:15" s="1" customFormat="1" ht="12.75" x14ac:dyDescent="0.2">
      <c r="A151" s="365">
        <v>2</v>
      </c>
      <c r="B151" s="357">
        <v>2</v>
      </c>
      <c r="C151" s="357">
        <v>6</v>
      </c>
      <c r="D151" s="357">
        <v>2</v>
      </c>
      <c r="E151" s="357" t="s">
        <v>309</v>
      </c>
      <c r="F151" s="54" t="s">
        <v>145</v>
      </c>
      <c r="G151" s="359"/>
      <c r="H151" s="359"/>
      <c r="I151" s="359"/>
      <c r="J151" s="359"/>
      <c r="K151" s="359"/>
      <c r="L151" s="359"/>
      <c r="M151" s="359"/>
      <c r="N151" s="359">
        <f>SUBTOTAL(9,G151:M151)</f>
        <v>0</v>
      </c>
      <c r="O151" s="360">
        <f>IFERROR(N151/$N$19*100,"0.00")</f>
        <v>0</v>
      </c>
    </row>
    <row r="152" spans="1:15" s="1" customFormat="1" ht="12.75" x14ac:dyDescent="0.2">
      <c r="A152" s="343">
        <v>2</v>
      </c>
      <c r="B152" s="344">
        <v>2</v>
      </c>
      <c r="C152" s="344">
        <v>6</v>
      </c>
      <c r="D152" s="344">
        <v>3</v>
      </c>
      <c r="E152" s="344"/>
      <c r="F152" s="361" t="s">
        <v>146</v>
      </c>
      <c r="G152" s="364">
        <f t="shared" ref="G152:O152" si="67">G153</f>
        <v>0</v>
      </c>
      <c r="H152" s="364">
        <f t="shared" si="67"/>
        <v>0</v>
      </c>
      <c r="I152" s="364">
        <f t="shared" si="67"/>
        <v>0</v>
      </c>
      <c r="J152" s="364">
        <f t="shared" si="67"/>
        <v>0</v>
      </c>
      <c r="K152" s="364">
        <f t="shared" si="67"/>
        <v>0</v>
      </c>
      <c r="L152" s="364">
        <f t="shared" si="67"/>
        <v>0</v>
      </c>
      <c r="M152" s="364">
        <f t="shared" si="67"/>
        <v>0</v>
      </c>
      <c r="N152" s="364">
        <f t="shared" si="67"/>
        <v>0</v>
      </c>
      <c r="O152" s="347">
        <f t="shared" si="67"/>
        <v>0</v>
      </c>
    </row>
    <row r="153" spans="1:15" s="1" customFormat="1" ht="12.75" x14ac:dyDescent="0.2">
      <c r="A153" s="362">
        <v>2</v>
      </c>
      <c r="B153" s="349">
        <v>2</v>
      </c>
      <c r="C153" s="349">
        <v>6</v>
      </c>
      <c r="D153" s="349">
        <v>3</v>
      </c>
      <c r="E153" s="349" t="s">
        <v>309</v>
      </c>
      <c r="F153" s="33" t="s">
        <v>146</v>
      </c>
      <c r="G153" s="351"/>
      <c r="H153" s="351"/>
      <c r="I153" s="351"/>
      <c r="J153" s="351"/>
      <c r="K153" s="351"/>
      <c r="L153" s="351"/>
      <c r="M153" s="351"/>
      <c r="N153" s="351">
        <f>SUBTOTAL(9,G153:M153)</f>
        <v>0</v>
      </c>
      <c r="O153" s="352">
        <f>IFERROR(N153/$N$19*100,"0.00")</f>
        <v>0</v>
      </c>
    </row>
    <row r="154" spans="1:15" s="1" customFormat="1" ht="12.75" x14ac:dyDescent="0.2">
      <c r="A154" s="343">
        <v>2</v>
      </c>
      <c r="B154" s="344">
        <v>2</v>
      </c>
      <c r="C154" s="344">
        <v>6</v>
      </c>
      <c r="D154" s="344">
        <v>4</v>
      </c>
      <c r="E154" s="344"/>
      <c r="F154" s="361" t="s">
        <v>147</v>
      </c>
      <c r="G154" s="364">
        <f t="shared" ref="G154:O154" si="68">G155</f>
        <v>0</v>
      </c>
      <c r="H154" s="364">
        <f t="shared" si="68"/>
        <v>0</v>
      </c>
      <c r="I154" s="364">
        <f t="shared" si="68"/>
        <v>0</v>
      </c>
      <c r="J154" s="364">
        <f t="shared" si="68"/>
        <v>0</v>
      </c>
      <c r="K154" s="364">
        <f t="shared" si="68"/>
        <v>0</v>
      </c>
      <c r="L154" s="364">
        <f t="shared" si="68"/>
        <v>0</v>
      </c>
      <c r="M154" s="364">
        <f t="shared" si="68"/>
        <v>0</v>
      </c>
      <c r="N154" s="364">
        <f t="shared" si="68"/>
        <v>0</v>
      </c>
      <c r="O154" s="347">
        <f t="shared" si="68"/>
        <v>0</v>
      </c>
    </row>
    <row r="155" spans="1:15" s="1" customFormat="1" ht="12.75" x14ac:dyDescent="0.2">
      <c r="A155" s="362">
        <v>2</v>
      </c>
      <c r="B155" s="349">
        <v>2</v>
      </c>
      <c r="C155" s="349">
        <v>6</v>
      </c>
      <c r="D155" s="349">
        <v>4</v>
      </c>
      <c r="E155" s="349" t="s">
        <v>309</v>
      </c>
      <c r="F155" s="33" t="s">
        <v>147</v>
      </c>
      <c r="G155" s="351"/>
      <c r="H155" s="351"/>
      <c r="I155" s="351"/>
      <c r="J155" s="351"/>
      <c r="K155" s="351"/>
      <c r="L155" s="351"/>
      <c r="M155" s="351"/>
      <c r="N155" s="351">
        <f>SUBTOTAL(9,G155:M155)</f>
        <v>0</v>
      </c>
      <c r="O155" s="352">
        <f>IFERROR(N155/$N$19*100,"0.00")</f>
        <v>0</v>
      </c>
    </row>
    <row r="156" spans="1:15" s="1" customFormat="1" ht="12.75" x14ac:dyDescent="0.2">
      <c r="A156" s="367">
        <v>2</v>
      </c>
      <c r="B156" s="344">
        <v>2</v>
      </c>
      <c r="C156" s="344">
        <v>6</v>
      </c>
      <c r="D156" s="344">
        <v>5</v>
      </c>
      <c r="E156" s="344"/>
      <c r="F156" s="34" t="s">
        <v>314</v>
      </c>
      <c r="G156" s="364">
        <f t="shared" ref="G156:O156" si="69">+G157</f>
        <v>0</v>
      </c>
      <c r="H156" s="364">
        <f t="shared" si="69"/>
        <v>0</v>
      </c>
      <c r="I156" s="364">
        <f t="shared" si="69"/>
        <v>0</v>
      </c>
      <c r="J156" s="364">
        <f t="shared" si="69"/>
        <v>0</v>
      </c>
      <c r="K156" s="364">
        <f t="shared" si="69"/>
        <v>0</v>
      </c>
      <c r="L156" s="364">
        <f t="shared" si="69"/>
        <v>0</v>
      </c>
      <c r="M156" s="364">
        <f t="shared" si="69"/>
        <v>0</v>
      </c>
      <c r="N156" s="364">
        <f t="shared" si="69"/>
        <v>0</v>
      </c>
      <c r="O156" s="370">
        <f t="shared" si="69"/>
        <v>0</v>
      </c>
    </row>
    <row r="157" spans="1:15" s="1" customFormat="1" ht="12.75" x14ac:dyDescent="0.2">
      <c r="A157" s="362">
        <v>2</v>
      </c>
      <c r="B157" s="349">
        <v>2</v>
      </c>
      <c r="C157" s="349">
        <v>6</v>
      </c>
      <c r="D157" s="349">
        <v>5</v>
      </c>
      <c r="E157" s="349" t="s">
        <v>309</v>
      </c>
      <c r="F157" s="33" t="s">
        <v>314</v>
      </c>
      <c r="G157" s="351"/>
      <c r="H157" s="351"/>
      <c r="I157" s="351"/>
      <c r="J157" s="351"/>
      <c r="K157" s="351"/>
      <c r="L157" s="351"/>
      <c r="M157" s="351"/>
      <c r="N157" s="351">
        <f>SUBTOTAL(9,G157:M157)</f>
        <v>0</v>
      </c>
      <c r="O157" s="352">
        <f>IFERROR(N157/$N$19*100,"0.00")</f>
        <v>0</v>
      </c>
    </row>
    <row r="158" spans="1:15" s="1" customFormat="1" ht="12.75" x14ac:dyDescent="0.2">
      <c r="A158" s="367">
        <v>2</v>
      </c>
      <c r="B158" s="344">
        <v>2</v>
      </c>
      <c r="C158" s="344">
        <v>6</v>
      </c>
      <c r="D158" s="344">
        <v>6</v>
      </c>
      <c r="E158" s="344"/>
      <c r="F158" s="34" t="s">
        <v>372</v>
      </c>
      <c r="G158" s="364">
        <f t="shared" ref="G158:O158" si="70">+G159</f>
        <v>0</v>
      </c>
      <c r="H158" s="364">
        <f t="shared" si="70"/>
        <v>0</v>
      </c>
      <c r="I158" s="364">
        <f t="shared" si="70"/>
        <v>0</v>
      </c>
      <c r="J158" s="364">
        <f t="shared" si="70"/>
        <v>0</v>
      </c>
      <c r="K158" s="364">
        <f t="shared" si="70"/>
        <v>0</v>
      </c>
      <c r="L158" s="364">
        <f t="shared" si="70"/>
        <v>0</v>
      </c>
      <c r="M158" s="364">
        <f t="shared" si="70"/>
        <v>0</v>
      </c>
      <c r="N158" s="364">
        <f t="shared" si="70"/>
        <v>0</v>
      </c>
      <c r="O158" s="370">
        <f t="shared" si="70"/>
        <v>0</v>
      </c>
    </row>
    <row r="159" spans="1:15" s="1" customFormat="1" ht="12.75" x14ac:dyDescent="0.2">
      <c r="A159" s="362">
        <v>2</v>
      </c>
      <c r="B159" s="349">
        <v>2</v>
      </c>
      <c r="C159" s="349">
        <v>6</v>
      </c>
      <c r="D159" s="349">
        <v>6</v>
      </c>
      <c r="E159" s="349" t="s">
        <v>309</v>
      </c>
      <c r="F159" s="33" t="s">
        <v>372</v>
      </c>
      <c r="G159" s="351"/>
      <c r="H159" s="351"/>
      <c r="I159" s="351"/>
      <c r="J159" s="351"/>
      <c r="K159" s="351"/>
      <c r="L159" s="351"/>
      <c r="M159" s="351"/>
      <c r="N159" s="351">
        <f>SUBTOTAL(9,G159:M159)</f>
        <v>0</v>
      </c>
      <c r="O159" s="352">
        <f>IFERROR(N159/$N$19*100,"0.00")</f>
        <v>0</v>
      </c>
    </row>
    <row r="160" spans="1:15" s="1" customFormat="1" ht="12.75" x14ac:dyDescent="0.2">
      <c r="A160" s="367">
        <v>2</v>
      </c>
      <c r="B160" s="344">
        <v>2</v>
      </c>
      <c r="C160" s="344">
        <v>6</v>
      </c>
      <c r="D160" s="344">
        <v>7</v>
      </c>
      <c r="E160" s="344"/>
      <c r="F160" s="34" t="s">
        <v>373</v>
      </c>
      <c r="G160" s="364">
        <f t="shared" ref="G160:O160" si="71">+G161</f>
        <v>0</v>
      </c>
      <c r="H160" s="364">
        <f t="shared" si="71"/>
        <v>0</v>
      </c>
      <c r="I160" s="364">
        <f t="shared" si="71"/>
        <v>0</v>
      </c>
      <c r="J160" s="364">
        <f t="shared" si="71"/>
        <v>0</v>
      </c>
      <c r="K160" s="364">
        <f t="shared" si="71"/>
        <v>0</v>
      </c>
      <c r="L160" s="364">
        <f t="shared" si="71"/>
        <v>0</v>
      </c>
      <c r="M160" s="364">
        <f t="shared" si="71"/>
        <v>0</v>
      </c>
      <c r="N160" s="364">
        <f t="shared" si="71"/>
        <v>0</v>
      </c>
      <c r="O160" s="370">
        <f t="shared" si="71"/>
        <v>0</v>
      </c>
    </row>
    <row r="161" spans="1:15" s="1" customFormat="1" ht="12.75" x14ac:dyDescent="0.2">
      <c r="A161" s="362">
        <v>2</v>
      </c>
      <c r="B161" s="349">
        <v>2</v>
      </c>
      <c r="C161" s="349">
        <v>6</v>
      </c>
      <c r="D161" s="349">
        <v>7</v>
      </c>
      <c r="E161" s="349" t="s">
        <v>309</v>
      </c>
      <c r="F161" s="33" t="s">
        <v>373</v>
      </c>
      <c r="G161" s="351"/>
      <c r="H161" s="351"/>
      <c r="I161" s="351"/>
      <c r="J161" s="351"/>
      <c r="K161" s="351"/>
      <c r="L161" s="351"/>
      <c r="M161" s="351"/>
      <c r="N161" s="351">
        <f>SUBTOTAL(9,G161:M161)</f>
        <v>0</v>
      </c>
      <c r="O161" s="352">
        <f>IFERROR(N161/$N$19*100,"0.00")</f>
        <v>0</v>
      </c>
    </row>
    <row r="162" spans="1:15" s="1" customFormat="1" ht="12.75" x14ac:dyDescent="0.2">
      <c r="A162" s="367">
        <v>2</v>
      </c>
      <c r="B162" s="344">
        <v>2</v>
      </c>
      <c r="C162" s="344">
        <v>6</v>
      </c>
      <c r="D162" s="344">
        <v>8</v>
      </c>
      <c r="E162" s="344"/>
      <c r="F162" s="34" t="s">
        <v>374</v>
      </c>
      <c r="G162" s="364">
        <f t="shared" ref="G162:O162" si="72">+G163</f>
        <v>0</v>
      </c>
      <c r="H162" s="364">
        <f t="shared" si="72"/>
        <v>0</v>
      </c>
      <c r="I162" s="364">
        <f t="shared" si="72"/>
        <v>0</v>
      </c>
      <c r="J162" s="364">
        <f t="shared" si="72"/>
        <v>0</v>
      </c>
      <c r="K162" s="364">
        <f t="shared" si="72"/>
        <v>0</v>
      </c>
      <c r="L162" s="364">
        <f t="shared" si="72"/>
        <v>0</v>
      </c>
      <c r="M162" s="364">
        <f t="shared" si="72"/>
        <v>0</v>
      </c>
      <c r="N162" s="364">
        <f t="shared" si="72"/>
        <v>0</v>
      </c>
      <c r="O162" s="370">
        <f t="shared" si="72"/>
        <v>0</v>
      </c>
    </row>
    <row r="163" spans="1:15" s="1" customFormat="1" ht="12.75" x14ac:dyDescent="0.2">
      <c r="A163" s="362">
        <v>2</v>
      </c>
      <c r="B163" s="349">
        <v>2</v>
      </c>
      <c r="C163" s="349">
        <v>6</v>
      </c>
      <c r="D163" s="349">
        <v>8</v>
      </c>
      <c r="E163" s="349" t="s">
        <v>309</v>
      </c>
      <c r="F163" s="33" t="s">
        <v>374</v>
      </c>
      <c r="G163" s="351"/>
      <c r="H163" s="351"/>
      <c r="I163" s="351"/>
      <c r="J163" s="351"/>
      <c r="K163" s="351"/>
      <c r="L163" s="351"/>
      <c r="M163" s="351"/>
      <c r="N163" s="351">
        <f>SUBTOTAL(9,G163:M163)</f>
        <v>0</v>
      </c>
      <c r="O163" s="352">
        <f>IFERROR(N163/$N$19*100,"0.00")</f>
        <v>0</v>
      </c>
    </row>
    <row r="164" spans="1:15" s="1" customFormat="1" ht="12.75" x14ac:dyDescent="0.2">
      <c r="A164" s="367">
        <v>2</v>
      </c>
      <c r="B164" s="344">
        <v>2</v>
      </c>
      <c r="C164" s="344">
        <v>6</v>
      </c>
      <c r="D164" s="344">
        <v>9</v>
      </c>
      <c r="E164" s="344"/>
      <c r="F164" s="34" t="s">
        <v>315</v>
      </c>
      <c r="G164" s="364">
        <f t="shared" ref="G164:O164" si="73">+G165</f>
        <v>0</v>
      </c>
      <c r="H164" s="364">
        <f t="shared" si="73"/>
        <v>0</v>
      </c>
      <c r="I164" s="364">
        <f t="shared" si="73"/>
        <v>0</v>
      </c>
      <c r="J164" s="364">
        <f t="shared" si="73"/>
        <v>0</v>
      </c>
      <c r="K164" s="364">
        <f t="shared" si="73"/>
        <v>0</v>
      </c>
      <c r="L164" s="364">
        <f t="shared" si="73"/>
        <v>0</v>
      </c>
      <c r="M164" s="364">
        <f t="shared" si="73"/>
        <v>0</v>
      </c>
      <c r="N164" s="364">
        <f t="shared" si="73"/>
        <v>0</v>
      </c>
      <c r="O164" s="370">
        <f t="shared" si="73"/>
        <v>0</v>
      </c>
    </row>
    <row r="165" spans="1:15" s="1" customFormat="1" ht="12.75" x14ac:dyDescent="0.2">
      <c r="A165" s="362">
        <v>2</v>
      </c>
      <c r="B165" s="349">
        <v>2</v>
      </c>
      <c r="C165" s="349">
        <v>6</v>
      </c>
      <c r="D165" s="349">
        <v>9</v>
      </c>
      <c r="E165" s="349" t="s">
        <v>309</v>
      </c>
      <c r="F165" s="33" t="s">
        <v>315</v>
      </c>
      <c r="G165" s="351"/>
      <c r="H165" s="351"/>
      <c r="I165" s="351"/>
      <c r="J165" s="351"/>
      <c r="K165" s="351"/>
      <c r="L165" s="351"/>
      <c r="M165" s="351"/>
      <c r="N165" s="351">
        <f>SUBTOTAL(9,G165:M165)</f>
        <v>0</v>
      </c>
      <c r="O165" s="352">
        <f>IFERROR(N165/$N$19*100,"0.00")</f>
        <v>0</v>
      </c>
    </row>
    <row r="166" spans="1:15" s="1" customFormat="1" ht="12.75" x14ac:dyDescent="0.2">
      <c r="A166" s="338">
        <v>2</v>
      </c>
      <c r="B166" s="339">
        <v>2</v>
      </c>
      <c r="C166" s="339">
        <v>7</v>
      </c>
      <c r="D166" s="339"/>
      <c r="E166" s="339"/>
      <c r="F166" s="38" t="s">
        <v>148</v>
      </c>
      <c r="G166" s="388">
        <f t="shared" ref="G166:N166" si="74">+G167+G175+G182</f>
        <v>25000</v>
      </c>
      <c r="H166" s="388">
        <f t="shared" si="74"/>
        <v>602677.61</v>
      </c>
      <c r="I166" s="388">
        <f t="shared" si="74"/>
        <v>170000</v>
      </c>
      <c r="J166" s="388">
        <f t="shared" si="74"/>
        <v>305000</v>
      </c>
      <c r="K166" s="388">
        <f t="shared" si="74"/>
        <v>909005.92</v>
      </c>
      <c r="L166" s="388">
        <f t="shared" si="74"/>
        <v>33000</v>
      </c>
      <c r="M166" s="388">
        <f t="shared" si="74"/>
        <v>4186316.537142857</v>
      </c>
      <c r="N166" s="388">
        <f t="shared" si="74"/>
        <v>6231000.0671428572</v>
      </c>
      <c r="O166" s="342">
        <f>+O167+O175+O182</f>
        <v>0.89062385650919029</v>
      </c>
    </row>
    <row r="167" spans="1:15" s="1" customFormat="1" ht="12.75" x14ac:dyDescent="0.2">
      <c r="A167" s="367">
        <v>2</v>
      </c>
      <c r="B167" s="344">
        <v>2</v>
      </c>
      <c r="C167" s="344">
        <v>7</v>
      </c>
      <c r="D167" s="344">
        <v>1</v>
      </c>
      <c r="E167" s="344"/>
      <c r="F167" s="34" t="s">
        <v>375</v>
      </c>
      <c r="G167" s="364">
        <f t="shared" ref="G167:N167" si="75">SUM(G168:G174)</f>
        <v>0</v>
      </c>
      <c r="H167" s="364">
        <f t="shared" si="75"/>
        <v>0</v>
      </c>
      <c r="I167" s="364">
        <f t="shared" si="75"/>
        <v>0</v>
      </c>
      <c r="J167" s="364">
        <f t="shared" si="75"/>
        <v>0</v>
      </c>
      <c r="K167" s="364">
        <f t="shared" si="75"/>
        <v>0</v>
      </c>
      <c r="L167" s="364">
        <f t="shared" si="75"/>
        <v>0</v>
      </c>
      <c r="M167" s="364">
        <f t="shared" si="75"/>
        <v>3543985.56</v>
      </c>
      <c r="N167" s="364">
        <f t="shared" si="75"/>
        <v>3543985.56</v>
      </c>
      <c r="O167" s="347">
        <f>SUM(O168:O174)</f>
        <v>0.5065572224118734</v>
      </c>
    </row>
    <row r="168" spans="1:15" s="1" customFormat="1" ht="12.75" x14ac:dyDescent="0.2">
      <c r="A168" s="348">
        <v>2</v>
      </c>
      <c r="B168" s="349">
        <v>2</v>
      </c>
      <c r="C168" s="349">
        <v>7</v>
      </c>
      <c r="D168" s="349">
        <v>1</v>
      </c>
      <c r="E168" s="349" t="s">
        <v>309</v>
      </c>
      <c r="F168" s="35" t="s">
        <v>149</v>
      </c>
      <c r="G168" s="351"/>
      <c r="H168" s="351"/>
      <c r="I168" s="351"/>
      <c r="J168" s="351"/>
      <c r="K168" s="351"/>
      <c r="L168" s="351"/>
      <c r="M168" s="351"/>
      <c r="N168" s="351">
        <f t="shared" ref="N168:N174" si="76">SUBTOTAL(9,G168:M168)</f>
        <v>0</v>
      </c>
      <c r="O168" s="352">
        <f t="shared" ref="O168:O174" si="77">IFERROR(N168/$N$19*100,"0.00")</f>
        <v>0</v>
      </c>
    </row>
    <row r="169" spans="1:15" s="1" customFormat="1" ht="12.75" x14ac:dyDescent="0.2">
      <c r="A169" s="348">
        <v>2</v>
      </c>
      <c r="B169" s="349">
        <v>2</v>
      </c>
      <c r="C169" s="349">
        <v>7</v>
      </c>
      <c r="D169" s="349">
        <v>1</v>
      </c>
      <c r="E169" s="349" t="s">
        <v>310</v>
      </c>
      <c r="F169" s="35" t="s">
        <v>150</v>
      </c>
      <c r="G169" s="351"/>
      <c r="H169" s="351"/>
      <c r="I169" s="351"/>
      <c r="J169" s="351"/>
      <c r="K169" s="351"/>
      <c r="L169" s="351"/>
      <c r="M169" s="351">
        <v>3517191.2742857141</v>
      </c>
      <c r="N169" s="351">
        <f>SUBTOTAL(9,G169:M169)</f>
        <v>3517191.2742857141</v>
      </c>
      <c r="O169" s="352">
        <f t="shared" si="77"/>
        <v>0.50272739897773422</v>
      </c>
    </row>
    <row r="170" spans="1:15" s="1" customFormat="1" ht="12.75" x14ac:dyDescent="0.2">
      <c r="A170" s="348">
        <v>2</v>
      </c>
      <c r="B170" s="349">
        <v>2</v>
      </c>
      <c r="C170" s="349">
        <v>7</v>
      </c>
      <c r="D170" s="349">
        <v>1</v>
      </c>
      <c r="E170" s="349" t="s">
        <v>311</v>
      </c>
      <c r="F170" s="35" t="s">
        <v>151</v>
      </c>
      <c r="G170" s="351"/>
      <c r="H170" s="351"/>
      <c r="I170" s="351"/>
      <c r="J170" s="351"/>
      <c r="K170" s="351"/>
      <c r="L170" s="351"/>
      <c r="M170" s="351">
        <v>26794.28571428571</v>
      </c>
      <c r="N170" s="351">
        <f>SUBTOTAL(9,G170:M170)</f>
        <v>26794.28571428571</v>
      </c>
      <c r="O170" s="352">
        <f t="shared" si="77"/>
        <v>3.8298234341391357E-3</v>
      </c>
    </row>
    <row r="171" spans="1:15" s="1" customFormat="1" ht="12.75" x14ac:dyDescent="0.2">
      <c r="A171" s="348">
        <v>2</v>
      </c>
      <c r="B171" s="349">
        <v>2</v>
      </c>
      <c r="C171" s="349">
        <v>7</v>
      </c>
      <c r="D171" s="349">
        <v>1</v>
      </c>
      <c r="E171" s="349" t="s">
        <v>312</v>
      </c>
      <c r="F171" s="35" t="s">
        <v>152</v>
      </c>
      <c r="G171" s="351"/>
      <c r="H171" s="351"/>
      <c r="I171" s="351"/>
      <c r="J171" s="351"/>
      <c r="K171" s="351"/>
      <c r="L171" s="351"/>
      <c r="M171" s="351"/>
      <c r="N171" s="351">
        <f t="shared" si="76"/>
        <v>0</v>
      </c>
      <c r="O171" s="352">
        <f t="shared" si="77"/>
        <v>0</v>
      </c>
    </row>
    <row r="172" spans="1:15" s="1" customFormat="1" ht="12.75" x14ac:dyDescent="0.2">
      <c r="A172" s="348">
        <v>2</v>
      </c>
      <c r="B172" s="349">
        <v>2</v>
      </c>
      <c r="C172" s="349">
        <v>7</v>
      </c>
      <c r="D172" s="349">
        <v>1</v>
      </c>
      <c r="E172" s="349" t="s">
        <v>316</v>
      </c>
      <c r="F172" s="35" t="s">
        <v>153</v>
      </c>
      <c r="G172" s="351"/>
      <c r="H172" s="351"/>
      <c r="I172" s="351"/>
      <c r="J172" s="351"/>
      <c r="K172" s="351"/>
      <c r="L172" s="351"/>
      <c r="M172" s="351"/>
      <c r="N172" s="351">
        <f t="shared" si="76"/>
        <v>0</v>
      </c>
      <c r="O172" s="352">
        <f t="shared" si="77"/>
        <v>0</v>
      </c>
    </row>
    <row r="173" spans="1:15" s="1" customFormat="1" ht="12.75" x14ac:dyDescent="0.2">
      <c r="A173" s="348">
        <v>2</v>
      </c>
      <c r="B173" s="349">
        <v>2</v>
      </c>
      <c r="C173" s="349">
        <v>7</v>
      </c>
      <c r="D173" s="349">
        <v>1</v>
      </c>
      <c r="E173" s="349" t="s">
        <v>354</v>
      </c>
      <c r="F173" s="35" t="s">
        <v>154</v>
      </c>
      <c r="G173" s="351"/>
      <c r="H173" s="351"/>
      <c r="I173" s="351"/>
      <c r="J173" s="351"/>
      <c r="K173" s="351"/>
      <c r="L173" s="351"/>
      <c r="M173" s="351"/>
      <c r="N173" s="351">
        <f t="shared" si="76"/>
        <v>0</v>
      </c>
      <c r="O173" s="352">
        <f t="shared" si="77"/>
        <v>0</v>
      </c>
    </row>
    <row r="174" spans="1:15" s="1" customFormat="1" ht="12.75" x14ac:dyDescent="0.2">
      <c r="A174" s="348">
        <v>2</v>
      </c>
      <c r="B174" s="349">
        <v>2</v>
      </c>
      <c r="C174" s="349">
        <v>7</v>
      </c>
      <c r="D174" s="349">
        <v>1</v>
      </c>
      <c r="E174" s="349" t="s">
        <v>356</v>
      </c>
      <c r="F174" s="35" t="s">
        <v>155</v>
      </c>
      <c r="G174" s="351"/>
      <c r="H174" s="351"/>
      <c r="I174" s="351"/>
      <c r="J174" s="351"/>
      <c r="K174" s="351"/>
      <c r="L174" s="351"/>
      <c r="M174" s="351"/>
      <c r="N174" s="351">
        <f t="shared" si="76"/>
        <v>0</v>
      </c>
      <c r="O174" s="352">
        <f t="shared" si="77"/>
        <v>0</v>
      </c>
    </row>
    <row r="175" spans="1:15" s="1" customFormat="1" ht="12.75" x14ac:dyDescent="0.2">
      <c r="A175" s="343">
        <v>2</v>
      </c>
      <c r="B175" s="344">
        <v>2</v>
      </c>
      <c r="C175" s="344">
        <v>7</v>
      </c>
      <c r="D175" s="344">
        <v>2</v>
      </c>
      <c r="E175" s="344"/>
      <c r="F175" s="361" t="s">
        <v>376</v>
      </c>
      <c r="G175" s="364">
        <f t="shared" ref="G175:N175" si="78">SUM(G176:G181)</f>
        <v>25000</v>
      </c>
      <c r="H175" s="364">
        <f t="shared" si="78"/>
        <v>602677.61</v>
      </c>
      <c r="I175" s="364">
        <f t="shared" si="78"/>
        <v>170000</v>
      </c>
      <c r="J175" s="364">
        <f t="shared" si="78"/>
        <v>305000</v>
      </c>
      <c r="K175" s="364">
        <f t="shared" si="78"/>
        <v>909005.92</v>
      </c>
      <c r="L175" s="364">
        <f t="shared" si="78"/>
        <v>33000</v>
      </c>
      <c r="M175" s="364">
        <f t="shared" si="78"/>
        <v>642330.97714285715</v>
      </c>
      <c r="N175" s="364">
        <f t="shared" si="78"/>
        <v>2687014.5071428572</v>
      </c>
      <c r="O175" s="347">
        <f>SUM(O176:O181)</f>
        <v>0.38406663409731689</v>
      </c>
    </row>
    <row r="176" spans="1:15" s="1" customFormat="1" ht="12.75" x14ac:dyDescent="0.2">
      <c r="A176" s="348">
        <v>2</v>
      </c>
      <c r="B176" s="349">
        <v>2</v>
      </c>
      <c r="C176" s="349">
        <v>7</v>
      </c>
      <c r="D176" s="349">
        <v>2</v>
      </c>
      <c r="E176" s="349" t="s">
        <v>309</v>
      </c>
      <c r="F176" s="35" t="s">
        <v>377</v>
      </c>
      <c r="G176" s="351">
        <v>25000</v>
      </c>
      <c r="H176" s="351">
        <v>17000</v>
      </c>
      <c r="I176" s="351">
        <v>20000</v>
      </c>
      <c r="J176" s="351">
        <v>55000</v>
      </c>
      <c r="K176" s="351">
        <v>50000</v>
      </c>
      <c r="L176" s="351">
        <v>33000</v>
      </c>
      <c r="M176" s="351">
        <v>200897.6</v>
      </c>
      <c r="N176" s="351">
        <f>SUBTOTAL(9,G176:M176)</f>
        <v>400897.6</v>
      </c>
      <c r="O176" s="352">
        <f t="shared" ref="O176:O181" si="79">IFERROR(N176/$N$19*100,"0.00")</f>
        <v>5.7302032214709767E-2</v>
      </c>
    </row>
    <row r="177" spans="1:15" s="1" customFormat="1" ht="12.75" x14ac:dyDescent="0.2">
      <c r="A177" s="348">
        <v>2</v>
      </c>
      <c r="B177" s="349">
        <v>2</v>
      </c>
      <c r="C177" s="349">
        <v>7</v>
      </c>
      <c r="D177" s="349">
        <v>2</v>
      </c>
      <c r="E177" s="349" t="s">
        <v>310</v>
      </c>
      <c r="F177" s="35" t="s">
        <v>156</v>
      </c>
      <c r="G177" s="351"/>
      <c r="H177" s="351"/>
      <c r="I177" s="351"/>
      <c r="J177" s="351"/>
      <c r="K177" s="351"/>
      <c r="L177" s="351"/>
      <c r="M177" s="351">
        <v>41433.377142857149</v>
      </c>
      <c r="N177" s="351">
        <f>SUBTOTAL(9,G177:M177)</f>
        <v>41433.377142857149</v>
      </c>
      <c r="O177" s="352">
        <f t="shared" si="79"/>
        <v>5.9222522454717109E-3</v>
      </c>
    </row>
    <row r="178" spans="1:15" s="1" customFormat="1" ht="12.75" x14ac:dyDescent="0.2">
      <c r="A178" s="348">
        <v>2</v>
      </c>
      <c r="B178" s="349">
        <v>2</v>
      </c>
      <c r="C178" s="349">
        <v>7</v>
      </c>
      <c r="D178" s="349">
        <v>2</v>
      </c>
      <c r="E178" s="349" t="s">
        <v>311</v>
      </c>
      <c r="F178" s="35" t="s">
        <v>378</v>
      </c>
      <c r="G178" s="351"/>
      <c r="H178" s="351"/>
      <c r="I178" s="351"/>
      <c r="J178" s="351"/>
      <c r="K178" s="351"/>
      <c r="L178" s="351"/>
      <c r="M178" s="351"/>
      <c r="N178" s="351">
        <f t="shared" ref="N178:N180" si="80">SUBTOTAL(9,G178:M178)</f>
        <v>0</v>
      </c>
      <c r="O178" s="352">
        <f t="shared" si="79"/>
        <v>0</v>
      </c>
    </row>
    <row r="179" spans="1:15" s="1" customFormat="1" ht="12.75" x14ac:dyDescent="0.2">
      <c r="A179" s="348">
        <v>2</v>
      </c>
      <c r="B179" s="349">
        <v>2</v>
      </c>
      <c r="C179" s="349">
        <v>7</v>
      </c>
      <c r="D179" s="349">
        <v>2</v>
      </c>
      <c r="E179" s="349" t="s">
        <v>312</v>
      </c>
      <c r="F179" s="35" t="s">
        <v>157</v>
      </c>
      <c r="G179" s="351"/>
      <c r="H179" s="351">
        <v>200000</v>
      </c>
      <c r="I179" s="351">
        <v>150000</v>
      </c>
      <c r="J179" s="351">
        <v>250000</v>
      </c>
      <c r="K179" s="351">
        <v>859005.92</v>
      </c>
      <c r="L179" s="351"/>
      <c r="M179" s="351"/>
      <c r="N179" s="351">
        <f>SUBTOTAL(9,G179:M179)</f>
        <v>1459005.92</v>
      </c>
      <c r="O179" s="352">
        <f t="shared" si="79"/>
        <v>0.20854204223046549</v>
      </c>
    </row>
    <row r="180" spans="1:15" s="1" customFormat="1" ht="12.75" x14ac:dyDescent="0.2">
      <c r="A180" s="348">
        <v>2</v>
      </c>
      <c r="B180" s="349">
        <v>2</v>
      </c>
      <c r="C180" s="349">
        <v>7</v>
      </c>
      <c r="D180" s="349">
        <v>2</v>
      </c>
      <c r="E180" s="349" t="s">
        <v>316</v>
      </c>
      <c r="F180" s="35" t="s">
        <v>317</v>
      </c>
      <c r="G180" s="351"/>
      <c r="H180" s="351"/>
      <c r="I180" s="351"/>
      <c r="J180" s="351"/>
      <c r="K180" s="351"/>
      <c r="L180" s="351"/>
      <c r="M180" s="351"/>
      <c r="N180" s="351">
        <f t="shared" si="80"/>
        <v>0</v>
      </c>
      <c r="O180" s="352">
        <f t="shared" si="79"/>
        <v>0</v>
      </c>
    </row>
    <row r="181" spans="1:15" s="1" customFormat="1" ht="12.75" x14ac:dyDescent="0.2">
      <c r="A181" s="348">
        <v>2</v>
      </c>
      <c r="B181" s="349">
        <v>2</v>
      </c>
      <c r="C181" s="349">
        <v>7</v>
      </c>
      <c r="D181" s="349">
        <v>2</v>
      </c>
      <c r="E181" s="349" t="s">
        <v>354</v>
      </c>
      <c r="F181" s="372" t="s">
        <v>158</v>
      </c>
      <c r="G181" s="351"/>
      <c r="H181" s="351">
        <v>385677.61</v>
      </c>
      <c r="I181" s="351"/>
      <c r="J181" s="351"/>
      <c r="K181" s="351"/>
      <c r="L181" s="351"/>
      <c r="M181" s="351">
        <v>400000</v>
      </c>
      <c r="N181" s="351">
        <f>SUBTOTAL(9,G181:M181)</f>
        <v>785677.61</v>
      </c>
      <c r="O181" s="352">
        <f t="shared" si="79"/>
        <v>0.11230030740666988</v>
      </c>
    </row>
    <row r="182" spans="1:15" s="1" customFormat="1" ht="12.75" x14ac:dyDescent="0.2">
      <c r="A182" s="343">
        <v>2</v>
      </c>
      <c r="B182" s="344">
        <v>2</v>
      </c>
      <c r="C182" s="344">
        <v>7</v>
      </c>
      <c r="D182" s="344">
        <v>3</v>
      </c>
      <c r="E182" s="344"/>
      <c r="F182" s="361" t="s">
        <v>159</v>
      </c>
      <c r="G182" s="364">
        <f t="shared" ref="G182:O182" si="81">G183</f>
        <v>0</v>
      </c>
      <c r="H182" s="364">
        <f t="shared" si="81"/>
        <v>0</v>
      </c>
      <c r="I182" s="364">
        <f t="shared" si="81"/>
        <v>0</v>
      </c>
      <c r="J182" s="364">
        <f t="shared" si="81"/>
        <v>0</v>
      </c>
      <c r="K182" s="364">
        <f t="shared" si="81"/>
        <v>0</v>
      </c>
      <c r="L182" s="364">
        <f t="shared" si="81"/>
        <v>0</v>
      </c>
      <c r="M182" s="364">
        <f t="shared" si="81"/>
        <v>0</v>
      </c>
      <c r="N182" s="364">
        <f t="shared" si="81"/>
        <v>0</v>
      </c>
      <c r="O182" s="347">
        <f t="shared" si="81"/>
        <v>0</v>
      </c>
    </row>
    <row r="183" spans="1:15" s="1" customFormat="1" ht="12.75" x14ac:dyDescent="0.2">
      <c r="A183" s="348">
        <v>2</v>
      </c>
      <c r="B183" s="349">
        <v>2</v>
      </c>
      <c r="C183" s="349">
        <v>7</v>
      </c>
      <c r="D183" s="349">
        <v>3</v>
      </c>
      <c r="E183" s="349" t="s">
        <v>309</v>
      </c>
      <c r="F183" s="350" t="s">
        <v>159</v>
      </c>
      <c r="G183" s="351"/>
      <c r="H183" s="351"/>
      <c r="I183" s="351"/>
      <c r="J183" s="351"/>
      <c r="K183" s="351"/>
      <c r="L183" s="351"/>
      <c r="M183" s="351"/>
      <c r="N183" s="351">
        <f>SUBTOTAL(9,G183:M183)</f>
        <v>0</v>
      </c>
      <c r="O183" s="352">
        <f>IFERROR(N183/$N$19*100,"0.00")</f>
        <v>0</v>
      </c>
    </row>
    <row r="184" spans="1:15" s="1" customFormat="1" ht="12.75" x14ac:dyDescent="0.2">
      <c r="A184" s="338">
        <v>2</v>
      </c>
      <c r="B184" s="339">
        <v>2</v>
      </c>
      <c r="C184" s="339">
        <v>8</v>
      </c>
      <c r="D184" s="339"/>
      <c r="E184" s="339"/>
      <c r="F184" s="38" t="s">
        <v>379</v>
      </c>
      <c r="G184" s="388">
        <f t="shared" ref="G184:N184" si="82">+G185+G187+G189+G191+G193+G197+G202+G209+G213</f>
        <v>140627.21178432798</v>
      </c>
      <c r="H184" s="388">
        <f t="shared" si="82"/>
        <v>318007.07770984952</v>
      </c>
      <c r="I184" s="388">
        <f t="shared" si="82"/>
        <v>1717994.7896885979</v>
      </c>
      <c r="J184" s="388">
        <f t="shared" si="82"/>
        <v>76126.31735702962</v>
      </c>
      <c r="K184" s="388">
        <f t="shared" si="82"/>
        <v>156757.90414217772</v>
      </c>
      <c r="L184" s="388">
        <f t="shared" si="82"/>
        <v>685447.71</v>
      </c>
      <c r="M184" s="388">
        <f t="shared" si="82"/>
        <v>19752059.140000001</v>
      </c>
      <c r="N184" s="388">
        <f t="shared" si="82"/>
        <v>22847020.15068198</v>
      </c>
      <c r="O184" s="342">
        <f>+O185+O187+O189+O191+O193+O197+O202+O209+O213</f>
        <v>3.2656236522356386</v>
      </c>
    </row>
    <row r="185" spans="1:15" s="1" customFormat="1" ht="12.75" x14ac:dyDescent="0.2">
      <c r="A185" s="343">
        <v>2</v>
      </c>
      <c r="B185" s="344">
        <v>2</v>
      </c>
      <c r="C185" s="344">
        <v>8</v>
      </c>
      <c r="D185" s="344">
        <v>1</v>
      </c>
      <c r="E185" s="344"/>
      <c r="F185" s="361" t="s">
        <v>160</v>
      </c>
      <c r="G185" s="364">
        <f t="shared" ref="G185:O185" si="83">G186</f>
        <v>0</v>
      </c>
      <c r="H185" s="364">
        <f t="shared" si="83"/>
        <v>0</v>
      </c>
      <c r="I185" s="364">
        <f t="shared" si="83"/>
        <v>0</v>
      </c>
      <c r="J185" s="364">
        <f t="shared" si="83"/>
        <v>0</v>
      </c>
      <c r="K185" s="364">
        <f t="shared" si="83"/>
        <v>0</v>
      </c>
      <c r="L185" s="364">
        <f t="shared" si="83"/>
        <v>0</v>
      </c>
      <c r="M185" s="364">
        <f t="shared" si="83"/>
        <v>0</v>
      </c>
      <c r="N185" s="364">
        <f t="shared" si="83"/>
        <v>0</v>
      </c>
      <c r="O185" s="347">
        <f t="shared" si="83"/>
        <v>0</v>
      </c>
    </row>
    <row r="186" spans="1:15" s="1" customFormat="1" ht="12.75" x14ac:dyDescent="0.2">
      <c r="A186" s="348">
        <v>2</v>
      </c>
      <c r="B186" s="349">
        <v>2</v>
      </c>
      <c r="C186" s="349">
        <v>8</v>
      </c>
      <c r="D186" s="349">
        <v>1</v>
      </c>
      <c r="E186" s="349" t="s">
        <v>309</v>
      </c>
      <c r="F186" s="350" t="s">
        <v>160</v>
      </c>
      <c r="G186" s="351"/>
      <c r="H186" s="351"/>
      <c r="I186" s="351"/>
      <c r="J186" s="351"/>
      <c r="K186" s="351"/>
      <c r="L186" s="351"/>
      <c r="M186" s="351"/>
      <c r="N186" s="351">
        <f>SUBTOTAL(9,G186:M186)</f>
        <v>0</v>
      </c>
      <c r="O186" s="352">
        <f>IFERROR(N186/$N$19*100,"0.00")</f>
        <v>0</v>
      </c>
    </row>
    <row r="187" spans="1:15" s="1" customFormat="1" ht="12.75" x14ac:dyDescent="0.2">
      <c r="A187" s="343">
        <v>2</v>
      </c>
      <c r="B187" s="344">
        <v>2</v>
      </c>
      <c r="C187" s="344">
        <v>8</v>
      </c>
      <c r="D187" s="344">
        <v>2</v>
      </c>
      <c r="E187" s="344"/>
      <c r="F187" s="361" t="s">
        <v>161</v>
      </c>
      <c r="G187" s="364">
        <f t="shared" ref="G187:O187" si="84">G188</f>
        <v>0</v>
      </c>
      <c r="H187" s="364">
        <f t="shared" si="84"/>
        <v>0</v>
      </c>
      <c r="I187" s="364">
        <f t="shared" si="84"/>
        <v>0</v>
      </c>
      <c r="J187" s="364">
        <f t="shared" si="84"/>
        <v>0</v>
      </c>
      <c r="K187" s="364">
        <f t="shared" si="84"/>
        <v>0</v>
      </c>
      <c r="L187" s="364">
        <f t="shared" si="84"/>
        <v>0</v>
      </c>
      <c r="M187" s="364">
        <f t="shared" si="84"/>
        <v>306257.73</v>
      </c>
      <c r="N187" s="364">
        <f t="shared" si="84"/>
        <v>306257.73</v>
      </c>
      <c r="O187" s="347">
        <f t="shared" si="84"/>
        <v>4.3774745247823599E-2</v>
      </c>
    </row>
    <row r="188" spans="1:15" s="1" customFormat="1" ht="12.75" x14ac:dyDescent="0.2">
      <c r="A188" s="348">
        <v>2</v>
      </c>
      <c r="B188" s="349">
        <v>2</v>
      </c>
      <c r="C188" s="349">
        <v>8</v>
      </c>
      <c r="D188" s="349">
        <v>2</v>
      </c>
      <c r="E188" s="349" t="s">
        <v>309</v>
      </c>
      <c r="F188" s="350" t="s">
        <v>161</v>
      </c>
      <c r="G188" s="351"/>
      <c r="H188" s="351"/>
      <c r="I188" s="351"/>
      <c r="J188" s="351"/>
      <c r="K188" s="351"/>
      <c r="L188" s="351"/>
      <c r="M188" s="351">
        <v>306257.73</v>
      </c>
      <c r="N188" s="351">
        <f>SUBTOTAL(9,G188:M188)</f>
        <v>306257.73</v>
      </c>
      <c r="O188" s="352">
        <f>IFERROR(N188/$N$19*100,"0.00")</f>
        <v>4.3774745247823599E-2</v>
      </c>
    </row>
    <row r="189" spans="1:15" s="1" customFormat="1" ht="12.75" x14ac:dyDescent="0.2">
      <c r="A189" s="343">
        <v>2</v>
      </c>
      <c r="B189" s="344">
        <v>2</v>
      </c>
      <c r="C189" s="344">
        <v>8</v>
      </c>
      <c r="D189" s="344">
        <v>3</v>
      </c>
      <c r="E189" s="344"/>
      <c r="F189" s="361" t="s">
        <v>162</v>
      </c>
      <c r="G189" s="364">
        <f t="shared" ref="G189:O189" si="85">G190</f>
        <v>0</v>
      </c>
      <c r="H189" s="364">
        <f t="shared" si="85"/>
        <v>0</v>
      </c>
      <c r="I189" s="364">
        <f t="shared" si="85"/>
        <v>0</v>
      </c>
      <c r="J189" s="364">
        <f t="shared" si="85"/>
        <v>0</v>
      </c>
      <c r="K189" s="364">
        <f t="shared" si="85"/>
        <v>0</v>
      </c>
      <c r="L189" s="364">
        <f t="shared" si="85"/>
        <v>0</v>
      </c>
      <c r="M189" s="364">
        <f t="shared" si="85"/>
        <v>0</v>
      </c>
      <c r="N189" s="364">
        <f t="shared" si="85"/>
        <v>0</v>
      </c>
      <c r="O189" s="347">
        <f t="shared" si="85"/>
        <v>0</v>
      </c>
    </row>
    <row r="190" spans="1:15" s="1" customFormat="1" ht="12.75" x14ac:dyDescent="0.2">
      <c r="A190" s="348">
        <v>2</v>
      </c>
      <c r="B190" s="349">
        <v>2</v>
      </c>
      <c r="C190" s="349">
        <v>8</v>
      </c>
      <c r="D190" s="349">
        <v>3</v>
      </c>
      <c r="E190" s="349" t="s">
        <v>309</v>
      </c>
      <c r="F190" s="372" t="s">
        <v>162</v>
      </c>
      <c r="G190" s="351"/>
      <c r="H190" s="351"/>
      <c r="I190" s="351"/>
      <c r="J190" s="351"/>
      <c r="K190" s="351"/>
      <c r="L190" s="351"/>
      <c r="M190" s="351"/>
      <c r="N190" s="351">
        <f>SUBTOTAL(9,G190:M190)</f>
        <v>0</v>
      </c>
      <c r="O190" s="352">
        <f>IFERROR(N190/$N$19*100,"0.00")</f>
        <v>0</v>
      </c>
    </row>
    <row r="191" spans="1:15" s="1" customFormat="1" ht="12.75" x14ac:dyDescent="0.2">
      <c r="A191" s="343">
        <v>2</v>
      </c>
      <c r="B191" s="344">
        <v>2</v>
      </c>
      <c r="C191" s="344">
        <v>8</v>
      </c>
      <c r="D191" s="344">
        <v>4</v>
      </c>
      <c r="E191" s="344"/>
      <c r="F191" s="361" t="s">
        <v>163</v>
      </c>
      <c r="G191" s="364">
        <f t="shared" ref="G191:O191" si="86">G192</f>
        <v>0</v>
      </c>
      <c r="H191" s="364">
        <f t="shared" si="86"/>
        <v>0</v>
      </c>
      <c r="I191" s="364">
        <f t="shared" si="86"/>
        <v>0</v>
      </c>
      <c r="J191" s="364">
        <f t="shared" si="86"/>
        <v>0</v>
      </c>
      <c r="K191" s="364">
        <f t="shared" si="86"/>
        <v>0</v>
      </c>
      <c r="L191" s="364">
        <f t="shared" si="86"/>
        <v>0</v>
      </c>
      <c r="M191" s="364">
        <f t="shared" si="86"/>
        <v>0</v>
      </c>
      <c r="N191" s="364">
        <f t="shared" si="86"/>
        <v>0</v>
      </c>
      <c r="O191" s="347">
        <f t="shared" si="86"/>
        <v>0</v>
      </c>
    </row>
    <row r="192" spans="1:15" s="1" customFormat="1" ht="12.75" x14ac:dyDescent="0.2">
      <c r="A192" s="348">
        <v>2</v>
      </c>
      <c r="B192" s="349">
        <v>2</v>
      </c>
      <c r="C192" s="349">
        <v>8</v>
      </c>
      <c r="D192" s="349">
        <v>4</v>
      </c>
      <c r="E192" s="349" t="s">
        <v>309</v>
      </c>
      <c r="F192" s="350" t="s">
        <v>163</v>
      </c>
      <c r="G192" s="351"/>
      <c r="H192" s="351"/>
      <c r="I192" s="351"/>
      <c r="J192" s="351"/>
      <c r="K192" s="351"/>
      <c r="L192" s="351"/>
      <c r="M192" s="351"/>
      <c r="N192" s="351">
        <f>SUBTOTAL(9,G192:M192)</f>
        <v>0</v>
      </c>
      <c r="O192" s="352">
        <f>IFERROR(N192/$N$19*100,"0.00")</f>
        <v>0</v>
      </c>
    </row>
    <row r="193" spans="1:15" s="1" customFormat="1" ht="12.75" x14ac:dyDescent="0.2">
      <c r="A193" s="343">
        <v>2</v>
      </c>
      <c r="B193" s="344">
        <v>2</v>
      </c>
      <c r="C193" s="344">
        <v>8</v>
      </c>
      <c r="D193" s="344">
        <v>5</v>
      </c>
      <c r="E193" s="344"/>
      <c r="F193" s="361" t="s">
        <v>164</v>
      </c>
      <c r="G193" s="364">
        <f t="shared" ref="G193:N193" si="87">SUM(G194:G196)</f>
        <v>140627.21178432798</v>
      </c>
      <c r="H193" s="364">
        <f t="shared" si="87"/>
        <v>318007.07770984952</v>
      </c>
      <c r="I193" s="364">
        <f t="shared" si="87"/>
        <v>1717994.7896885979</v>
      </c>
      <c r="J193" s="364">
        <f t="shared" si="87"/>
        <v>76126.31735702962</v>
      </c>
      <c r="K193" s="364">
        <f t="shared" si="87"/>
        <v>156757.90414217772</v>
      </c>
      <c r="L193" s="364">
        <f t="shared" si="87"/>
        <v>0</v>
      </c>
      <c r="M193" s="364">
        <f t="shared" si="87"/>
        <v>60000</v>
      </c>
      <c r="N193" s="364">
        <f t="shared" si="87"/>
        <v>2469513.3006819827</v>
      </c>
      <c r="O193" s="347">
        <f>SUM(O194:O196)</f>
        <v>0.35297824359720092</v>
      </c>
    </row>
    <row r="194" spans="1:15" s="1" customFormat="1" ht="12.75" x14ac:dyDescent="0.2">
      <c r="A194" s="348">
        <v>2</v>
      </c>
      <c r="B194" s="349">
        <v>2</v>
      </c>
      <c r="C194" s="349">
        <v>8</v>
      </c>
      <c r="D194" s="349">
        <v>5</v>
      </c>
      <c r="E194" s="349" t="s">
        <v>309</v>
      </c>
      <c r="F194" s="350" t="s">
        <v>165</v>
      </c>
      <c r="G194" s="351"/>
      <c r="H194" s="351"/>
      <c r="I194" s="351"/>
      <c r="J194" s="351"/>
      <c r="K194" s="351"/>
      <c r="L194" s="351"/>
      <c r="M194" s="351"/>
      <c r="N194" s="351">
        <f>SUBTOTAL(9,G194:M194)</f>
        <v>0</v>
      </c>
      <c r="O194" s="352">
        <f>IFERROR(N194/$N$19*100,"0.00")</f>
        <v>0</v>
      </c>
    </row>
    <row r="195" spans="1:15" s="1" customFormat="1" ht="12.75" x14ac:dyDescent="0.2">
      <c r="A195" s="348">
        <v>2</v>
      </c>
      <c r="B195" s="349">
        <v>2</v>
      </c>
      <c r="C195" s="349">
        <v>8</v>
      </c>
      <c r="D195" s="349">
        <v>5</v>
      </c>
      <c r="E195" s="349" t="s">
        <v>310</v>
      </c>
      <c r="F195" s="350" t="s">
        <v>166</v>
      </c>
      <c r="G195" s="351">
        <f>+'[7]CONSULTA EXT 2017'!$AH$22</f>
        <v>80627.21178432797</v>
      </c>
      <c r="H195" s="351">
        <f>+'[8]EMERGENCIA 2017'!$AH$24</f>
        <v>258007.07770984952</v>
      </c>
      <c r="I195" s="351">
        <f>+'[9]PREUPUESTO 2018'!$S$24</f>
        <v>1556994.7896885979</v>
      </c>
      <c r="J195" s="351">
        <f>+'[11]LABORATORIO 2017'!$AH$17+'[10]BCO. DE SANGRE 2017'!$AH$18</f>
        <v>16126.317357029619</v>
      </c>
      <c r="K195" s="351">
        <f>+'[13]IMAGENES 2017'!$AH$18</f>
        <v>96757.904142177707</v>
      </c>
      <c r="L195" s="351"/>
      <c r="M195" s="351"/>
      <c r="N195" s="351">
        <f>SUBTOTAL(9,G195:M195)</f>
        <v>2008513.3006819827</v>
      </c>
      <c r="O195" s="352">
        <f>IFERROR(N195/$N$19*100,"0.00")</f>
        <v>0.28708551475327371</v>
      </c>
    </row>
    <row r="196" spans="1:15" s="1" customFormat="1" ht="12.75" x14ac:dyDescent="0.2">
      <c r="A196" s="348">
        <v>2</v>
      </c>
      <c r="B196" s="349">
        <v>2</v>
      </c>
      <c r="C196" s="349">
        <v>8</v>
      </c>
      <c r="D196" s="349">
        <v>5</v>
      </c>
      <c r="E196" s="349" t="s">
        <v>311</v>
      </c>
      <c r="F196" s="350" t="s">
        <v>318</v>
      </c>
      <c r="G196" s="351">
        <v>60000</v>
      </c>
      <c r="H196" s="351">
        <v>60000</v>
      </c>
      <c r="I196" s="351">
        <v>161000</v>
      </c>
      <c r="J196" s="351">
        <v>60000</v>
      </c>
      <c r="K196" s="351">
        <v>60000</v>
      </c>
      <c r="L196" s="351"/>
      <c r="M196" s="351">
        <v>60000</v>
      </c>
      <c r="N196" s="351">
        <f>+G196+H196+I196+J196+K196+M196</f>
        <v>461000</v>
      </c>
      <c r="O196" s="352">
        <f>IFERROR(N196/$N$19*100,"0.00")</f>
        <v>6.5892728843927231E-2</v>
      </c>
    </row>
    <row r="197" spans="1:15" s="1" customFormat="1" ht="12.75" x14ac:dyDescent="0.2">
      <c r="A197" s="343">
        <v>2</v>
      </c>
      <c r="B197" s="344">
        <v>2</v>
      </c>
      <c r="C197" s="344">
        <v>8</v>
      </c>
      <c r="D197" s="344">
        <v>6</v>
      </c>
      <c r="E197" s="344"/>
      <c r="F197" s="361" t="s">
        <v>167</v>
      </c>
      <c r="G197" s="364">
        <f t="shared" ref="G197:N197" si="88">SUM(G198:G201)</f>
        <v>0</v>
      </c>
      <c r="H197" s="364">
        <f t="shared" si="88"/>
        <v>0</v>
      </c>
      <c r="I197" s="364">
        <f t="shared" si="88"/>
        <v>0</v>
      </c>
      <c r="J197" s="364">
        <f t="shared" si="88"/>
        <v>0</v>
      </c>
      <c r="K197" s="364">
        <f t="shared" si="88"/>
        <v>0</v>
      </c>
      <c r="L197" s="364">
        <f t="shared" si="88"/>
        <v>0</v>
      </c>
      <c r="M197" s="364">
        <f t="shared" si="88"/>
        <v>0</v>
      </c>
      <c r="N197" s="364">
        <f t="shared" si="88"/>
        <v>0</v>
      </c>
      <c r="O197" s="347">
        <f>SUM(O198:O201)</f>
        <v>0</v>
      </c>
    </row>
    <row r="198" spans="1:15" s="1" customFormat="1" ht="12.75" x14ac:dyDescent="0.2">
      <c r="A198" s="348">
        <v>2</v>
      </c>
      <c r="B198" s="349">
        <v>2</v>
      </c>
      <c r="C198" s="349">
        <v>8</v>
      </c>
      <c r="D198" s="349">
        <v>6</v>
      </c>
      <c r="E198" s="349" t="s">
        <v>309</v>
      </c>
      <c r="F198" s="350" t="s">
        <v>380</v>
      </c>
      <c r="G198" s="351"/>
      <c r="H198" s="351"/>
      <c r="I198" s="351"/>
      <c r="J198" s="351"/>
      <c r="K198" s="351"/>
      <c r="L198" s="351"/>
      <c r="M198" s="351"/>
      <c r="N198" s="351">
        <f>SUBTOTAL(9,G198:M198)</f>
        <v>0</v>
      </c>
      <c r="O198" s="352">
        <f>IFERROR(N198/$N$19*100,"0.00")</f>
        <v>0</v>
      </c>
    </row>
    <row r="199" spans="1:15" s="1" customFormat="1" ht="12.75" x14ac:dyDescent="0.2">
      <c r="A199" s="348">
        <v>2</v>
      </c>
      <c r="B199" s="349">
        <v>2</v>
      </c>
      <c r="C199" s="349">
        <v>8</v>
      </c>
      <c r="D199" s="349">
        <v>6</v>
      </c>
      <c r="E199" s="349" t="s">
        <v>310</v>
      </c>
      <c r="F199" s="350" t="s">
        <v>168</v>
      </c>
      <c r="G199" s="351"/>
      <c r="H199" s="351"/>
      <c r="I199" s="351"/>
      <c r="J199" s="351"/>
      <c r="K199" s="351"/>
      <c r="L199" s="351"/>
      <c r="M199" s="351"/>
      <c r="N199" s="351">
        <f>SUBTOTAL(9,G199:M199)</f>
        <v>0</v>
      </c>
      <c r="O199" s="352">
        <f>IFERROR(N199/$N$19*100,"0.00")</f>
        <v>0</v>
      </c>
    </row>
    <row r="200" spans="1:15" s="1" customFormat="1" ht="12.75" x14ac:dyDescent="0.2">
      <c r="A200" s="348">
        <v>2</v>
      </c>
      <c r="B200" s="349">
        <v>2</v>
      </c>
      <c r="C200" s="349">
        <v>8</v>
      </c>
      <c r="D200" s="349">
        <v>6</v>
      </c>
      <c r="E200" s="349" t="s">
        <v>311</v>
      </c>
      <c r="F200" s="350" t="s">
        <v>169</v>
      </c>
      <c r="G200" s="351"/>
      <c r="H200" s="351"/>
      <c r="I200" s="351"/>
      <c r="J200" s="351"/>
      <c r="K200" s="351"/>
      <c r="L200" s="351"/>
      <c r="M200" s="351"/>
      <c r="N200" s="351">
        <f>SUBTOTAL(9,G200:M200)</f>
        <v>0</v>
      </c>
      <c r="O200" s="352">
        <f>IFERROR(N200/$N$19*100,"0.00")</f>
        <v>0</v>
      </c>
    </row>
    <row r="201" spans="1:15" s="1" customFormat="1" ht="12.75" x14ac:dyDescent="0.2">
      <c r="A201" s="348">
        <v>2</v>
      </c>
      <c r="B201" s="349">
        <v>2</v>
      </c>
      <c r="C201" s="349">
        <v>8</v>
      </c>
      <c r="D201" s="349">
        <v>6</v>
      </c>
      <c r="E201" s="349" t="s">
        <v>312</v>
      </c>
      <c r="F201" s="350" t="s">
        <v>170</v>
      </c>
      <c r="G201" s="351"/>
      <c r="H201" s="351"/>
      <c r="I201" s="351"/>
      <c r="J201" s="351"/>
      <c r="K201" s="351"/>
      <c r="L201" s="351"/>
      <c r="M201" s="351"/>
      <c r="N201" s="351">
        <f>SUBTOTAL(9,G201:M201)</f>
        <v>0</v>
      </c>
      <c r="O201" s="352">
        <f>IFERROR(N201/$N$19*100,"0.00")</f>
        <v>0</v>
      </c>
    </row>
    <row r="202" spans="1:15" s="1" customFormat="1" ht="12.75" x14ac:dyDescent="0.2">
      <c r="A202" s="343">
        <v>2</v>
      </c>
      <c r="B202" s="344">
        <v>2</v>
      </c>
      <c r="C202" s="344">
        <v>8</v>
      </c>
      <c r="D202" s="344">
        <v>7</v>
      </c>
      <c r="E202" s="344"/>
      <c r="F202" s="361" t="s">
        <v>171</v>
      </c>
      <c r="G202" s="364">
        <f t="shared" ref="G202:N202" si="89">SUM(G203:G208)</f>
        <v>0</v>
      </c>
      <c r="H202" s="364">
        <f t="shared" si="89"/>
        <v>0</v>
      </c>
      <c r="I202" s="364">
        <f t="shared" si="89"/>
        <v>0</v>
      </c>
      <c r="J202" s="364">
        <f t="shared" si="89"/>
        <v>0</v>
      </c>
      <c r="K202" s="364">
        <f t="shared" si="89"/>
        <v>0</v>
      </c>
      <c r="L202" s="364">
        <f t="shared" si="89"/>
        <v>685447.71</v>
      </c>
      <c r="M202" s="364">
        <f t="shared" si="89"/>
        <v>9451266.4499999993</v>
      </c>
      <c r="N202" s="364">
        <f t="shared" si="89"/>
        <v>10136714.16</v>
      </c>
      <c r="O202" s="347">
        <f>SUM(O203:O208)</f>
        <v>1.448884506536394</v>
      </c>
    </row>
    <row r="203" spans="1:15" s="1" customFormat="1" ht="12.75" x14ac:dyDescent="0.2">
      <c r="A203" s="348">
        <v>2</v>
      </c>
      <c r="B203" s="349">
        <v>2</v>
      </c>
      <c r="C203" s="349">
        <v>8</v>
      </c>
      <c r="D203" s="349">
        <v>7</v>
      </c>
      <c r="E203" s="349" t="s">
        <v>309</v>
      </c>
      <c r="F203" s="372" t="s">
        <v>381</v>
      </c>
      <c r="G203" s="351"/>
      <c r="H203" s="351"/>
      <c r="I203" s="351"/>
      <c r="J203" s="351"/>
      <c r="K203" s="351"/>
      <c r="L203" s="351"/>
      <c r="M203" s="351"/>
      <c r="N203" s="351">
        <f t="shared" ref="N203:N207" si="90">SUBTOTAL(9,G203:M203)</f>
        <v>0</v>
      </c>
      <c r="O203" s="352">
        <f t="shared" ref="O203:O208" si="91">IFERROR(N203/$N$19*100,"0.00")</f>
        <v>0</v>
      </c>
    </row>
    <row r="204" spans="1:15" s="1" customFormat="1" ht="12.75" x14ac:dyDescent="0.2">
      <c r="A204" s="348">
        <v>2</v>
      </c>
      <c r="B204" s="349">
        <v>2</v>
      </c>
      <c r="C204" s="349">
        <v>8</v>
      </c>
      <c r="D204" s="349">
        <v>7</v>
      </c>
      <c r="E204" s="349" t="s">
        <v>310</v>
      </c>
      <c r="F204" s="372" t="s">
        <v>172</v>
      </c>
      <c r="G204" s="351"/>
      <c r="H204" s="351"/>
      <c r="I204" s="351"/>
      <c r="J204" s="351"/>
      <c r="K204" s="351"/>
      <c r="L204" s="351"/>
      <c r="M204" s="351">
        <v>191104.1</v>
      </c>
      <c r="N204" s="351">
        <f>SUBTOTAL(9,G204:M204)</f>
        <v>191104.1</v>
      </c>
      <c r="O204" s="352">
        <f t="shared" si="91"/>
        <v>2.7315337618791229E-2</v>
      </c>
    </row>
    <row r="205" spans="1:15" s="1" customFormat="1" ht="12.75" x14ac:dyDescent="0.2">
      <c r="A205" s="348">
        <v>2</v>
      </c>
      <c r="B205" s="349">
        <v>2</v>
      </c>
      <c r="C205" s="349">
        <v>8</v>
      </c>
      <c r="D205" s="349">
        <v>7</v>
      </c>
      <c r="E205" s="349" t="s">
        <v>311</v>
      </c>
      <c r="F205" s="372" t="s">
        <v>173</v>
      </c>
      <c r="G205" s="351"/>
      <c r="H205" s="351"/>
      <c r="I205" s="351"/>
      <c r="J205" s="351"/>
      <c r="K205" s="351"/>
      <c r="L205" s="351"/>
      <c r="M205" s="351"/>
      <c r="N205" s="351">
        <f t="shared" si="90"/>
        <v>0</v>
      </c>
      <c r="O205" s="352">
        <f t="shared" si="91"/>
        <v>0</v>
      </c>
    </row>
    <row r="206" spans="1:15" s="1" customFormat="1" ht="12.75" x14ac:dyDescent="0.2">
      <c r="A206" s="348">
        <v>2</v>
      </c>
      <c r="B206" s="349">
        <v>2</v>
      </c>
      <c r="C206" s="349">
        <v>8</v>
      </c>
      <c r="D206" s="349">
        <v>7</v>
      </c>
      <c r="E206" s="349" t="s">
        <v>312</v>
      </c>
      <c r="F206" s="372" t="s">
        <v>174</v>
      </c>
      <c r="G206" s="351"/>
      <c r="H206" s="351"/>
      <c r="I206" s="351"/>
      <c r="J206" s="351"/>
      <c r="K206" s="351"/>
      <c r="L206" s="351">
        <v>685447.71</v>
      </c>
      <c r="M206" s="351"/>
      <c r="N206" s="351">
        <f>SUBTOTAL(9,G206:M206)</f>
        <v>685447.71</v>
      </c>
      <c r="O206" s="352">
        <f t="shared" si="91"/>
        <v>9.7974013214145061E-2</v>
      </c>
    </row>
    <row r="207" spans="1:15" s="1" customFormat="1" ht="12.75" x14ac:dyDescent="0.2">
      <c r="A207" s="356">
        <v>2</v>
      </c>
      <c r="B207" s="349">
        <v>2</v>
      </c>
      <c r="C207" s="349">
        <v>8</v>
      </c>
      <c r="D207" s="349">
        <v>7</v>
      </c>
      <c r="E207" s="349" t="s">
        <v>316</v>
      </c>
      <c r="F207" s="372" t="s">
        <v>175</v>
      </c>
      <c r="G207" s="351"/>
      <c r="H207" s="351"/>
      <c r="I207" s="351"/>
      <c r="J207" s="351"/>
      <c r="K207" s="351"/>
      <c r="L207" s="351"/>
      <c r="M207" s="351"/>
      <c r="N207" s="351">
        <f t="shared" si="90"/>
        <v>0</v>
      </c>
      <c r="O207" s="352">
        <f t="shared" si="91"/>
        <v>0</v>
      </c>
    </row>
    <row r="208" spans="1:15" s="1" customFormat="1" ht="12.75" x14ac:dyDescent="0.2">
      <c r="A208" s="348">
        <v>2</v>
      </c>
      <c r="B208" s="349">
        <v>2</v>
      </c>
      <c r="C208" s="349">
        <v>8</v>
      </c>
      <c r="D208" s="349">
        <v>7</v>
      </c>
      <c r="E208" s="349" t="s">
        <v>354</v>
      </c>
      <c r="F208" s="372" t="s">
        <v>176</v>
      </c>
      <c r="G208" s="351"/>
      <c r="H208" s="351"/>
      <c r="I208" s="351"/>
      <c r="J208" s="351"/>
      <c r="K208" s="351"/>
      <c r="L208" s="351"/>
      <c r="M208" s="351">
        <v>9260162.3499999996</v>
      </c>
      <c r="N208" s="351">
        <f>SUBTOTAL(9,G208:M208)</f>
        <v>9260162.3499999996</v>
      </c>
      <c r="O208" s="352">
        <f t="shared" si="91"/>
        <v>1.3235951557034578</v>
      </c>
    </row>
    <row r="209" spans="1:15" s="1" customFormat="1" ht="12.75" x14ac:dyDescent="0.2">
      <c r="A209" s="343">
        <v>2</v>
      </c>
      <c r="B209" s="344">
        <v>2</v>
      </c>
      <c r="C209" s="344">
        <v>8</v>
      </c>
      <c r="D209" s="344">
        <v>8</v>
      </c>
      <c r="E209" s="344"/>
      <c r="F209" s="361" t="s">
        <v>177</v>
      </c>
      <c r="G209" s="364">
        <f t="shared" ref="G209:N209" si="92">SUM(G210:G212)</f>
        <v>0</v>
      </c>
      <c r="H209" s="364">
        <f t="shared" si="92"/>
        <v>0</v>
      </c>
      <c r="I209" s="364">
        <f t="shared" si="92"/>
        <v>0</v>
      </c>
      <c r="J209" s="364">
        <f t="shared" si="92"/>
        <v>0</v>
      </c>
      <c r="K209" s="364">
        <f t="shared" si="92"/>
        <v>0</v>
      </c>
      <c r="L209" s="364">
        <f t="shared" si="92"/>
        <v>0</v>
      </c>
      <c r="M209" s="364">
        <f t="shared" si="92"/>
        <v>9934534.959999999</v>
      </c>
      <c r="N209" s="364">
        <f t="shared" si="92"/>
        <v>9934534.959999999</v>
      </c>
      <c r="O209" s="347">
        <f>SUM(O210:O212)</f>
        <v>1.4199861568542202</v>
      </c>
    </row>
    <row r="210" spans="1:15" s="1" customFormat="1" ht="12.75" x14ac:dyDescent="0.2">
      <c r="A210" s="348">
        <v>2</v>
      </c>
      <c r="B210" s="349">
        <v>2</v>
      </c>
      <c r="C210" s="349">
        <v>8</v>
      </c>
      <c r="D210" s="349">
        <v>8</v>
      </c>
      <c r="E210" s="349" t="s">
        <v>309</v>
      </c>
      <c r="F210" s="372" t="s">
        <v>178</v>
      </c>
      <c r="G210" s="351"/>
      <c r="H210" s="351"/>
      <c r="I210" s="351"/>
      <c r="J210" s="351"/>
      <c r="K210" s="351"/>
      <c r="L210" s="351"/>
      <c r="M210" s="351">
        <v>9932272.0999999996</v>
      </c>
      <c r="N210" s="351">
        <f>SUBTOTAL(9,G210:M210)</f>
        <v>9932272.0999999996</v>
      </c>
      <c r="O210" s="352">
        <f>IFERROR(N210/$N$19*100,"0.00")</f>
        <v>1.419662716462915</v>
      </c>
    </row>
    <row r="211" spans="1:15" s="1" customFormat="1" ht="12.75" x14ac:dyDescent="0.2">
      <c r="A211" s="348">
        <v>2</v>
      </c>
      <c r="B211" s="349">
        <v>2</v>
      </c>
      <c r="C211" s="349">
        <v>8</v>
      </c>
      <c r="D211" s="349">
        <v>8</v>
      </c>
      <c r="E211" s="349" t="s">
        <v>310</v>
      </c>
      <c r="F211" s="372" t="s">
        <v>179</v>
      </c>
      <c r="G211" s="351"/>
      <c r="H211" s="351"/>
      <c r="I211" s="351"/>
      <c r="J211" s="351"/>
      <c r="K211" s="351"/>
      <c r="L211" s="351"/>
      <c r="M211" s="351">
        <v>2262.86</v>
      </c>
      <c r="N211" s="351">
        <f>SUBTOTAL(9,G211:M211)</f>
        <v>2262.86</v>
      </c>
      <c r="O211" s="352">
        <f>IFERROR(N211/$N$19*100,"0.00")</f>
        <v>3.2344039130535615E-4</v>
      </c>
    </row>
    <row r="212" spans="1:15" s="1" customFormat="1" ht="12.75" x14ac:dyDescent="0.2">
      <c r="A212" s="348">
        <v>2</v>
      </c>
      <c r="B212" s="349">
        <v>2</v>
      </c>
      <c r="C212" s="349">
        <v>8</v>
      </c>
      <c r="D212" s="349">
        <v>8</v>
      </c>
      <c r="E212" s="349" t="s">
        <v>311</v>
      </c>
      <c r="F212" s="372" t="s">
        <v>180</v>
      </c>
      <c r="G212" s="351"/>
      <c r="H212" s="351"/>
      <c r="I212" s="351"/>
      <c r="J212" s="351"/>
      <c r="K212" s="351"/>
      <c r="L212" s="351"/>
      <c r="M212" s="351"/>
      <c r="N212" s="351"/>
      <c r="O212" s="352">
        <f>IFERROR(N212/$N$19*100,"0.00")</f>
        <v>0</v>
      </c>
    </row>
    <row r="213" spans="1:15" s="1" customFormat="1" ht="12.75" x14ac:dyDescent="0.2">
      <c r="A213" s="343">
        <v>2</v>
      </c>
      <c r="B213" s="344">
        <v>2</v>
      </c>
      <c r="C213" s="344">
        <v>8</v>
      </c>
      <c r="D213" s="344">
        <v>9</v>
      </c>
      <c r="E213" s="344"/>
      <c r="F213" s="361" t="s">
        <v>181</v>
      </c>
      <c r="G213" s="364">
        <f t="shared" ref="G213:N213" si="93">SUM(G214:G218)</f>
        <v>0</v>
      </c>
      <c r="H213" s="364">
        <f t="shared" si="93"/>
        <v>0</v>
      </c>
      <c r="I213" s="364">
        <f t="shared" si="93"/>
        <v>0</v>
      </c>
      <c r="J213" s="364">
        <f t="shared" si="93"/>
        <v>0</v>
      </c>
      <c r="K213" s="364">
        <f t="shared" si="93"/>
        <v>0</v>
      </c>
      <c r="L213" s="364">
        <f t="shared" si="93"/>
        <v>0</v>
      </c>
      <c r="M213" s="364">
        <f t="shared" si="93"/>
        <v>0</v>
      </c>
      <c r="N213" s="364">
        <f t="shared" si="93"/>
        <v>0</v>
      </c>
      <c r="O213" s="347">
        <f>SUM(O214:O218)</f>
        <v>0</v>
      </c>
    </row>
    <row r="214" spans="1:15" s="1" customFormat="1" ht="12.75" x14ac:dyDescent="0.2">
      <c r="A214" s="349">
        <v>2</v>
      </c>
      <c r="B214" s="349">
        <v>2</v>
      </c>
      <c r="C214" s="349">
        <v>8</v>
      </c>
      <c r="D214" s="349">
        <v>9</v>
      </c>
      <c r="E214" s="349" t="s">
        <v>309</v>
      </c>
      <c r="F214" s="372" t="s">
        <v>319</v>
      </c>
      <c r="G214" s="351"/>
      <c r="H214" s="351"/>
      <c r="I214" s="351"/>
      <c r="J214" s="351"/>
      <c r="K214" s="351"/>
      <c r="L214" s="351"/>
      <c r="M214" s="351"/>
      <c r="N214" s="351">
        <f>SUBTOTAL(9,G214:M214)</f>
        <v>0</v>
      </c>
      <c r="O214" s="352">
        <f>IFERROR(N214/$N$19*100,"0.00")</f>
        <v>0</v>
      </c>
    </row>
    <row r="215" spans="1:15" s="1" customFormat="1" ht="12.75" x14ac:dyDescent="0.2">
      <c r="A215" s="349">
        <v>2</v>
      </c>
      <c r="B215" s="349">
        <v>2</v>
      </c>
      <c r="C215" s="349">
        <v>8</v>
      </c>
      <c r="D215" s="349">
        <v>9</v>
      </c>
      <c r="E215" s="349" t="s">
        <v>310</v>
      </c>
      <c r="F215" s="372" t="s">
        <v>320</v>
      </c>
      <c r="G215" s="351"/>
      <c r="H215" s="351"/>
      <c r="I215" s="351"/>
      <c r="J215" s="351"/>
      <c r="K215" s="351"/>
      <c r="L215" s="351"/>
      <c r="M215" s="351"/>
      <c r="N215" s="351">
        <f>SUBTOTAL(9,G215:M215)</f>
        <v>0</v>
      </c>
      <c r="O215" s="352">
        <f>IFERROR(N215/$N$19*100,"0.00")</f>
        <v>0</v>
      </c>
    </row>
    <row r="216" spans="1:15" s="1" customFormat="1" ht="12.75" x14ac:dyDescent="0.2">
      <c r="A216" s="349">
        <v>2</v>
      </c>
      <c r="B216" s="349">
        <v>2</v>
      </c>
      <c r="C216" s="349">
        <v>8</v>
      </c>
      <c r="D216" s="349">
        <v>9</v>
      </c>
      <c r="E216" s="349" t="s">
        <v>311</v>
      </c>
      <c r="F216" s="372" t="s">
        <v>382</v>
      </c>
      <c r="G216" s="351"/>
      <c r="H216" s="351"/>
      <c r="I216" s="351"/>
      <c r="J216" s="351"/>
      <c r="K216" s="351"/>
      <c r="L216" s="351"/>
      <c r="M216" s="351"/>
      <c r="N216" s="351">
        <f>SUBTOTAL(9,G216:M216)</f>
        <v>0</v>
      </c>
      <c r="O216" s="352">
        <f>IFERROR(N216/$N$19*100,"0.00")</f>
        <v>0</v>
      </c>
    </row>
    <row r="217" spans="1:15" s="1" customFormat="1" ht="12.75" x14ac:dyDescent="0.2">
      <c r="A217" s="349">
        <v>2</v>
      </c>
      <c r="B217" s="349">
        <v>2</v>
      </c>
      <c r="C217" s="349">
        <v>8</v>
      </c>
      <c r="D217" s="349">
        <v>9</v>
      </c>
      <c r="E217" s="349" t="s">
        <v>312</v>
      </c>
      <c r="F217" s="372" t="s">
        <v>321</v>
      </c>
      <c r="G217" s="351"/>
      <c r="H217" s="351"/>
      <c r="I217" s="351"/>
      <c r="J217" s="351"/>
      <c r="K217" s="351"/>
      <c r="L217" s="351"/>
      <c r="M217" s="351"/>
      <c r="N217" s="351">
        <f>SUBTOTAL(9,G217:M217)</f>
        <v>0</v>
      </c>
      <c r="O217" s="352">
        <f>IFERROR(N217/$N$19*100,"0.00")</f>
        <v>0</v>
      </c>
    </row>
    <row r="218" spans="1:15" s="1" customFormat="1" ht="12.75" x14ac:dyDescent="0.2">
      <c r="A218" s="348">
        <v>2</v>
      </c>
      <c r="B218" s="349">
        <v>2</v>
      </c>
      <c r="C218" s="349">
        <v>8</v>
      </c>
      <c r="D218" s="349">
        <v>9</v>
      </c>
      <c r="E218" s="349" t="s">
        <v>316</v>
      </c>
      <c r="F218" s="372" t="s">
        <v>182</v>
      </c>
      <c r="G218" s="351"/>
      <c r="H218" s="351"/>
      <c r="I218" s="351"/>
      <c r="J218" s="351"/>
      <c r="K218" s="351"/>
      <c r="L218" s="351"/>
      <c r="M218" s="351"/>
      <c r="N218" s="351">
        <f>SUBTOTAL(9,G218:M218)</f>
        <v>0</v>
      </c>
      <c r="O218" s="352">
        <f>IFERROR(N218/$N$19*100,"0.00")</f>
        <v>0</v>
      </c>
    </row>
    <row r="219" spans="1:15" s="1" customFormat="1" ht="12.75" x14ac:dyDescent="0.2">
      <c r="A219" s="332">
        <v>2</v>
      </c>
      <c r="B219" s="333">
        <v>3</v>
      </c>
      <c r="C219" s="334"/>
      <c r="D219" s="334"/>
      <c r="E219" s="334"/>
      <c r="F219" s="39" t="s">
        <v>35</v>
      </c>
      <c r="G219" s="389">
        <f t="shared" ref="G219:N219" si="94">+G220+G232+G241+G254+G259+G270+G298+G314+G319</f>
        <v>2706658.8228910314</v>
      </c>
      <c r="H219" s="389">
        <f t="shared" si="94"/>
        <v>17609694.607010707</v>
      </c>
      <c r="I219" s="389">
        <f t="shared" si="94"/>
        <v>225185430.96642232</v>
      </c>
      <c r="J219" s="389">
        <f t="shared" si="94"/>
        <v>22998315.357872888</v>
      </c>
      <c r="K219" s="389">
        <f t="shared" si="94"/>
        <v>8531758.8438700028</v>
      </c>
      <c r="L219" s="389">
        <f t="shared" si="94"/>
        <v>0</v>
      </c>
      <c r="M219" s="389">
        <f t="shared" si="94"/>
        <v>20106012.620000001</v>
      </c>
      <c r="N219" s="389">
        <f t="shared" si="94"/>
        <v>297804488.56806695</v>
      </c>
      <c r="O219" s="337">
        <f>+O220+O232+O241+O254+O259+O270+O298+O314+O319</f>
        <v>42.566486797657404</v>
      </c>
    </row>
    <row r="220" spans="1:15" s="1" customFormat="1" ht="12.75" x14ac:dyDescent="0.2">
      <c r="A220" s="338">
        <v>2</v>
      </c>
      <c r="B220" s="339">
        <v>3</v>
      </c>
      <c r="C220" s="339">
        <v>1</v>
      </c>
      <c r="D220" s="339"/>
      <c r="E220" s="339"/>
      <c r="F220" s="38" t="s">
        <v>36</v>
      </c>
      <c r="G220" s="388">
        <f t="shared" ref="G220:N220" si="95">+G221+G224+G226+G230</f>
        <v>133967.82489103099</v>
      </c>
      <c r="H220" s="388">
        <f t="shared" si="95"/>
        <v>1362866.0809307145</v>
      </c>
      <c r="I220" s="388">
        <f t="shared" si="95"/>
        <v>8490851.185601905</v>
      </c>
      <c r="J220" s="388">
        <f t="shared" si="95"/>
        <v>232862.41107289382</v>
      </c>
      <c r="K220" s="388">
        <f t="shared" si="95"/>
        <v>88976.91227000166</v>
      </c>
      <c r="L220" s="388">
        <f t="shared" si="95"/>
        <v>0</v>
      </c>
      <c r="M220" s="388">
        <f t="shared" si="95"/>
        <v>13213914.67</v>
      </c>
      <c r="N220" s="388">
        <f t="shared" si="95"/>
        <v>23523439.084766544</v>
      </c>
      <c r="O220" s="342">
        <f>+O221+O224+O226+O230</f>
        <v>3.3623071433604377</v>
      </c>
    </row>
    <row r="221" spans="1:15" s="1" customFormat="1" ht="12.75" x14ac:dyDescent="0.2">
      <c r="A221" s="343">
        <v>2</v>
      </c>
      <c r="B221" s="344">
        <v>3</v>
      </c>
      <c r="C221" s="344">
        <v>1</v>
      </c>
      <c r="D221" s="344">
        <v>1</v>
      </c>
      <c r="E221" s="344"/>
      <c r="F221" s="361" t="s">
        <v>183</v>
      </c>
      <c r="G221" s="364">
        <f t="shared" ref="G221:O221" si="96">SUM(G222:G222)</f>
        <v>133967.82489103099</v>
      </c>
      <c r="H221" s="364">
        <f t="shared" si="96"/>
        <v>1362866.0809307145</v>
      </c>
      <c r="I221" s="364">
        <f t="shared" si="96"/>
        <v>8490851.185601905</v>
      </c>
      <c r="J221" s="364">
        <f t="shared" si="96"/>
        <v>232862.41107289382</v>
      </c>
      <c r="K221" s="364">
        <f t="shared" si="96"/>
        <v>88976.91227000166</v>
      </c>
      <c r="L221" s="364">
        <f t="shared" si="96"/>
        <v>0</v>
      </c>
      <c r="M221" s="364">
        <f t="shared" si="96"/>
        <v>13180580.380000001</v>
      </c>
      <c r="N221" s="364">
        <f t="shared" si="96"/>
        <v>23490104.794766545</v>
      </c>
      <c r="O221" s="347">
        <f t="shared" si="96"/>
        <v>3.3575425287570217</v>
      </c>
    </row>
    <row r="222" spans="1:15" s="1" customFormat="1" ht="12.75" x14ac:dyDescent="0.2">
      <c r="A222" s="362">
        <v>2</v>
      </c>
      <c r="B222" s="349">
        <v>3</v>
      </c>
      <c r="C222" s="349">
        <v>1</v>
      </c>
      <c r="D222" s="349">
        <v>1</v>
      </c>
      <c r="E222" s="349" t="s">
        <v>309</v>
      </c>
      <c r="F222" s="350" t="s">
        <v>183</v>
      </c>
      <c r="G222" s="351">
        <f>+'[7]CONSULTA EXT 2017'!$AH$23</f>
        <v>133967.82489103099</v>
      </c>
      <c r="H222" s="351">
        <f>+'[8]EMERGENCIA 2017'!$AH$25</f>
        <v>1362866.0809307145</v>
      </c>
      <c r="I222" s="351">
        <f>+'[9]PREUPUESTO 2018'!$S$25</f>
        <v>8490851.185601905</v>
      </c>
      <c r="J222" s="351">
        <f>+'[10]BCO. DE SANGRE 2017'!$AH$19+'[11]LABORATORIO 2017'!$AH$20</f>
        <v>232862.41107289382</v>
      </c>
      <c r="K222" s="351">
        <f>+'[13]IMAGENES 2017'!$AH$19</f>
        <v>88976.91227000166</v>
      </c>
      <c r="L222" s="351"/>
      <c r="M222" s="351">
        <v>13180580.380000001</v>
      </c>
      <c r="N222" s="351">
        <f>SUBTOTAL(9,G222:M222)</f>
        <v>23490104.794766545</v>
      </c>
      <c r="O222" s="352">
        <f>IFERROR(N222/$N$19*100,"0.00")</f>
        <v>3.3575425287570217</v>
      </c>
    </row>
    <row r="223" spans="1:15" s="1" customFormat="1" ht="12.75" x14ac:dyDescent="0.2">
      <c r="A223" s="362">
        <v>2</v>
      </c>
      <c r="B223" s="349">
        <v>3</v>
      </c>
      <c r="C223" s="349">
        <v>1</v>
      </c>
      <c r="D223" s="349">
        <v>1</v>
      </c>
      <c r="E223" s="349" t="s">
        <v>310</v>
      </c>
      <c r="F223" s="350" t="s">
        <v>184</v>
      </c>
      <c r="G223" s="364"/>
      <c r="H223" s="364"/>
      <c r="I223" s="364"/>
      <c r="J223" s="364"/>
      <c r="K223" s="364"/>
      <c r="L223" s="364"/>
      <c r="M223" s="364"/>
      <c r="N223" s="351">
        <f>SUBTOTAL(9,G223:M223)</f>
        <v>0</v>
      </c>
      <c r="O223" s="352">
        <f>IFERROR(N223/$N$19*100,"0.00")</f>
        <v>0</v>
      </c>
    </row>
    <row r="224" spans="1:15" s="1" customFormat="1" ht="12.75" x14ac:dyDescent="0.2">
      <c r="A224" s="343">
        <v>2</v>
      </c>
      <c r="B224" s="344">
        <v>3</v>
      </c>
      <c r="C224" s="344">
        <v>1</v>
      </c>
      <c r="D224" s="344">
        <v>2</v>
      </c>
      <c r="E224" s="344"/>
      <c r="F224" s="361" t="s">
        <v>186</v>
      </c>
      <c r="G224" s="364">
        <f t="shared" ref="G224:O224" si="97">+G225</f>
        <v>0</v>
      </c>
      <c r="H224" s="364">
        <f t="shared" si="97"/>
        <v>0</v>
      </c>
      <c r="I224" s="364">
        <f t="shared" si="97"/>
        <v>0</v>
      </c>
      <c r="J224" s="364">
        <f t="shared" si="97"/>
        <v>0</v>
      </c>
      <c r="K224" s="364">
        <f t="shared" si="97"/>
        <v>0</v>
      </c>
      <c r="L224" s="364">
        <f t="shared" si="97"/>
        <v>0</v>
      </c>
      <c r="M224" s="364">
        <f t="shared" si="97"/>
        <v>0</v>
      </c>
      <c r="N224" s="364">
        <f t="shared" si="97"/>
        <v>0</v>
      </c>
      <c r="O224" s="370">
        <f t="shared" si="97"/>
        <v>0</v>
      </c>
    </row>
    <row r="225" spans="1:15" s="1" customFormat="1" ht="12.75" x14ac:dyDescent="0.2">
      <c r="A225" s="362">
        <v>2</v>
      </c>
      <c r="B225" s="349">
        <v>3</v>
      </c>
      <c r="C225" s="349">
        <v>1</v>
      </c>
      <c r="D225" s="349">
        <v>2</v>
      </c>
      <c r="E225" s="349" t="s">
        <v>309</v>
      </c>
      <c r="F225" s="350" t="s">
        <v>186</v>
      </c>
      <c r="G225" s="364"/>
      <c r="H225" s="364"/>
      <c r="I225" s="364"/>
      <c r="J225" s="364"/>
      <c r="K225" s="364"/>
      <c r="L225" s="364"/>
      <c r="M225" s="364"/>
      <c r="N225" s="351">
        <f>SUBTOTAL(9,G225:M225)</f>
        <v>0</v>
      </c>
      <c r="O225" s="352">
        <f>IFERROR(N225/$N$19*100,"0.00")</f>
        <v>0</v>
      </c>
    </row>
    <row r="226" spans="1:15" s="1" customFormat="1" ht="12.75" x14ac:dyDescent="0.2">
      <c r="A226" s="343">
        <v>2</v>
      </c>
      <c r="B226" s="344">
        <v>3</v>
      </c>
      <c r="C226" s="344">
        <v>1</v>
      </c>
      <c r="D226" s="344">
        <v>3</v>
      </c>
      <c r="E226" s="344"/>
      <c r="F226" s="361" t="s">
        <v>185</v>
      </c>
      <c r="G226" s="364">
        <f t="shared" ref="G226:N226" si="98">SUM(G227:G229)</f>
        <v>0</v>
      </c>
      <c r="H226" s="364">
        <f t="shared" si="98"/>
        <v>0</v>
      </c>
      <c r="I226" s="364">
        <f t="shared" si="98"/>
        <v>0</v>
      </c>
      <c r="J226" s="364">
        <f t="shared" si="98"/>
        <v>0</v>
      </c>
      <c r="K226" s="364">
        <f t="shared" si="98"/>
        <v>0</v>
      </c>
      <c r="L226" s="364">
        <f t="shared" si="98"/>
        <v>0</v>
      </c>
      <c r="M226" s="364">
        <v>33334.29</v>
      </c>
      <c r="N226" s="364">
        <f t="shared" si="98"/>
        <v>33334.29</v>
      </c>
      <c r="O226" s="347">
        <f>SUM(O227:O229)</f>
        <v>4.764614603416129E-3</v>
      </c>
    </row>
    <row r="227" spans="1:15" s="1" customFormat="1" ht="12.75" x14ac:dyDescent="0.2">
      <c r="A227" s="365">
        <v>2</v>
      </c>
      <c r="B227" s="357">
        <v>3</v>
      </c>
      <c r="C227" s="357">
        <v>1</v>
      </c>
      <c r="D227" s="357">
        <v>3</v>
      </c>
      <c r="E227" s="357" t="s">
        <v>309</v>
      </c>
      <c r="F227" s="390" t="s">
        <v>187</v>
      </c>
      <c r="G227" s="359"/>
      <c r="H227" s="359"/>
      <c r="I227" s="359"/>
      <c r="J227" s="359"/>
      <c r="K227" s="359"/>
      <c r="L227" s="359"/>
      <c r="M227" s="359">
        <v>33334.29</v>
      </c>
      <c r="N227" s="359">
        <f>SUBTOTAL(9,G227:M227)</f>
        <v>33334.29</v>
      </c>
      <c r="O227" s="360">
        <f>IFERROR(N227/$N$19*100,"0.00")</f>
        <v>4.764614603416129E-3</v>
      </c>
    </row>
    <row r="228" spans="1:15" s="1" customFormat="1" ht="12.75" x14ac:dyDescent="0.2">
      <c r="A228" s="362">
        <v>2</v>
      </c>
      <c r="B228" s="349">
        <v>3</v>
      </c>
      <c r="C228" s="349">
        <v>1</v>
      </c>
      <c r="D228" s="349">
        <v>3</v>
      </c>
      <c r="E228" s="349" t="s">
        <v>310</v>
      </c>
      <c r="F228" s="350" t="s">
        <v>188</v>
      </c>
      <c r="G228" s="351"/>
      <c r="H228" s="351"/>
      <c r="I228" s="351"/>
      <c r="J228" s="351"/>
      <c r="K228" s="351"/>
      <c r="L228" s="351"/>
      <c r="M228" s="351"/>
      <c r="N228" s="351">
        <f>SUBTOTAL(9,G228:M228)</f>
        <v>0</v>
      </c>
      <c r="O228" s="352">
        <f>IFERROR(N228/$N$19*100,"0.00")</f>
        <v>0</v>
      </c>
    </row>
    <row r="229" spans="1:15" s="1" customFormat="1" ht="12.75" x14ac:dyDescent="0.2">
      <c r="A229" s="362">
        <v>2</v>
      </c>
      <c r="B229" s="349">
        <v>3</v>
      </c>
      <c r="C229" s="349">
        <v>1</v>
      </c>
      <c r="D229" s="349">
        <v>3</v>
      </c>
      <c r="E229" s="349" t="s">
        <v>311</v>
      </c>
      <c r="F229" s="350" t="s">
        <v>189</v>
      </c>
      <c r="G229" s="364"/>
      <c r="H229" s="364"/>
      <c r="I229" s="364"/>
      <c r="J229" s="364"/>
      <c r="K229" s="364"/>
      <c r="L229" s="364"/>
      <c r="M229" s="364"/>
      <c r="N229" s="351">
        <f>SUBTOTAL(9,G229:M229)</f>
        <v>0</v>
      </c>
      <c r="O229" s="352">
        <f>IFERROR(N229/$N$19*100,"0.00")</f>
        <v>0</v>
      </c>
    </row>
    <row r="230" spans="1:15" s="1" customFormat="1" ht="12.75" x14ac:dyDescent="0.2">
      <c r="A230" s="343">
        <v>2</v>
      </c>
      <c r="B230" s="344">
        <v>3</v>
      </c>
      <c r="C230" s="344">
        <v>1</v>
      </c>
      <c r="D230" s="344">
        <v>4</v>
      </c>
      <c r="E230" s="344"/>
      <c r="F230" s="361" t="s">
        <v>190</v>
      </c>
      <c r="G230" s="364">
        <f t="shared" ref="G230:O230" si="99">+G231</f>
        <v>0</v>
      </c>
      <c r="H230" s="364">
        <f t="shared" si="99"/>
        <v>0</v>
      </c>
      <c r="I230" s="364">
        <f t="shared" si="99"/>
        <v>0</v>
      </c>
      <c r="J230" s="364">
        <f t="shared" si="99"/>
        <v>0</v>
      </c>
      <c r="K230" s="364">
        <f t="shared" si="99"/>
        <v>0</v>
      </c>
      <c r="L230" s="364">
        <f t="shared" si="99"/>
        <v>0</v>
      </c>
      <c r="M230" s="364">
        <f t="shared" si="99"/>
        <v>0</v>
      </c>
      <c r="N230" s="364">
        <f t="shared" si="99"/>
        <v>0</v>
      </c>
      <c r="O230" s="370">
        <f t="shared" si="99"/>
        <v>0</v>
      </c>
    </row>
    <row r="231" spans="1:15" s="1" customFormat="1" ht="12.75" x14ac:dyDescent="0.2">
      <c r="A231" s="362">
        <v>2</v>
      </c>
      <c r="B231" s="349">
        <v>3</v>
      </c>
      <c r="C231" s="349">
        <v>1</v>
      </c>
      <c r="D231" s="349">
        <v>4</v>
      </c>
      <c r="E231" s="349" t="s">
        <v>309</v>
      </c>
      <c r="F231" s="350" t="s">
        <v>190</v>
      </c>
      <c r="G231" s="364"/>
      <c r="H231" s="364"/>
      <c r="I231" s="364"/>
      <c r="J231" s="364"/>
      <c r="K231" s="364"/>
      <c r="L231" s="364"/>
      <c r="M231" s="364"/>
      <c r="N231" s="351">
        <f>SUBTOTAL(9,G231:M231)</f>
        <v>0</v>
      </c>
      <c r="O231" s="352">
        <f>IFERROR(N231/$N$19*100,"0.00")</f>
        <v>0</v>
      </c>
    </row>
    <row r="232" spans="1:15" s="1" customFormat="1" ht="12.75" x14ac:dyDescent="0.2">
      <c r="A232" s="338">
        <v>2</v>
      </c>
      <c r="B232" s="339">
        <v>3</v>
      </c>
      <c r="C232" s="339">
        <v>2</v>
      </c>
      <c r="D232" s="339"/>
      <c r="E232" s="339"/>
      <c r="F232" s="38" t="s">
        <v>37</v>
      </c>
      <c r="G232" s="388">
        <f t="shared" ref="G232:N232" si="100">+G233+G235+G237+G239</f>
        <v>150000</v>
      </c>
      <c r="H232" s="388">
        <f t="shared" si="100"/>
        <v>535733.31000000006</v>
      </c>
      <c r="I232" s="388">
        <f t="shared" si="100"/>
        <v>1050000</v>
      </c>
      <c r="J232" s="388">
        <f t="shared" si="100"/>
        <v>0</v>
      </c>
      <c r="K232" s="388">
        <f t="shared" si="100"/>
        <v>0</v>
      </c>
      <c r="L232" s="388">
        <f t="shared" si="100"/>
        <v>0</v>
      </c>
      <c r="M232" s="388">
        <f t="shared" si="100"/>
        <v>2742.86</v>
      </c>
      <c r="N232" s="388">
        <f t="shared" si="100"/>
        <v>2405093.52</v>
      </c>
      <c r="O232" s="342">
        <f>+O233+O235+O237+O239</f>
        <v>0.34377044502743276</v>
      </c>
    </row>
    <row r="233" spans="1:15" s="1" customFormat="1" ht="12.75" x14ac:dyDescent="0.2">
      <c r="A233" s="343">
        <v>2</v>
      </c>
      <c r="B233" s="344">
        <v>3</v>
      </c>
      <c r="C233" s="344">
        <v>2</v>
      </c>
      <c r="D233" s="344">
        <v>1</v>
      </c>
      <c r="E233" s="344"/>
      <c r="F233" s="361" t="s">
        <v>191</v>
      </c>
      <c r="G233" s="364">
        <f t="shared" ref="G233:O233" si="101">+G234</f>
        <v>0</v>
      </c>
      <c r="H233" s="364">
        <f t="shared" si="101"/>
        <v>0</v>
      </c>
      <c r="I233" s="364">
        <f t="shared" si="101"/>
        <v>0</v>
      </c>
      <c r="J233" s="364">
        <f t="shared" si="101"/>
        <v>0</v>
      </c>
      <c r="K233" s="364">
        <f t="shared" si="101"/>
        <v>0</v>
      </c>
      <c r="L233" s="364">
        <f t="shared" si="101"/>
        <v>0</v>
      </c>
      <c r="M233" s="364">
        <f t="shared" si="101"/>
        <v>2742.86</v>
      </c>
      <c r="N233" s="364">
        <f t="shared" si="101"/>
        <v>2742.86</v>
      </c>
      <c r="O233" s="370">
        <f t="shared" si="101"/>
        <v>3.9204887253113722E-4</v>
      </c>
    </row>
    <row r="234" spans="1:15" s="1" customFormat="1" ht="12.75" x14ac:dyDescent="0.2">
      <c r="A234" s="362">
        <v>2</v>
      </c>
      <c r="B234" s="349">
        <v>3</v>
      </c>
      <c r="C234" s="349">
        <v>2</v>
      </c>
      <c r="D234" s="349">
        <v>1</v>
      </c>
      <c r="E234" s="349" t="s">
        <v>309</v>
      </c>
      <c r="F234" s="350" t="s">
        <v>191</v>
      </c>
      <c r="G234" s="364"/>
      <c r="H234" s="364"/>
      <c r="I234" s="364"/>
      <c r="J234" s="364"/>
      <c r="K234" s="364"/>
      <c r="L234" s="364"/>
      <c r="M234" s="364">
        <v>2742.86</v>
      </c>
      <c r="N234" s="351">
        <f>SUBTOTAL(9,G234:M234)</f>
        <v>2742.86</v>
      </c>
      <c r="O234" s="352">
        <f>IFERROR(N234/$N$19*100,"0.00")</f>
        <v>3.9204887253113722E-4</v>
      </c>
    </row>
    <row r="235" spans="1:15" s="1" customFormat="1" ht="12.75" x14ac:dyDescent="0.2">
      <c r="A235" s="343">
        <v>2</v>
      </c>
      <c r="B235" s="344">
        <v>3</v>
      </c>
      <c r="C235" s="344">
        <v>2</v>
      </c>
      <c r="D235" s="344">
        <v>2</v>
      </c>
      <c r="E235" s="344"/>
      <c r="F235" s="361" t="s">
        <v>192</v>
      </c>
      <c r="G235" s="364">
        <f t="shared" ref="G235:O235" si="102">+G236</f>
        <v>150000</v>
      </c>
      <c r="H235" s="364">
        <f t="shared" si="102"/>
        <v>535733.31000000006</v>
      </c>
      <c r="I235" s="364">
        <f t="shared" si="102"/>
        <v>1050000</v>
      </c>
      <c r="J235" s="364">
        <f t="shared" si="102"/>
        <v>0</v>
      </c>
      <c r="K235" s="364">
        <f t="shared" si="102"/>
        <v>0</v>
      </c>
      <c r="L235" s="364">
        <f t="shared" si="102"/>
        <v>0</v>
      </c>
      <c r="M235" s="364">
        <f t="shared" si="102"/>
        <v>0</v>
      </c>
      <c r="N235" s="364">
        <f t="shared" si="102"/>
        <v>1735733.31</v>
      </c>
      <c r="O235" s="370">
        <f t="shared" si="102"/>
        <v>0.24809588794187051</v>
      </c>
    </row>
    <row r="236" spans="1:15" s="1" customFormat="1" ht="12.75" x14ac:dyDescent="0.2">
      <c r="A236" s="362">
        <v>2</v>
      </c>
      <c r="B236" s="349">
        <v>3</v>
      </c>
      <c r="C236" s="349">
        <v>2</v>
      </c>
      <c r="D236" s="349">
        <v>2</v>
      </c>
      <c r="E236" s="349" t="s">
        <v>309</v>
      </c>
      <c r="F236" s="350" t="s">
        <v>192</v>
      </c>
      <c r="G236" s="364">
        <v>150000</v>
      </c>
      <c r="H236" s="364">
        <v>535733.31000000006</v>
      </c>
      <c r="I236" s="364">
        <v>1050000</v>
      </c>
      <c r="J236" s="364"/>
      <c r="K236" s="364"/>
      <c r="L236" s="364"/>
      <c r="M236" s="364"/>
      <c r="N236" s="351">
        <f>SUBTOTAL(9,G236:M236)</f>
        <v>1735733.31</v>
      </c>
      <c r="O236" s="352">
        <f>IFERROR(N236/$N$19*100,"0.00")</f>
        <v>0.24809588794187051</v>
      </c>
    </row>
    <row r="237" spans="1:15" s="1" customFormat="1" ht="12.75" x14ac:dyDescent="0.2">
      <c r="A237" s="343">
        <v>2</v>
      </c>
      <c r="B237" s="344">
        <v>3</v>
      </c>
      <c r="C237" s="344">
        <v>2</v>
      </c>
      <c r="D237" s="344">
        <v>3</v>
      </c>
      <c r="E237" s="344"/>
      <c r="F237" s="361" t="s">
        <v>193</v>
      </c>
      <c r="G237" s="364"/>
      <c r="H237" s="364"/>
      <c r="I237" s="364"/>
      <c r="J237" s="364"/>
      <c r="K237" s="364"/>
      <c r="L237" s="364">
        <f t="shared" ref="L237:O237" si="103">+L238</f>
        <v>0</v>
      </c>
      <c r="M237" s="364"/>
      <c r="N237" s="364">
        <f t="shared" si="103"/>
        <v>666617.35</v>
      </c>
      <c r="O237" s="370">
        <f t="shared" si="103"/>
        <v>9.5282508213031109E-2</v>
      </c>
    </row>
    <row r="238" spans="1:15" s="1" customFormat="1" ht="12.75" x14ac:dyDescent="0.2">
      <c r="A238" s="362">
        <v>2</v>
      </c>
      <c r="B238" s="349">
        <v>3</v>
      </c>
      <c r="C238" s="349">
        <v>2</v>
      </c>
      <c r="D238" s="349">
        <v>3</v>
      </c>
      <c r="E238" s="349" t="s">
        <v>309</v>
      </c>
      <c r="F238" s="350" t="s">
        <v>193</v>
      </c>
      <c r="G238" s="364">
        <v>100000</v>
      </c>
      <c r="H238" s="364">
        <v>80000</v>
      </c>
      <c r="I238" s="364">
        <v>150000</v>
      </c>
      <c r="J238" s="364">
        <v>70000</v>
      </c>
      <c r="K238" s="364">
        <v>50000</v>
      </c>
      <c r="L238" s="364"/>
      <c r="M238" s="364">
        <v>216617.35</v>
      </c>
      <c r="N238" s="351">
        <f>SUBTOTAL(9,G238:M238)</f>
        <v>666617.35</v>
      </c>
      <c r="O238" s="352">
        <f>IFERROR(N238/$N$19*100,"0.00")</f>
        <v>9.5282508213031109E-2</v>
      </c>
    </row>
    <row r="239" spans="1:15" s="1" customFormat="1" ht="12.75" x14ac:dyDescent="0.2">
      <c r="A239" s="343">
        <v>2</v>
      </c>
      <c r="B239" s="344">
        <v>3</v>
      </c>
      <c r="C239" s="344">
        <v>2</v>
      </c>
      <c r="D239" s="344">
        <v>4</v>
      </c>
      <c r="E239" s="344"/>
      <c r="F239" s="361" t="s">
        <v>38</v>
      </c>
      <c r="G239" s="364">
        <f t="shared" ref="G239:O239" si="104">+G240</f>
        <v>0</v>
      </c>
      <c r="H239" s="364">
        <f t="shared" si="104"/>
        <v>0</v>
      </c>
      <c r="I239" s="364">
        <f t="shared" si="104"/>
        <v>0</v>
      </c>
      <c r="J239" s="364">
        <f t="shared" si="104"/>
        <v>0</v>
      </c>
      <c r="K239" s="364">
        <f t="shared" si="104"/>
        <v>0</v>
      </c>
      <c r="L239" s="364">
        <f t="shared" si="104"/>
        <v>0</v>
      </c>
      <c r="M239" s="364">
        <f t="shared" si="104"/>
        <v>0</v>
      </c>
      <c r="N239" s="364">
        <f t="shared" si="104"/>
        <v>0</v>
      </c>
      <c r="O239" s="370">
        <f t="shared" si="104"/>
        <v>0</v>
      </c>
    </row>
    <row r="240" spans="1:15" s="1" customFormat="1" ht="12.75" x14ac:dyDescent="0.2">
      <c r="A240" s="362">
        <v>2</v>
      </c>
      <c r="B240" s="349">
        <v>3</v>
      </c>
      <c r="C240" s="349">
        <v>2</v>
      </c>
      <c r="D240" s="349">
        <v>4</v>
      </c>
      <c r="E240" s="349" t="s">
        <v>309</v>
      </c>
      <c r="F240" s="350" t="s">
        <v>38</v>
      </c>
      <c r="G240" s="364"/>
      <c r="H240" s="364"/>
      <c r="I240" s="364"/>
      <c r="J240" s="364"/>
      <c r="K240" s="364"/>
      <c r="L240" s="364"/>
      <c r="M240" s="364"/>
      <c r="N240" s="351">
        <f>SUBTOTAL(9,G240:M240)</f>
        <v>0</v>
      </c>
      <c r="O240" s="352">
        <f>IFERROR(N240/$N$19*100,"0.00")</f>
        <v>0</v>
      </c>
    </row>
    <row r="241" spans="1:15" s="1" customFormat="1" ht="12.75" x14ac:dyDescent="0.2">
      <c r="A241" s="338">
        <v>2</v>
      </c>
      <c r="B241" s="339">
        <v>3</v>
      </c>
      <c r="C241" s="339">
        <v>3</v>
      </c>
      <c r="D241" s="339"/>
      <c r="E241" s="339"/>
      <c r="F241" s="38" t="s">
        <v>383</v>
      </c>
      <c r="G241" s="388">
        <f t="shared" ref="G241:N241" si="105">+G242+G244+G246+G248+G250+G252</f>
        <v>894298.77800000005</v>
      </c>
      <c r="H241" s="388">
        <f t="shared" si="105"/>
        <v>916127.19279999984</v>
      </c>
      <c r="I241" s="388">
        <f t="shared" si="105"/>
        <v>1389604.930820436</v>
      </c>
      <c r="J241" s="388">
        <f t="shared" si="105"/>
        <v>864600.76880000008</v>
      </c>
      <c r="K241" s="388">
        <f t="shared" si="105"/>
        <v>1342493.9743999999</v>
      </c>
      <c r="L241" s="388">
        <f t="shared" si="105"/>
        <v>0</v>
      </c>
      <c r="M241" s="388">
        <f t="shared" si="105"/>
        <v>450000</v>
      </c>
      <c r="N241" s="388">
        <f t="shared" si="105"/>
        <v>5857125.6448204368</v>
      </c>
      <c r="O241" s="342">
        <f>+O242+O244+O246+O248+O250+O252</f>
        <v>0.83718436424938292</v>
      </c>
    </row>
    <row r="242" spans="1:15" s="1" customFormat="1" ht="12.75" x14ac:dyDescent="0.2">
      <c r="A242" s="343">
        <v>2</v>
      </c>
      <c r="B242" s="344">
        <v>3</v>
      </c>
      <c r="C242" s="344">
        <v>3</v>
      </c>
      <c r="D242" s="344">
        <v>1</v>
      </c>
      <c r="E242" s="344"/>
      <c r="F242" s="361" t="s">
        <v>194</v>
      </c>
      <c r="G242" s="364">
        <f t="shared" ref="G242:O242" si="106">G243</f>
        <v>244298.77800000002</v>
      </c>
      <c r="H242" s="364">
        <f t="shared" si="106"/>
        <v>366127.1927999999</v>
      </c>
      <c r="I242" s="364">
        <f t="shared" si="106"/>
        <v>757482.24082043604</v>
      </c>
      <c r="J242" s="364">
        <f t="shared" si="106"/>
        <v>664600.76880000008</v>
      </c>
      <c r="K242" s="364">
        <f t="shared" si="106"/>
        <v>986308.60439999995</v>
      </c>
      <c r="L242" s="364">
        <f t="shared" si="106"/>
        <v>0</v>
      </c>
      <c r="M242" s="364">
        <f t="shared" si="106"/>
        <v>0</v>
      </c>
      <c r="N242" s="364">
        <f t="shared" si="106"/>
        <v>3018817.5848204363</v>
      </c>
      <c r="O242" s="347">
        <f t="shared" si="106"/>
        <v>0.43149268665043894</v>
      </c>
    </row>
    <row r="243" spans="1:15" s="1" customFormat="1" ht="12.75" x14ac:dyDescent="0.2">
      <c r="A243" s="362">
        <v>2</v>
      </c>
      <c r="B243" s="349">
        <v>3</v>
      </c>
      <c r="C243" s="349">
        <v>3</v>
      </c>
      <c r="D243" s="349">
        <v>1</v>
      </c>
      <c r="E243" s="349" t="s">
        <v>309</v>
      </c>
      <c r="F243" s="350" t="s">
        <v>194</v>
      </c>
      <c r="G243" s="351">
        <f>+'[7]CONSULTA EXT 2017'!$AH$10</f>
        <v>244298.77800000002</v>
      </c>
      <c r="H243" s="351">
        <f>+'[8]EMERGENCIA 2017'!$AH$12</f>
        <v>366127.1927999999</v>
      </c>
      <c r="I243" s="351">
        <f>+'[9]PREUPUESTO 2018'!$S$15</f>
        <v>757482.24082043604</v>
      </c>
      <c r="J243" s="351">
        <f>+'[11]LABORATORIO 2017'!$AH$10+'[10]BCO. DE SANGRE 2017'!$AH$10+'[12]PATOLOGIA 2017'!$AD$10</f>
        <v>664600.76880000008</v>
      </c>
      <c r="K243" s="351">
        <f>+'[13]IMAGENES 2017'!$AH$10</f>
        <v>986308.60439999995</v>
      </c>
      <c r="L243" s="351"/>
      <c r="M243" s="351"/>
      <c r="N243" s="351">
        <f>SUBTOTAL(9,G243:M243)</f>
        <v>3018817.5848204363</v>
      </c>
      <c r="O243" s="352">
        <f>IFERROR(N243/$N$19*100,"0.00")</f>
        <v>0.43149268665043894</v>
      </c>
    </row>
    <row r="244" spans="1:15" s="1" customFormat="1" ht="12.75" x14ac:dyDescent="0.2">
      <c r="A244" s="343">
        <v>2</v>
      </c>
      <c r="B244" s="344">
        <v>3</v>
      </c>
      <c r="C244" s="344">
        <v>3</v>
      </c>
      <c r="D244" s="344">
        <v>2</v>
      </c>
      <c r="E244" s="344"/>
      <c r="F244" s="361" t="s">
        <v>195</v>
      </c>
      <c r="G244" s="364">
        <f t="shared" ref="G244:O244" si="107">+G245</f>
        <v>300000</v>
      </c>
      <c r="H244" s="364">
        <f t="shared" si="107"/>
        <v>400000</v>
      </c>
      <c r="I244" s="364">
        <f t="shared" si="107"/>
        <v>200000</v>
      </c>
      <c r="J244" s="364">
        <f t="shared" si="107"/>
        <v>100000</v>
      </c>
      <c r="K244" s="364">
        <f t="shared" si="107"/>
        <v>256185.37</v>
      </c>
      <c r="L244" s="364">
        <f t="shared" si="107"/>
        <v>0</v>
      </c>
      <c r="M244" s="364">
        <f t="shared" si="107"/>
        <v>150000</v>
      </c>
      <c r="N244" s="364">
        <f t="shared" si="107"/>
        <v>1406185.37</v>
      </c>
      <c r="O244" s="370">
        <f t="shared" si="107"/>
        <v>0.20099217199502714</v>
      </c>
    </row>
    <row r="245" spans="1:15" s="1" customFormat="1" ht="12.75" x14ac:dyDescent="0.2">
      <c r="A245" s="362">
        <v>2</v>
      </c>
      <c r="B245" s="349">
        <v>3</v>
      </c>
      <c r="C245" s="349">
        <v>3</v>
      </c>
      <c r="D245" s="349">
        <v>2</v>
      </c>
      <c r="E245" s="349" t="s">
        <v>309</v>
      </c>
      <c r="F245" s="350" t="s">
        <v>195</v>
      </c>
      <c r="G245" s="351">
        <v>300000</v>
      </c>
      <c r="H245" s="351">
        <v>400000</v>
      </c>
      <c r="I245" s="351">
        <v>200000</v>
      </c>
      <c r="J245" s="351">
        <v>100000</v>
      </c>
      <c r="K245" s="351">
        <v>256185.37</v>
      </c>
      <c r="L245" s="351"/>
      <c r="M245" s="351">
        <v>150000</v>
      </c>
      <c r="N245" s="351">
        <f>SUBTOTAL(9,G245:M245)</f>
        <v>1406185.37</v>
      </c>
      <c r="O245" s="352">
        <f>IFERROR(N245/$N$19*100,"0.00")</f>
        <v>0.20099217199502714</v>
      </c>
    </row>
    <row r="246" spans="1:15" s="1" customFormat="1" ht="12.75" x14ac:dyDescent="0.2">
      <c r="A246" s="343">
        <v>2</v>
      </c>
      <c r="B246" s="344">
        <v>3</v>
      </c>
      <c r="C246" s="344">
        <v>3</v>
      </c>
      <c r="D246" s="344">
        <v>3</v>
      </c>
      <c r="E246" s="344"/>
      <c r="F246" s="361" t="s">
        <v>196</v>
      </c>
      <c r="G246" s="364">
        <f>+G247</f>
        <v>350000</v>
      </c>
      <c r="H246" s="364">
        <f t="shared" ref="H246:N246" si="108">+H247</f>
        <v>150000</v>
      </c>
      <c r="I246" s="364">
        <f t="shared" si="108"/>
        <v>432122.69</v>
      </c>
      <c r="J246" s="364">
        <f t="shared" si="108"/>
        <v>100000</v>
      </c>
      <c r="K246" s="364">
        <f t="shared" si="108"/>
        <v>100000</v>
      </c>
      <c r="L246" s="364">
        <f t="shared" si="108"/>
        <v>0</v>
      </c>
      <c r="M246" s="364">
        <f t="shared" si="108"/>
        <v>300000</v>
      </c>
      <c r="N246" s="364">
        <f t="shared" si="108"/>
        <v>1432122.69</v>
      </c>
      <c r="O246" s="370">
        <f t="shared" ref="O246" si="109">+O247</f>
        <v>0.20469950560391684</v>
      </c>
    </row>
    <row r="247" spans="1:15" s="1" customFormat="1" ht="12.75" x14ac:dyDescent="0.2">
      <c r="A247" s="362">
        <v>2</v>
      </c>
      <c r="B247" s="349">
        <v>3</v>
      </c>
      <c r="C247" s="349">
        <v>3</v>
      </c>
      <c r="D247" s="349">
        <v>3</v>
      </c>
      <c r="E247" s="349" t="s">
        <v>309</v>
      </c>
      <c r="F247" s="350" t="s">
        <v>196</v>
      </c>
      <c r="G247" s="351">
        <v>350000</v>
      </c>
      <c r="H247" s="351">
        <v>150000</v>
      </c>
      <c r="I247" s="351">
        <v>432122.69</v>
      </c>
      <c r="J247" s="351">
        <v>100000</v>
      </c>
      <c r="K247" s="351">
        <v>100000</v>
      </c>
      <c r="L247" s="351"/>
      <c r="M247" s="351">
        <v>300000</v>
      </c>
      <c r="N247" s="351">
        <f>SUBTOTAL(9,G247:M247)</f>
        <v>1432122.69</v>
      </c>
      <c r="O247" s="352">
        <f>IFERROR(N247/$N$19*100,"0.00")</f>
        <v>0.20469950560391684</v>
      </c>
    </row>
    <row r="248" spans="1:15" s="1" customFormat="1" ht="12.75" x14ac:dyDescent="0.2">
      <c r="A248" s="343">
        <v>2</v>
      </c>
      <c r="B248" s="344">
        <v>3</v>
      </c>
      <c r="C248" s="344">
        <v>3</v>
      </c>
      <c r="D248" s="344">
        <v>4</v>
      </c>
      <c r="E248" s="344"/>
      <c r="F248" s="361" t="s">
        <v>197</v>
      </c>
      <c r="G248" s="364">
        <f t="shared" ref="G248:O248" si="110">+G249</f>
        <v>0</v>
      </c>
      <c r="H248" s="364">
        <f t="shared" si="110"/>
        <v>0</v>
      </c>
      <c r="I248" s="364">
        <f t="shared" si="110"/>
        <v>0</v>
      </c>
      <c r="J248" s="364">
        <f t="shared" si="110"/>
        <v>0</v>
      </c>
      <c r="K248" s="364">
        <f t="shared" si="110"/>
        <v>0</v>
      </c>
      <c r="L248" s="364">
        <f t="shared" si="110"/>
        <v>0</v>
      </c>
      <c r="M248" s="364">
        <f t="shared" si="110"/>
        <v>0</v>
      </c>
      <c r="N248" s="364">
        <f t="shared" si="110"/>
        <v>0</v>
      </c>
      <c r="O248" s="370">
        <f t="shared" si="110"/>
        <v>0</v>
      </c>
    </row>
    <row r="249" spans="1:15" s="1" customFormat="1" ht="12.75" x14ac:dyDescent="0.2">
      <c r="A249" s="362">
        <v>2</v>
      </c>
      <c r="B249" s="349">
        <v>3</v>
      </c>
      <c r="C249" s="349">
        <v>3</v>
      </c>
      <c r="D249" s="349">
        <v>4</v>
      </c>
      <c r="E249" s="349" t="s">
        <v>309</v>
      </c>
      <c r="F249" s="350" t="s">
        <v>197</v>
      </c>
      <c r="G249" s="364"/>
      <c r="H249" s="364"/>
      <c r="I249" s="364"/>
      <c r="J249" s="364"/>
      <c r="K249" s="364"/>
      <c r="L249" s="364"/>
      <c r="M249" s="364"/>
      <c r="N249" s="351">
        <f>SUBTOTAL(9,G249:M249)</f>
        <v>0</v>
      </c>
      <c r="O249" s="352">
        <f>IFERROR(N249/$N$19*100,"0.00")</f>
        <v>0</v>
      </c>
    </row>
    <row r="250" spans="1:15" s="1" customFormat="1" ht="12.75" x14ac:dyDescent="0.2">
      <c r="A250" s="343">
        <v>2</v>
      </c>
      <c r="B250" s="344">
        <v>3</v>
      </c>
      <c r="C250" s="344">
        <v>3</v>
      </c>
      <c r="D250" s="344">
        <v>5</v>
      </c>
      <c r="E250" s="344"/>
      <c r="F250" s="361" t="s">
        <v>198</v>
      </c>
      <c r="G250" s="364">
        <f t="shared" ref="G250:O250" si="111">+G251</f>
        <v>0</v>
      </c>
      <c r="H250" s="364">
        <f t="shared" si="111"/>
        <v>0</v>
      </c>
      <c r="I250" s="364">
        <f t="shared" si="111"/>
        <v>0</v>
      </c>
      <c r="J250" s="364">
        <f t="shared" si="111"/>
        <v>0</v>
      </c>
      <c r="K250" s="364">
        <f t="shared" si="111"/>
        <v>0</v>
      </c>
      <c r="L250" s="364">
        <f t="shared" si="111"/>
        <v>0</v>
      </c>
      <c r="M250" s="364">
        <f t="shared" si="111"/>
        <v>0</v>
      </c>
      <c r="N250" s="364">
        <f t="shared" si="111"/>
        <v>0</v>
      </c>
      <c r="O250" s="370">
        <f t="shared" si="111"/>
        <v>0</v>
      </c>
    </row>
    <row r="251" spans="1:15" s="1" customFormat="1" ht="12.75" x14ac:dyDescent="0.2">
      <c r="A251" s="362">
        <v>2</v>
      </c>
      <c r="B251" s="349">
        <v>3</v>
      </c>
      <c r="C251" s="349">
        <v>3</v>
      </c>
      <c r="D251" s="349">
        <v>5</v>
      </c>
      <c r="E251" s="349" t="s">
        <v>309</v>
      </c>
      <c r="F251" s="350" t="s">
        <v>198</v>
      </c>
      <c r="G251" s="364"/>
      <c r="H251" s="364"/>
      <c r="I251" s="364"/>
      <c r="J251" s="364"/>
      <c r="K251" s="364"/>
      <c r="L251" s="364"/>
      <c r="M251" s="364"/>
      <c r="N251" s="351">
        <f>SUBTOTAL(9,G251:M251)</f>
        <v>0</v>
      </c>
      <c r="O251" s="352">
        <f>IFERROR(N251/$N$19*100,"0.00")</f>
        <v>0</v>
      </c>
    </row>
    <row r="252" spans="1:15" s="1" customFormat="1" ht="12.75" x14ac:dyDescent="0.2">
      <c r="A252" s="343">
        <v>2</v>
      </c>
      <c r="B252" s="344">
        <v>3</v>
      </c>
      <c r="C252" s="344">
        <v>3</v>
      </c>
      <c r="D252" s="344">
        <v>6</v>
      </c>
      <c r="E252" s="344"/>
      <c r="F252" s="361" t="s">
        <v>199</v>
      </c>
      <c r="G252" s="364">
        <f t="shared" ref="G252:O252" si="112">+G253</f>
        <v>0</v>
      </c>
      <c r="H252" s="364">
        <f t="shared" si="112"/>
        <v>0</v>
      </c>
      <c r="I252" s="364">
        <f t="shared" si="112"/>
        <v>0</v>
      </c>
      <c r="J252" s="364">
        <f t="shared" si="112"/>
        <v>0</v>
      </c>
      <c r="K252" s="364">
        <f t="shared" si="112"/>
        <v>0</v>
      </c>
      <c r="L252" s="364">
        <f t="shared" si="112"/>
        <v>0</v>
      </c>
      <c r="M252" s="364">
        <f t="shared" si="112"/>
        <v>0</v>
      </c>
      <c r="N252" s="364">
        <f t="shared" si="112"/>
        <v>0</v>
      </c>
      <c r="O252" s="370">
        <f t="shared" si="112"/>
        <v>0</v>
      </c>
    </row>
    <row r="253" spans="1:15" s="1" customFormat="1" ht="12.75" x14ac:dyDescent="0.2">
      <c r="A253" s="362">
        <v>2</v>
      </c>
      <c r="B253" s="349">
        <v>3</v>
      </c>
      <c r="C253" s="349">
        <v>3</v>
      </c>
      <c r="D253" s="349">
        <v>6</v>
      </c>
      <c r="E253" s="349" t="s">
        <v>309</v>
      </c>
      <c r="F253" s="350" t="s">
        <v>199</v>
      </c>
      <c r="G253" s="351"/>
      <c r="H253" s="351"/>
      <c r="I253" s="351"/>
      <c r="J253" s="351"/>
      <c r="K253" s="351"/>
      <c r="L253" s="351"/>
      <c r="M253" s="351"/>
      <c r="N253" s="351">
        <f>SUBTOTAL(9,G253:M253)</f>
        <v>0</v>
      </c>
      <c r="O253" s="352">
        <f>IFERROR(N253/$N$19*100,"0.00")</f>
        <v>0</v>
      </c>
    </row>
    <row r="254" spans="1:15" s="1" customFormat="1" ht="12.75" x14ac:dyDescent="0.2">
      <c r="A254" s="338">
        <v>2</v>
      </c>
      <c r="B254" s="339">
        <v>3</v>
      </c>
      <c r="C254" s="339">
        <v>4</v>
      </c>
      <c r="D254" s="339"/>
      <c r="E254" s="339"/>
      <c r="F254" s="38" t="s">
        <v>384</v>
      </c>
      <c r="G254" s="388">
        <f t="shared" ref="G254:M254" si="113">+G255+G257</f>
        <v>0</v>
      </c>
      <c r="H254" s="388">
        <f t="shared" si="113"/>
        <v>5356748.2355999956</v>
      </c>
      <c r="I254" s="388">
        <f t="shared" si="113"/>
        <v>144340731.16</v>
      </c>
      <c r="J254" s="388">
        <f t="shared" si="113"/>
        <v>0</v>
      </c>
      <c r="K254" s="388">
        <f t="shared" si="113"/>
        <v>708436.8</v>
      </c>
      <c r="L254" s="388">
        <f t="shared" si="113"/>
        <v>0</v>
      </c>
      <c r="M254" s="388">
        <f t="shared" si="113"/>
        <v>0</v>
      </c>
      <c r="N254" s="388">
        <f>+H254+I254+K254</f>
        <v>150405916.1956</v>
      </c>
      <c r="O254" s="342">
        <f>+O255+O257</f>
        <v>21.498169744900466</v>
      </c>
    </row>
    <row r="255" spans="1:15" s="1" customFormat="1" ht="12.75" x14ac:dyDescent="0.2">
      <c r="A255" s="343">
        <v>2</v>
      </c>
      <c r="B255" s="344">
        <v>3</v>
      </c>
      <c r="C255" s="344">
        <v>4</v>
      </c>
      <c r="D255" s="344">
        <v>1</v>
      </c>
      <c r="E255" s="344"/>
      <c r="F255" s="361" t="s">
        <v>200</v>
      </c>
      <c r="G255" s="364">
        <f t="shared" ref="G255:O255" si="114">+G256</f>
        <v>0</v>
      </c>
      <c r="H255" s="364">
        <f>+H256</f>
        <v>5356748.2355999956</v>
      </c>
      <c r="I255" s="364">
        <f>+I256</f>
        <v>144340731.16</v>
      </c>
      <c r="J255" s="364">
        <f t="shared" si="114"/>
        <v>0</v>
      </c>
      <c r="K255" s="364">
        <f>+K256</f>
        <v>708436.8</v>
      </c>
      <c r="L255" s="364">
        <f t="shared" si="114"/>
        <v>0</v>
      </c>
      <c r="M255" s="364">
        <f t="shared" si="114"/>
        <v>0</v>
      </c>
      <c r="N255" s="364">
        <f>+N256</f>
        <v>150405916.1956</v>
      </c>
      <c r="O255" s="370">
        <f t="shared" si="114"/>
        <v>21.498169744900466</v>
      </c>
    </row>
    <row r="256" spans="1:15" s="1" customFormat="1" ht="12.75" x14ac:dyDescent="0.2">
      <c r="A256" s="362">
        <v>2</v>
      </c>
      <c r="B256" s="349">
        <v>3</v>
      </c>
      <c r="C256" s="349">
        <v>4</v>
      </c>
      <c r="D256" s="349">
        <v>1</v>
      </c>
      <c r="E256" s="349" t="s">
        <v>309</v>
      </c>
      <c r="F256" s="350" t="s">
        <v>200</v>
      </c>
      <c r="G256" s="351"/>
      <c r="H256" s="351">
        <f>+'[8]EMERGENCIA 2017'!$AH$8+'[8]EMERGENCIA 2017'!$AH$9</f>
        <v>5356748.2355999956</v>
      </c>
      <c r="I256" s="351">
        <v>144340731.16</v>
      </c>
      <c r="J256" s="351"/>
      <c r="K256" s="351">
        <v>708436.8</v>
      </c>
      <c r="L256" s="351"/>
      <c r="M256" s="351"/>
      <c r="N256" s="351">
        <f>SUBTOTAL(9,G256:M256)</f>
        <v>150405916.1956</v>
      </c>
      <c r="O256" s="352">
        <f>IFERROR(N256/$N$19*100,"0.00")</f>
        <v>21.498169744900466</v>
      </c>
    </row>
    <row r="257" spans="1:15" s="1" customFormat="1" ht="12.75" x14ac:dyDescent="0.2">
      <c r="A257" s="367">
        <v>2</v>
      </c>
      <c r="B257" s="344">
        <v>3</v>
      </c>
      <c r="C257" s="344">
        <v>4</v>
      </c>
      <c r="D257" s="344">
        <v>2</v>
      </c>
      <c r="E257" s="344"/>
      <c r="F257" s="361" t="s">
        <v>201</v>
      </c>
      <c r="G257" s="364">
        <f t="shared" ref="G257:O257" si="115">+G258</f>
        <v>0</v>
      </c>
      <c r="H257" s="364">
        <f t="shared" si="115"/>
        <v>0</v>
      </c>
      <c r="I257" s="364">
        <f t="shared" si="115"/>
        <v>0</v>
      </c>
      <c r="J257" s="364">
        <f t="shared" si="115"/>
        <v>0</v>
      </c>
      <c r="K257" s="364">
        <f t="shared" si="115"/>
        <v>0</v>
      </c>
      <c r="L257" s="364">
        <f t="shared" si="115"/>
        <v>0</v>
      </c>
      <c r="M257" s="364">
        <f t="shared" si="115"/>
        <v>0</v>
      </c>
      <c r="N257" s="364">
        <f t="shared" si="115"/>
        <v>0</v>
      </c>
      <c r="O257" s="370">
        <f t="shared" si="115"/>
        <v>0</v>
      </c>
    </row>
    <row r="258" spans="1:15" s="1" customFormat="1" ht="12.75" x14ac:dyDescent="0.2">
      <c r="A258" s="378">
        <v>2</v>
      </c>
      <c r="B258" s="379">
        <v>3</v>
      </c>
      <c r="C258" s="379">
        <v>4</v>
      </c>
      <c r="D258" s="379">
        <v>2</v>
      </c>
      <c r="E258" s="349" t="s">
        <v>309</v>
      </c>
      <c r="F258" s="350" t="s">
        <v>201</v>
      </c>
      <c r="G258" s="364"/>
      <c r="H258" s="364"/>
      <c r="I258" s="364"/>
      <c r="J258" s="364"/>
      <c r="K258" s="364"/>
      <c r="L258" s="364"/>
      <c r="M258" s="364"/>
      <c r="N258" s="351">
        <f>SUBTOTAL(9,G258:M258)</f>
        <v>0</v>
      </c>
      <c r="O258" s="352">
        <f>IFERROR(N258/$N$19*100,"0.00")</f>
        <v>0</v>
      </c>
    </row>
    <row r="259" spans="1:15" s="1" customFormat="1" ht="12.75" x14ac:dyDescent="0.2">
      <c r="A259" s="338">
        <v>2</v>
      </c>
      <c r="B259" s="339">
        <v>3</v>
      </c>
      <c r="C259" s="339">
        <v>5</v>
      </c>
      <c r="D259" s="339"/>
      <c r="E259" s="339"/>
      <c r="F259" s="38" t="s">
        <v>206</v>
      </c>
      <c r="G259" s="388">
        <f t="shared" ref="G259:N259" si="116">+G260+G262+G264+G266+G268</f>
        <v>0</v>
      </c>
      <c r="H259" s="388">
        <f t="shared" si="116"/>
        <v>130000</v>
      </c>
      <c r="I259" s="388">
        <f t="shared" si="116"/>
        <v>0</v>
      </c>
      <c r="J259" s="388">
        <f t="shared" si="116"/>
        <v>0</v>
      </c>
      <c r="K259" s="388">
        <f t="shared" si="116"/>
        <v>0</v>
      </c>
      <c r="L259" s="388">
        <f t="shared" si="116"/>
        <v>0</v>
      </c>
      <c r="M259" s="388">
        <f t="shared" si="116"/>
        <v>178912.95</v>
      </c>
      <c r="N259" s="388">
        <f t="shared" si="116"/>
        <v>308912.95</v>
      </c>
      <c r="O259" s="342">
        <f>+O260+O262+O264+O266+O268</f>
        <v>4.4154267355157595E-2</v>
      </c>
    </row>
    <row r="260" spans="1:15" s="1" customFormat="1" ht="12.75" x14ac:dyDescent="0.2">
      <c r="A260" s="343">
        <v>2</v>
      </c>
      <c r="B260" s="344">
        <v>3</v>
      </c>
      <c r="C260" s="344">
        <v>5</v>
      </c>
      <c r="D260" s="344">
        <v>1</v>
      </c>
      <c r="E260" s="344"/>
      <c r="F260" s="361" t="s">
        <v>202</v>
      </c>
      <c r="G260" s="364">
        <f t="shared" ref="G260:O260" si="117">+G261</f>
        <v>0</v>
      </c>
      <c r="H260" s="364">
        <f t="shared" si="117"/>
        <v>0</v>
      </c>
      <c r="I260" s="364">
        <f t="shared" si="117"/>
        <v>0</v>
      </c>
      <c r="J260" s="364">
        <f t="shared" si="117"/>
        <v>0</v>
      </c>
      <c r="K260" s="364">
        <f t="shared" si="117"/>
        <v>0</v>
      </c>
      <c r="L260" s="364">
        <f t="shared" si="117"/>
        <v>0</v>
      </c>
      <c r="M260" s="364">
        <f t="shared" si="117"/>
        <v>0</v>
      </c>
      <c r="N260" s="364">
        <f t="shared" si="117"/>
        <v>0</v>
      </c>
      <c r="O260" s="370">
        <f t="shared" si="117"/>
        <v>0</v>
      </c>
    </row>
    <row r="261" spans="1:15" s="1" customFormat="1" ht="12.75" x14ac:dyDescent="0.2">
      <c r="A261" s="362">
        <v>2</v>
      </c>
      <c r="B261" s="349">
        <v>3</v>
      </c>
      <c r="C261" s="349">
        <v>5</v>
      </c>
      <c r="D261" s="349">
        <v>1</v>
      </c>
      <c r="E261" s="349" t="s">
        <v>309</v>
      </c>
      <c r="F261" s="350" t="s">
        <v>202</v>
      </c>
      <c r="G261" s="364"/>
      <c r="H261" s="364"/>
      <c r="I261" s="364"/>
      <c r="J261" s="364"/>
      <c r="K261" s="364"/>
      <c r="L261" s="364"/>
      <c r="M261" s="364"/>
      <c r="N261" s="351">
        <f>SUBTOTAL(9,G261:M261)</f>
        <v>0</v>
      </c>
      <c r="O261" s="352">
        <f>IFERROR(N261/$N$19*100,"0.00")</f>
        <v>0</v>
      </c>
    </row>
    <row r="262" spans="1:15" s="1" customFormat="1" ht="12.75" x14ac:dyDescent="0.2">
      <c r="A262" s="343">
        <v>2</v>
      </c>
      <c r="B262" s="344">
        <v>3</v>
      </c>
      <c r="C262" s="344">
        <v>5</v>
      </c>
      <c r="D262" s="344">
        <v>2</v>
      </c>
      <c r="E262" s="344"/>
      <c r="F262" s="361" t="s">
        <v>203</v>
      </c>
      <c r="G262" s="364">
        <f t="shared" ref="G262:O262" si="118">+G263</f>
        <v>0</v>
      </c>
      <c r="H262" s="364">
        <f t="shared" si="118"/>
        <v>0</v>
      </c>
      <c r="I262" s="364">
        <f t="shared" si="118"/>
        <v>0</v>
      </c>
      <c r="J262" s="364">
        <f t="shared" si="118"/>
        <v>0</v>
      </c>
      <c r="K262" s="364">
        <f t="shared" si="118"/>
        <v>0</v>
      </c>
      <c r="L262" s="364">
        <f t="shared" si="118"/>
        <v>0</v>
      </c>
      <c r="M262" s="364">
        <f t="shared" si="118"/>
        <v>0</v>
      </c>
      <c r="N262" s="364">
        <f t="shared" si="118"/>
        <v>0</v>
      </c>
      <c r="O262" s="370">
        <f t="shared" si="118"/>
        <v>0</v>
      </c>
    </row>
    <row r="263" spans="1:15" s="1" customFormat="1" ht="12.75" x14ac:dyDescent="0.2">
      <c r="A263" s="362">
        <v>2</v>
      </c>
      <c r="B263" s="349">
        <v>3</v>
      </c>
      <c r="C263" s="349">
        <v>5</v>
      </c>
      <c r="D263" s="349">
        <v>2</v>
      </c>
      <c r="E263" s="349" t="s">
        <v>309</v>
      </c>
      <c r="F263" s="350" t="s">
        <v>203</v>
      </c>
      <c r="G263" s="364"/>
      <c r="H263" s="364"/>
      <c r="I263" s="364"/>
      <c r="J263" s="364"/>
      <c r="K263" s="364"/>
      <c r="L263" s="364"/>
      <c r="M263" s="364"/>
      <c r="N263" s="351">
        <f>SUBTOTAL(9,G263:M263)</f>
        <v>0</v>
      </c>
      <c r="O263" s="352">
        <f>IFERROR(N263/$N$19*100,"0.00")</f>
        <v>0</v>
      </c>
    </row>
    <row r="264" spans="1:15" s="1" customFormat="1" ht="12.75" x14ac:dyDescent="0.2">
      <c r="A264" s="343">
        <v>2</v>
      </c>
      <c r="B264" s="344">
        <v>3</v>
      </c>
      <c r="C264" s="344">
        <v>5</v>
      </c>
      <c r="D264" s="344">
        <v>3</v>
      </c>
      <c r="E264" s="344"/>
      <c r="F264" s="361" t="s">
        <v>204</v>
      </c>
      <c r="G264" s="364">
        <f t="shared" ref="G264:O264" si="119">+G265</f>
        <v>0</v>
      </c>
      <c r="H264" s="364">
        <f>+H265</f>
        <v>130000</v>
      </c>
      <c r="I264" s="364">
        <f t="shared" si="119"/>
        <v>0</v>
      </c>
      <c r="J264" s="364">
        <f t="shared" si="119"/>
        <v>0</v>
      </c>
      <c r="K264" s="364">
        <f t="shared" si="119"/>
        <v>0</v>
      </c>
      <c r="L264" s="364">
        <f t="shared" si="119"/>
        <v>0</v>
      </c>
      <c r="M264" s="364">
        <f>+M265</f>
        <v>170000</v>
      </c>
      <c r="N264" s="364">
        <f t="shared" ref="G264:O266" si="120">+N265</f>
        <v>300000</v>
      </c>
      <c r="O264" s="370">
        <f t="shared" si="119"/>
        <v>4.2880300766113169E-2</v>
      </c>
    </row>
    <row r="265" spans="1:15" s="1" customFormat="1" ht="12.75" x14ac:dyDescent="0.2">
      <c r="A265" s="362">
        <v>2</v>
      </c>
      <c r="B265" s="349">
        <v>3</v>
      </c>
      <c r="C265" s="349">
        <v>5</v>
      </c>
      <c r="D265" s="349">
        <v>3</v>
      </c>
      <c r="E265" s="349" t="s">
        <v>309</v>
      </c>
      <c r="F265" s="350" t="s">
        <v>204</v>
      </c>
      <c r="G265" s="351"/>
      <c r="H265" s="351">
        <v>130000</v>
      </c>
      <c r="I265" s="351"/>
      <c r="J265" s="351"/>
      <c r="K265" s="351"/>
      <c r="L265" s="351"/>
      <c r="M265" s="351">
        <v>170000</v>
      </c>
      <c r="N265" s="351">
        <f>SUBTOTAL(9,G265:M265)</f>
        <v>300000</v>
      </c>
      <c r="O265" s="352">
        <f>IFERROR(N265/$N$19*100,"0.00")</f>
        <v>4.2880300766113169E-2</v>
      </c>
    </row>
    <row r="266" spans="1:15" s="1" customFormat="1" ht="12.75" x14ac:dyDescent="0.2">
      <c r="A266" s="343">
        <v>2</v>
      </c>
      <c r="B266" s="344">
        <v>3</v>
      </c>
      <c r="C266" s="344">
        <v>5</v>
      </c>
      <c r="D266" s="344">
        <v>4</v>
      </c>
      <c r="E266" s="344"/>
      <c r="F266" s="361" t="s">
        <v>205</v>
      </c>
      <c r="G266" s="364">
        <f t="shared" si="120"/>
        <v>0</v>
      </c>
      <c r="H266" s="364">
        <f t="shared" si="120"/>
        <v>0</v>
      </c>
      <c r="I266" s="364">
        <f t="shared" si="120"/>
        <v>0</v>
      </c>
      <c r="J266" s="364">
        <f t="shared" si="120"/>
        <v>0</v>
      </c>
      <c r="K266" s="364">
        <f t="shared" si="120"/>
        <v>0</v>
      </c>
      <c r="L266" s="364">
        <f t="shared" si="120"/>
        <v>0</v>
      </c>
      <c r="M266" s="364">
        <v>8912.9500000000007</v>
      </c>
      <c r="N266" s="364">
        <f t="shared" si="120"/>
        <v>8912.9500000000007</v>
      </c>
      <c r="O266" s="370">
        <f t="shared" si="120"/>
        <v>1.2739665890444281E-3</v>
      </c>
    </row>
    <row r="267" spans="1:15" s="1" customFormat="1" ht="12.75" x14ac:dyDescent="0.2">
      <c r="A267" s="362">
        <v>2</v>
      </c>
      <c r="B267" s="349">
        <v>3</v>
      </c>
      <c r="C267" s="349">
        <v>5</v>
      </c>
      <c r="D267" s="349">
        <v>4</v>
      </c>
      <c r="E267" s="349" t="s">
        <v>309</v>
      </c>
      <c r="F267" s="350" t="s">
        <v>205</v>
      </c>
      <c r="G267" s="364"/>
      <c r="H267" s="364"/>
      <c r="I267" s="364"/>
      <c r="J267" s="364"/>
      <c r="K267" s="364"/>
      <c r="L267" s="364"/>
      <c r="M267" s="364">
        <v>8912.9500000000007</v>
      </c>
      <c r="N267" s="351">
        <f>SUBTOTAL(9,G267:M267)</f>
        <v>8912.9500000000007</v>
      </c>
      <c r="O267" s="352">
        <f>IFERROR(N267/$N$19*100,"0.00")</f>
        <v>1.2739665890444281E-3</v>
      </c>
    </row>
    <row r="268" spans="1:15" s="1" customFormat="1" ht="12.75" x14ac:dyDescent="0.2">
      <c r="A268" s="343">
        <v>2</v>
      </c>
      <c r="B268" s="344">
        <v>3</v>
      </c>
      <c r="C268" s="344">
        <v>5</v>
      </c>
      <c r="D268" s="344">
        <v>5</v>
      </c>
      <c r="E268" s="344"/>
      <c r="F268" s="361" t="s">
        <v>385</v>
      </c>
      <c r="G268" s="364">
        <f t="shared" ref="G268:O268" si="121">+G269</f>
        <v>0</v>
      </c>
      <c r="H268" s="364">
        <f t="shared" si="121"/>
        <v>0</v>
      </c>
      <c r="I268" s="364">
        <f t="shared" si="121"/>
        <v>0</v>
      </c>
      <c r="J268" s="364">
        <f t="shared" si="121"/>
        <v>0</v>
      </c>
      <c r="K268" s="364">
        <f t="shared" si="121"/>
        <v>0</v>
      </c>
      <c r="L268" s="364">
        <f t="shared" si="121"/>
        <v>0</v>
      </c>
      <c r="M268" s="364">
        <f t="shared" si="121"/>
        <v>0</v>
      </c>
      <c r="N268" s="364">
        <f t="shared" si="121"/>
        <v>0</v>
      </c>
      <c r="O268" s="370">
        <f t="shared" si="121"/>
        <v>0</v>
      </c>
    </row>
    <row r="269" spans="1:15" s="1" customFormat="1" ht="12.75" x14ac:dyDescent="0.2">
      <c r="A269" s="362">
        <v>2</v>
      </c>
      <c r="B269" s="349">
        <v>3</v>
      </c>
      <c r="C269" s="349">
        <v>5</v>
      </c>
      <c r="D269" s="349">
        <v>5</v>
      </c>
      <c r="E269" s="349" t="s">
        <v>309</v>
      </c>
      <c r="F269" s="350" t="s">
        <v>207</v>
      </c>
      <c r="G269" s="351"/>
      <c r="H269" s="351"/>
      <c r="I269" s="351"/>
      <c r="J269" s="351"/>
      <c r="K269" s="351"/>
      <c r="L269" s="351"/>
      <c r="M269" s="351"/>
      <c r="N269" s="351">
        <f>SUBTOTAL(9,G269:M269)</f>
        <v>0</v>
      </c>
      <c r="O269" s="352">
        <f>IFERROR(N269/$N$19*100,"0.00")</f>
        <v>0</v>
      </c>
    </row>
    <row r="270" spans="1:15" s="1" customFormat="1" ht="12.75" x14ac:dyDescent="0.2">
      <c r="A270" s="338">
        <v>2</v>
      </c>
      <c r="B270" s="339">
        <v>3</v>
      </c>
      <c r="C270" s="339">
        <v>6</v>
      </c>
      <c r="D270" s="339"/>
      <c r="E270" s="339"/>
      <c r="F270" s="38" t="s">
        <v>208</v>
      </c>
      <c r="G270" s="388">
        <f t="shared" ref="G270:N270" si="122">+G271+G277+G281+G288+G296</f>
        <v>0</v>
      </c>
      <c r="H270" s="388">
        <f t="shared" si="122"/>
        <v>0</v>
      </c>
      <c r="I270" s="388">
        <f t="shared" si="122"/>
        <v>0</v>
      </c>
      <c r="J270" s="388">
        <f t="shared" si="122"/>
        <v>0</v>
      </c>
      <c r="K270" s="388">
        <f t="shared" si="122"/>
        <v>0</v>
      </c>
      <c r="L270" s="388">
        <f t="shared" si="122"/>
        <v>0</v>
      </c>
      <c r="M270" s="388">
        <f t="shared" si="122"/>
        <v>376552.80000000005</v>
      </c>
      <c r="N270" s="388">
        <f t="shared" si="122"/>
        <v>376552.80000000005</v>
      </c>
      <c r="O270" s="341">
        <f>+O271+O277+O281+O288+O296</f>
        <v>5.3822324394406866E-2</v>
      </c>
    </row>
    <row r="271" spans="1:15" s="1" customFormat="1" ht="12.75" x14ac:dyDescent="0.2">
      <c r="A271" s="343">
        <v>2</v>
      </c>
      <c r="B271" s="344">
        <v>3</v>
      </c>
      <c r="C271" s="344">
        <v>6</v>
      </c>
      <c r="D271" s="344">
        <v>1</v>
      </c>
      <c r="E271" s="344"/>
      <c r="F271" s="361" t="s">
        <v>209</v>
      </c>
      <c r="G271" s="364">
        <f t="shared" ref="G271:N271" si="123">+G272+G273+G274+G275</f>
        <v>0</v>
      </c>
      <c r="H271" s="364">
        <f t="shared" si="123"/>
        <v>0</v>
      </c>
      <c r="I271" s="364">
        <f t="shared" si="123"/>
        <v>0</v>
      </c>
      <c r="J271" s="364">
        <f t="shared" si="123"/>
        <v>0</v>
      </c>
      <c r="K271" s="364">
        <f t="shared" si="123"/>
        <v>0</v>
      </c>
      <c r="L271" s="364">
        <f t="shared" si="123"/>
        <v>0</v>
      </c>
      <c r="M271" s="364">
        <f t="shared" si="123"/>
        <v>1285.71</v>
      </c>
      <c r="N271" s="364">
        <f t="shared" si="123"/>
        <v>1285.71</v>
      </c>
      <c r="O271" s="370">
        <f>+O272+O273+O274+O275</f>
        <v>1.8377210499333121E-4</v>
      </c>
    </row>
    <row r="272" spans="1:15" s="1" customFormat="1" ht="12.75" x14ac:dyDescent="0.2">
      <c r="A272" s="362">
        <v>2</v>
      </c>
      <c r="B272" s="349">
        <v>3</v>
      </c>
      <c r="C272" s="349">
        <v>6</v>
      </c>
      <c r="D272" s="349">
        <v>1</v>
      </c>
      <c r="E272" s="349" t="s">
        <v>309</v>
      </c>
      <c r="F272" s="350" t="s">
        <v>210</v>
      </c>
      <c r="G272" s="351"/>
      <c r="H272" s="351"/>
      <c r="I272" s="351"/>
      <c r="J272" s="351"/>
      <c r="K272" s="351"/>
      <c r="L272" s="351"/>
      <c r="M272" s="351">
        <v>1285.71</v>
      </c>
      <c r="N272" s="351">
        <f>SUBTOTAL(9,G272:M272)</f>
        <v>1285.71</v>
      </c>
      <c r="O272" s="352">
        <f>IFERROR(N272/$N$19*100,"0.00")</f>
        <v>1.8377210499333121E-4</v>
      </c>
    </row>
    <row r="273" spans="1:15" s="1" customFormat="1" ht="12.75" x14ac:dyDescent="0.2">
      <c r="A273" s="362">
        <v>2</v>
      </c>
      <c r="B273" s="349">
        <v>3</v>
      </c>
      <c r="C273" s="349">
        <v>6</v>
      </c>
      <c r="D273" s="349">
        <v>1</v>
      </c>
      <c r="E273" s="349" t="s">
        <v>310</v>
      </c>
      <c r="F273" s="350" t="s">
        <v>211</v>
      </c>
      <c r="G273" s="351"/>
      <c r="H273" s="351"/>
      <c r="I273" s="351"/>
      <c r="J273" s="351"/>
      <c r="K273" s="351"/>
      <c r="L273" s="351"/>
      <c r="M273" s="351"/>
      <c r="N273" s="351">
        <f>SUBTOTAL(9,G273:M273)</f>
        <v>0</v>
      </c>
      <c r="O273" s="352">
        <f>IFERROR(N273/$N$19*100,"0.00")</f>
        <v>0</v>
      </c>
    </row>
    <row r="274" spans="1:15" s="1" customFormat="1" ht="12.75" x14ac:dyDescent="0.2">
      <c r="A274" s="362">
        <v>2</v>
      </c>
      <c r="B274" s="349">
        <v>3</v>
      </c>
      <c r="C274" s="349">
        <v>6</v>
      </c>
      <c r="D274" s="349">
        <v>1</v>
      </c>
      <c r="E274" s="349" t="s">
        <v>311</v>
      </c>
      <c r="F274" s="350" t="s">
        <v>212</v>
      </c>
      <c r="G274" s="351"/>
      <c r="H274" s="351"/>
      <c r="I274" s="351"/>
      <c r="J274" s="351"/>
      <c r="K274" s="351"/>
      <c r="L274" s="351"/>
      <c r="M274" s="351"/>
      <c r="N274" s="351">
        <f>SUBTOTAL(9,G274:M274)</f>
        <v>0</v>
      </c>
      <c r="O274" s="352">
        <f>IFERROR(N274/$N$19*100,"0.00")</f>
        <v>0</v>
      </c>
    </row>
    <row r="275" spans="1:15" s="1" customFormat="1" ht="12.75" x14ac:dyDescent="0.2">
      <c r="A275" s="362">
        <v>2</v>
      </c>
      <c r="B275" s="349">
        <v>3</v>
      </c>
      <c r="C275" s="349">
        <v>6</v>
      </c>
      <c r="D275" s="349">
        <v>1</v>
      </c>
      <c r="E275" s="349" t="s">
        <v>312</v>
      </c>
      <c r="F275" s="350" t="s">
        <v>213</v>
      </c>
      <c r="G275" s="351"/>
      <c r="H275" s="351"/>
      <c r="I275" s="351"/>
      <c r="J275" s="351"/>
      <c r="K275" s="351"/>
      <c r="L275" s="351"/>
      <c r="M275" s="351"/>
      <c r="N275" s="351">
        <f>SUBTOTAL(9,G275:M275)</f>
        <v>0</v>
      </c>
      <c r="O275" s="352">
        <f>IFERROR(N275/$N$19*100,"0.00")</f>
        <v>0</v>
      </c>
    </row>
    <row r="276" spans="1:15" s="1" customFormat="1" ht="12.75" x14ac:dyDescent="0.2">
      <c r="A276" s="365">
        <v>2</v>
      </c>
      <c r="B276" s="349">
        <v>3</v>
      </c>
      <c r="C276" s="349">
        <v>6</v>
      </c>
      <c r="D276" s="349">
        <v>1</v>
      </c>
      <c r="E276" s="349" t="s">
        <v>316</v>
      </c>
      <c r="F276" s="350" t="s">
        <v>214</v>
      </c>
      <c r="G276" s="364"/>
      <c r="H276" s="364"/>
      <c r="I276" s="364"/>
      <c r="J276" s="364"/>
      <c r="K276" s="364"/>
      <c r="L276" s="364"/>
      <c r="M276" s="364"/>
      <c r="N276" s="351">
        <f>SUBTOTAL(9,G276:M276)</f>
        <v>0</v>
      </c>
      <c r="O276" s="352">
        <f>IFERROR(N276/$N$19*100,"0.00")</f>
        <v>0</v>
      </c>
    </row>
    <row r="277" spans="1:15" s="1" customFormat="1" ht="12.75" x14ac:dyDescent="0.2">
      <c r="A277" s="343">
        <v>2</v>
      </c>
      <c r="B277" s="344">
        <v>3</v>
      </c>
      <c r="C277" s="344">
        <v>6</v>
      </c>
      <c r="D277" s="344">
        <v>2</v>
      </c>
      <c r="E277" s="344"/>
      <c r="F277" s="361" t="s">
        <v>215</v>
      </c>
      <c r="G277" s="364">
        <f t="shared" ref="G277:N277" si="124">+G278+G279+G280</f>
        <v>0</v>
      </c>
      <c r="H277" s="364">
        <f t="shared" si="124"/>
        <v>0</v>
      </c>
      <c r="I277" s="364">
        <f t="shared" si="124"/>
        <v>0</v>
      </c>
      <c r="J277" s="364">
        <f t="shared" si="124"/>
        <v>0</v>
      </c>
      <c r="K277" s="364">
        <f t="shared" si="124"/>
        <v>0</v>
      </c>
      <c r="L277" s="364">
        <f t="shared" si="124"/>
        <v>0</v>
      </c>
      <c r="M277" s="364">
        <v>59694.69</v>
      </c>
      <c r="N277" s="364">
        <f t="shared" si="124"/>
        <v>59694.69</v>
      </c>
      <c r="O277" s="370">
        <f>+O278+O279+O280</f>
        <v>8.5324208711329615E-3</v>
      </c>
    </row>
    <row r="278" spans="1:15" s="1" customFormat="1" ht="12.75" x14ac:dyDescent="0.2">
      <c r="A278" s="362">
        <v>2</v>
      </c>
      <c r="B278" s="349">
        <v>3</v>
      </c>
      <c r="C278" s="349">
        <v>6</v>
      </c>
      <c r="D278" s="349">
        <v>2</v>
      </c>
      <c r="E278" s="349" t="s">
        <v>309</v>
      </c>
      <c r="F278" s="350" t="s">
        <v>216</v>
      </c>
      <c r="G278" s="351"/>
      <c r="H278" s="351"/>
      <c r="I278" s="351"/>
      <c r="J278" s="351"/>
      <c r="K278" s="351"/>
      <c r="L278" s="351"/>
      <c r="M278" s="351">
        <v>59694.69</v>
      </c>
      <c r="N278" s="351">
        <f>SUBTOTAL(9,G278:M278)</f>
        <v>59694.69</v>
      </c>
      <c r="O278" s="352">
        <f>IFERROR(N278/$N$19*100,"0.00")</f>
        <v>8.5324208711329615E-3</v>
      </c>
    </row>
    <row r="279" spans="1:15" s="1" customFormat="1" ht="12.75" x14ac:dyDescent="0.2">
      <c r="A279" s="362">
        <v>2</v>
      </c>
      <c r="B279" s="349">
        <v>3</v>
      </c>
      <c r="C279" s="349">
        <v>6</v>
      </c>
      <c r="D279" s="349">
        <v>2</v>
      </c>
      <c r="E279" s="349" t="s">
        <v>310</v>
      </c>
      <c r="F279" s="350" t="s">
        <v>217</v>
      </c>
      <c r="G279" s="351"/>
      <c r="H279" s="351"/>
      <c r="I279" s="351"/>
      <c r="J279" s="351"/>
      <c r="K279" s="351"/>
      <c r="L279" s="351"/>
      <c r="M279" s="351"/>
      <c r="N279" s="351">
        <f>SUBTOTAL(9,G279:M279)</f>
        <v>0</v>
      </c>
      <c r="O279" s="352">
        <f>IFERROR(N279/$N$19*100,"0.00")</f>
        <v>0</v>
      </c>
    </row>
    <row r="280" spans="1:15" s="1" customFormat="1" ht="12.75" x14ac:dyDescent="0.2">
      <c r="A280" s="362">
        <v>2</v>
      </c>
      <c r="B280" s="349">
        <v>3</v>
      </c>
      <c r="C280" s="349">
        <v>6</v>
      </c>
      <c r="D280" s="349">
        <v>2</v>
      </c>
      <c r="E280" s="349" t="s">
        <v>311</v>
      </c>
      <c r="F280" s="350" t="s">
        <v>218</v>
      </c>
      <c r="G280" s="364"/>
      <c r="H280" s="364"/>
      <c r="I280" s="364"/>
      <c r="J280" s="364"/>
      <c r="K280" s="364"/>
      <c r="L280" s="364"/>
      <c r="M280" s="364"/>
      <c r="N280" s="351">
        <f>SUBTOTAL(9,G280:M280)</f>
        <v>0</v>
      </c>
      <c r="O280" s="352">
        <f>IFERROR(N280/$N$19*100,"0.00")</f>
        <v>0</v>
      </c>
    </row>
    <row r="281" spans="1:15" s="1" customFormat="1" ht="12.75" x14ac:dyDescent="0.2">
      <c r="A281" s="343">
        <v>2</v>
      </c>
      <c r="B281" s="344">
        <v>3</v>
      </c>
      <c r="C281" s="344">
        <v>6</v>
      </c>
      <c r="D281" s="344">
        <v>3</v>
      </c>
      <c r="E281" s="344"/>
      <c r="F281" s="361" t="s">
        <v>219</v>
      </c>
      <c r="G281" s="364">
        <f t="shared" ref="G281:N281" si="125">+G282+G283+G284+G285+G286+G287</f>
        <v>0</v>
      </c>
      <c r="H281" s="364">
        <f t="shared" si="125"/>
        <v>0</v>
      </c>
      <c r="I281" s="364">
        <f t="shared" si="125"/>
        <v>0</v>
      </c>
      <c r="J281" s="364">
        <f t="shared" si="125"/>
        <v>0</v>
      </c>
      <c r="K281" s="364">
        <f t="shared" si="125"/>
        <v>0</v>
      </c>
      <c r="L281" s="364">
        <f t="shared" si="125"/>
        <v>0</v>
      </c>
      <c r="M281" s="364">
        <f t="shared" si="125"/>
        <v>130497.77</v>
      </c>
      <c r="N281" s="364">
        <f t="shared" si="125"/>
        <v>130497.77</v>
      </c>
      <c r="O281" s="370">
        <f>+O282+O283+O284+O285+O286+O287</f>
        <v>1.8652612089690202E-2</v>
      </c>
    </row>
    <row r="282" spans="1:15" s="1" customFormat="1" ht="12.75" x14ac:dyDescent="0.2">
      <c r="A282" s="362">
        <v>2</v>
      </c>
      <c r="B282" s="349">
        <v>3</v>
      </c>
      <c r="C282" s="349">
        <v>6</v>
      </c>
      <c r="D282" s="349">
        <v>3</v>
      </c>
      <c r="E282" s="349" t="s">
        <v>309</v>
      </c>
      <c r="F282" s="350" t="s">
        <v>220</v>
      </c>
      <c r="G282" s="351"/>
      <c r="H282" s="351"/>
      <c r="I282" s="351"/>
      <c r="J282" s="351"/>
      <c r="K282" s="351"/>
      <c r="L282" s="351"/>
      <c r="M282" s="351"/>
      <c r="N282" s="351">
        <f t="shared" ref="N282:N287" si="126">SUBTOTAL(9,G282:M282)</f>
        <v>0</v>
      </c>
      <c r="O282" s="352">
        <f t="shared" ref="O282:O287" si="127">IFERROR(N282/$N$19*100,"0.00")</f>
        <v>0</v>
      </c>
    </row>
    <row r="283" spans="1:15" s="1" customFormat="1" ht="12.75" x14ac:dyDescent="0.2">
      <c r="A283" s="362">
        <v>2</v>
      </c>
      <c r="B283" s="349">
        <v>3</v>
      </c>
      <c r="C283" s="349">
        <v>6</v>
      </c>
      <c r="D283" s="349">
        <v>3</v>
      </c>
      <c r="E283" s="349" t="s">
        <v>310</v>
      </c>
      <c r="F283" s="350" t="s">
        <v>221</v>
      </c>
      <c r="G283" s="351"/>
      <c r="H283" s="351"/>
      <c r="I283" s="351"/>
      <c r="J283" s="351"/>
      <c r="K283" s="351"/>
      <c r="L283" s="351"/>
      <c r="M283" s="351"/>
      <c r="N283" s="351">
        <f t="shared" si="126"/>
        <v>0</v>
      </c>
      <c r="O283" s="352">
        <f t="shared" si="127"/>
        <v>0</v>
      </c>
    </row>
    <row r="284" spans="1:15" s="1" customFormat="1" ht="12.75" x14ac:dyDescent="0.2">
      <c r="A284" s="362">
        <v>2</v>
      </c>
      <c r="B284" s="349">
        <v>3</v>
      </c>
      <c r="C284" s="349">
        <v>6</v>
      </c>
      <c r="D284" s="349">
        <v>3</v>
      </c>
      <c r="E284" s="349" t="s">
        <v>311</v>
      </c>
      <c r="F284" s="350" t="s">
        <v>222</v>
      </c>
      <c r="G284" s="351"/>
      <c r="H284" s="351"/>
      <c r="I284" s="351"/>
      <c r="J284" s="351"/>
      <c r="K284" s="351"/>
      <c r="L284" s="351"/>
      <c r="M284" s="351">
        <v>49080.03</v>
      </c>
      <c r="N284" s="351">
        <f>SUBTOTAL(9,G284:M284)</f>
        <v>49080.03</v>
      </c>
      <c r="O284" s="352">
        <f t="shared" si="127"/>
        <v>7.0152214933661911E-3</v>
      </c>
    </row>
    <row r="285" spans="1:15" s="1" customFormat="1" ht="12.75" x14ac:dyDescent="0.2">
      <c r="A285" s="362">
        <v>2</v>
      </c>
      <c r="B285" s="349">
        <v>3</v>
      </c>
      <c r="C285" s="349">
        <v>6</v>
      </c>
      <c r="D285" s="349">
        <v>3</v>
      </c>
      <c r="E285" s="349" t="s">
        <v>312</v>
      </c>
      <c r="F285" s="372" t="s">
        <v>223</v>
      </c>
      <c r="G285" s="351"/>
      <c r="H285" s="351"/>
      <c r="I285" s="351"/>
      <c r="J285" s="351"/>
      <c r="K285" s="351"/>
      <c r="L285" s="351"/>
      <c r="M285" s="351">
        <v>81417.740000000005</v>
      </c>
      <c r="N285" s="351">
        <f t="shared" si="126"/>
        <v>81417.740000000005</v>
      </c>
      <c r="O285" s="352">
        <f t="shared" si="127"/>
        <v>1.163739059632401E-2</v>
      </c>
    </row>
    <row r="286" spans="1:15" s="1" customFormat="1" ht="12.75" x14ac:dyDescent="0.2">
      <c r="A286" s="362">
        <v>2</v>
      </c>
      <c r="B286" s="349">
        <v>3</v>
      </c>
      <c r="C286" s="349">
        <v>6</v>
      </c>
      <c r="D286" s="349">
        <v>3</v>
      </c>
      <c r="E286" s="349" t="s">
        <v>316</v>
      </c>
      <c r="F286" s="350" t="s">
        <v>224</v>
      </c>
      <c r="G286" s="351"/>
      <c r="H286" s="351"/>
      <c r="I286" s="351"/>
      <c r="J286" s="351"/>
      <c r="K286" s="351"/>
      <c r="L286" s="351"/>
      <c r="M286" s="351"/>
      <c r="N286" s="351">
        <f t="shared" si="126"/>
        <v>0</v>
      </c>
      <c r="O286" s="352">
        <f t="shared" si="127"/>
        <v>0</v>
      </c>
    </row>
    <row r="287" spans="1:15" s="1" customFormat="1" ht="12.75" x14ac:dyDescent="0.2">
      <c r="A287" s="362">
        <v>2</v>
      </c>
      <c r="B287" s="349">
        <v>3</v>
      </c>
      <c r="C287" s="349">
        <v>6</v>
      </c>
      <c r="D287" s="349">
        <v>3</v>
      </c>
      <c r="E287" s="349" t="s">
        <v>354</v>
      </c>
      <c r="F287" s="350" t="s">
        <v>225</v>
      </c>
      <c r="G287" s="364"/>
      <c r="H287" s="364"/>
      <c r="I287" s="364"/>
      <c r="J287" s="364"/>
      <c r="K287" s="364"/>
      <c r="L287" s="364"/>
      <c r="M287" s="364"/>
      <c r="N287" s="351">
        <f t="shared" si="126"/>
        <v>0</v>
      </c>
      <c r="O287" s="352">
        <f t="shared" si="127"/>
        <v>0</v>
      </c>
    </row>
    <row r="288" spans="1:15" s="1" customFormat="1" ht="12.75" x14ac:dyDescent="0.2">
      <c r="A288" s="343">
        <v>2</v>
      </c>
      <c r="B288" s="344">
        <v>3</v>
      </c>
      <c r="C288" s="344">
        <v>6</v>
      </c>
      <c r="D288" s="344">
        <v>4</v>
      </c>
      <c r="E288" s="344"/>
      <c r="F288" s="361" t="s">
        <v>39</v>
      </c>
      <c r="G288" s="364">
        <f t="shared" ref="G288:N288" si="128">+G289+G290+G291+G292+G293+G294+G295</f>
        <v>0</v>
      </c>
      <c r="H288" s="364">
        <f t="shared" si="128"/>
        <v>0</v>
      </c>
      <c r="I288" s="364">
        <f t="shared" si="128"/>
        <v>0</v>
      </c>
      <c r="J288" s="364">
        <f t="shared" si="128"/>
        <v>0</v>
      </c>
      <c r="K288" s="364">
        <f t="shared" si="128"/>
        <v>0</v>
      </c>
      <c r="L288" s="364">
        <f t="shared" si="128"/>
        <v>0</v>
      </c>
      <c r="M288" s="364">
        <f t="shared" si="128"/>
        <v>185074.63</v>
      </c>
      <c r="N288" s="364">
        <f t="shared" si="128"/>
        <v>185074.63</v>
      </c>
      <c r="O288" s="370">
        <f>+O289+O290+O291+O292+O293+O294+O295</f>
        <v>2.6453519328590372E-2</v>
      </c>
    </row>
    <row r="289" spans="1:15" s="1" customFormat="1" ht="12.75" x14ac:dyDescent="0.2">
      <c r="A289" s="362">
        <v>2</v>
      </c>
      <c r="B289" s="349">
        <v>3</v>
      </c>
      <c r="C289" s="349">
        <v>6</v>
      </c>
      <c r="D289" s="349">
        <v>4</v>
      </c>
      <c r="E289" s="349" t="s">
        <v>309</v>
      </c>
      <c r="F289" s="350" t="s">
        <v>226</v>
      </c>
      <c r="G289" s="351"/>
      <c r="H289" s="351"/>
      <c r="I289" s="351"/>
      <c r="J289" s="351"/>
      <c r="K289" s="351"/>
      <c r="L289" s="351"/>
      <c r="M289" s="351"/>
      <c r="N289" s="351">
        <f t="shared" ref="N289:N294" si="129">SUBTOTAL(9,G289:M289)</f>
        <v>0</v>
      </c>
      <c r="O289" s="352">
        <f t="shared" ref="O289:O295" si="130">IFERROR(N289/$N$19*100,"0.00")</f>
        <v>0</v>
      </c>
    </row>
    <row r="290" spans="1:15" s="1" customFormat="1" ht="12.75" x14ac:dyDescent="0.2">
      <c r="A290" s="362">
        <v>2</v>
      </c>
      <c r="B290" s="349">
        <v>3</v>
      </c>
      <c r="C290" s="349">
        <v>6</v>
      </c>
      <c r="D290" s="349">
        <v>4</v>
      </c>
      <c r="E290" s="349" t="s">
        <v>310</v>
      </c>
      <c r="F290" s="350" t="s">
        <v>227</v>
      </c>
      <c r="G290" s="351"/>
      <c r="H290" s="351"/>
      <c r="I290" s="351"/>
      <c r="J290" s="351"/>
      <c r="K290" s="351"/>
      <c r="L290" s="351"/>
      <c r="M290" s="351"/>
      <c r="N290" s="351">
        <f t="shared" si="129"/>
        <v>0</v>
      </c>
      <c r="O290" s="352">
        <f t="shared" si="130"/>
        <v>0</v>
      </c>
    </row>
    <row r="291" spans="1:15" s="1" customFormat="1" ht="12.75" x14ac:dyDescent="0.2">
      <c r="A291" s="362">
        <v>2</v>
      </c>
      <c r="B291" s="349">
        <v>3</v>
      </c>
      <c r="C291" s="349">
        <v>6</v>
      </c>
      <c r="D291" s="349">
        <v>4</v>
      </c>
      <c r="E291" s="349" t="s">
        <v>311</v>
      </c>
      <c r="F291" s="350" t="s">
        <v>228</v>
      </c>
      <c r="G291" s="351"/>
      <c r="H291" s="351"/>
      <c r="I291" s="351"/>
      <c r="J291" s="351"/>
      <c r="K291" s="351"/>
      <c r="L291" s="351"/>
      <c r="M291" s="351"/>
      <c r="N291" s="351">
        <f t="shared" si="129"/>
        <v>0</v>
      </c>
      <c r="O291" s="352">
        <f t="shared" si="130"/>
        <v>0</v>
      </c>
    </row>
    <row r="292" spans="1:15" s="1" customFormat="1" ht="12.75" x14ac:dyDescent="0.2">
      <c r="A292" s="362">
        <v>2</v>
      </c>
      <c r="B292" s="349">
        <v>3</v>
      </c>
      <c r="C292" s="349">
        <v>6</v>
      </c>
      <c r="D292" s="349">
        <v>4</v>
      </c>
      <c r="E292" s="349" t="s">
        <v>312</v>
      </c>
      <c r="F292" s="350" t="s">
        <v>229</v>
      </c>
      <c r="G292" s="351"/>
      <c r="H292" s="351"/>
      <c r="I292" s="351"/>
      <c r="J292" s="351"/>
      <c r="K292" s="351"/>
      <c r="L292" s="351"/>
      <c r="M292" s="351"/>
      <c r="N292" s="351">
        <f t="shared" si="129"/>
        <v>0</v>
      </c>
      <c r="O292" s="352">
        <f t="shared" si="130"/>
        <v>0</v>
      </c>
    </row>
    <row r="293" spans="1:15" s="1" customFormat="1" ht="12.75" x14ac:dyDescent="0.2">
      <c r="A293" s="362">
        <v>2</v>
      </c>
      <c r="B293" s="349">
        <v>3</v>
      </c>
      <c r="C293" s="349">
        <v>6</v>
      </c>
      <c r="D293" s="349">
        <v>4</v>
      </c>
      <c r="E293" s="349" t="s">
        <v>316</v>
      </c>
      <c r="F293" s="350" t="s">
        <v>230</v>
      </c>
      <c r="G293" s="351"/>
      <c r="H293" s="351"/>
      <c r="I293" s="351"/>
      <c r="J293" s="351"/>
      <c r="K293" s="351"/>
      <c r="L293" s="351"/>
      <c r="M293" s="351"/>
      <c r="N293" s="351">
        <f t="shared" si="129"/>
        <v>0</v>
      </c>
      <c r="O293" s="352">
        <f t="shared" si="130"/>
        <v>0</v>
      </c>
    </row>
    <row r="294" spans="1:15" s="1" customFormat="1" ht="12.75" x14ac:dyDescent="0.2">
      <c r="A294" s="362">
        <v>2</v>
      </c>
      <c r="B294" s="349">
        <v>3</v>
      </c>
      <c r="C294" s="349">
        <v>6</v>
      </c>
      <c r="D294" s="349">
        <v>4</v>
      </c>
      <c r="E294" s="349" t="s">
        <v>354</v>
      </c>
      <c r="F294" s="350" t="s">
        <v>231</v>
      </c>
      <c r="G294" s="351"/>
      <c r="H294" s="351"/>
      <c r="I294" s="351"/>
      <c r="J294" s="351"/>
      <c r="K294" s="351"/>
      <c r="L294" s="351"/>
      <c r="M294" s="351"/>
      <c r="N294" s="351">
        <f t="shared" si="129"/>
        <v>0</v>
      </c>
      <c r="O294" s="352">
        <f t="shared" si="130"/>
        <v>0</v>
      </c>
    </row>
    <row r="295" spans="1:15" s="1" customFormat="1" ht="12.75" x14ac:dyDescent="0.2">
      <c r="A295" s="362">
        <v>2</v>
      </c>
      <c r="B295" s="349">
        <v>3</v>
      </c>
      <c r="C295" s="349">
        <v>6</v>
      </c>
      <c r="D295" s="349">
        <v>4</v>
      </c>
      <c r="E295" s="349" t="s">
        <v>356</v>
      </c>
      <c r="F295" s="350" t="s">
        <v>232</v>
      </c>
      <c r="G295" s="364"/>
      <c r="H295" s="364"/>
      <c r="I295" s="364"/>
      <c r="J295" s="364"/>
      <c r="K295" s="364"/>
      <c r="L295" s="364"/>
      <c r="M295" s="364">
        <v>185074.63</v>
      </c>
      <c r="N295" s="351">
        <f>SUBTOTAL(9,G295:M295)</f>
        <v>185074.63</v>
      </c>
      <c r="O295" s="352">
        <f t="shared" si="130"/>
        <v>2.6453519328590372E-2</v>
      </c>
    </row>
    <row r="296" spans="1:15" s="1" customFormat="1" ht="12.75" x14ac:dyDescent="0.2">
      <c r="A296" s="343">
        <v>2</v>
      </c>
      <c r="B296" s="344">
        <v>3</v>
      </c>
      <c r="C296" s="344">
        <v>6</v>
      </c>
      <c r="D296" s="344">
        <v>9</v>
      </c>
      <c r="E296" s="344"/>
      <c r="F296" s="361" t="s">
        <v>233</v>
      </c>
      <c r="G296" s="364">
        <f t="shared" ref="G296:O296" si="131">+G297</f>
        <v>0</v>
      </c>
      <c r="H296" s="364">
        <f t="shared" si="131"/>
        <v>0</v>
      </c>
      <c r="I296" s="364">
        <f t="shared" si="131"/>
        <v>0</v>
      </c>
      <c r="J296" s="364">
        <f t="shared" si="131"/>
        <v>0</v>
      </c>
      <c r="K296" s="364">
        <f t="shared" si="131"/>
        <v>0</v>
      </c>
      <c r="L296" s="364">
        <f t="shared" si="131"/>
        <v>0</v>
      </c>
      <c r="M296" s="364">
        <f t="shared" si="131"/>
        <v>0</v>
      </c>
      <c r="N296" s="364">
        <f t="shared" si="131"/>
        <v>0</v>
      </c>
      <c r="O296" s="370">
        <f t="shared" si="131"/>
        <v>0</v>
      </c>
    </row>
    <row r="297" spans="1:15" s="1" customFormat="1" ht="12.75" x14ac:dyDescent="0.2">
      <c r="A297" s="362">
        <v>2</v>
      </c>
      <c r="B297" s="349">
        <v>3</v>
      </c>
      <c r="C297" s="349">
        <v>6</v>
      </c>
      <c r="D297" s="349">
        <v>9</v>
      </c>
      <c r="E297" s="349" t="s">
        <v>309</v>
      </c>
      <c r="F297" s="350" t="s">
        <v>233</v>
      </c>
      <c r="G297" s="364"/>
      <c r="H297" s="364"/>
      <c r="I297" s="364"/>
      <c r="J297" s="364"/>
      <c r="K297" s="364"/>
      <c r="L297" s="364"/>
      <c r="M297" s="364"/>
      <c r="N297" s="351">
        <f>SUBTOTAL(9,G297:M297)</f>
        <v>0</v>
      </c>
      <c r="O297" s="352">
        <f>IFERROR(N297/$N$19*100,"0.00")</f>
        <v>0</v>
      </c>
    </row>
    <row r="298" spans="1:15" s="1" customFormat="1" ht="12.75" x14ac:dyDescent="0.2">
      <c r="A298" s="338">
        <v>2</v>
      </c>
      <c r="B298" s="339">
        <v>3</v>
      </c>
      <c r="C298" s="339">
        <v>7</v>
      </c>
      <c r="D298" s="339"/>
      <c r="E298" s="339"/>
      <c r="F298" s="38" t="s">
        <v>386</v>
      </c>
      <c r="G298" s="388">
        <f t="shared" ref="G298:N298" si="132">+G299+G307</f>
        <v>0</v>
      </c>
      <c r="H298" s="388">
        <f t="shared" si="132"/>
        <v>1343862.6416799999</v>
      </c>
      <c r="I298" s="388">
        <f t="shared" si="132"/>
        <v>7995122.3799999999</v>
      </c>
      <c r="J298" s="388">
        <f t="shared" si="132"/>
        <v>16135432.953599995</v>
      </c>
      <c r="K298" s="388">
        <f t="shared" si="132"/>
        <v>0</v>
      </c>
      <c r="L298" s="388">
        <f t="shared" si="132"/>
        <v>0</v>
      </c>
      <c r="M298" s="388">
        <f t="shared" si="132"/>
        <v>3567976.13</v>
      </c>
      <c r="N298" s="388">
        <f t="shared" si="132"/>
        <v>29042394.105279993</v>
      </c>
      <c r="O298" s="342">
        <f>+O299+O307</f>
        <v>4.151155314007994</v>
      </c>
    </row>
    <row r="299" spans="1:15" s="1" customFormat="1" ht="12.75" x14ac:dyDescent="0.2">
      <c r="A299" s="343">
        <v>2</v>
      </c>
      <c r="B299" s="344">
        <v>3</v>
      </c>
      <c r="C299" s="344">
        <v>7</v>
      </c>
      <c r="D299" s="344">
        <v>1</v>
      </c>
      <c r="E299" s="344"/>
      <c r="F299" s="361" t="s">
        <v>234</v>
      </c>
      <c r="G299" s="364">
        <f t="shared" ref="G299:N299" si="133">+G300+G301+G302+G303+G304+G305+G306</f>
        <v>0</v>
      </c>
      <c r="H299" s="364">
        <f t="shared" si="133"/>
        <v>400000</v>
      </c>
      <c r="I299" s="364">
        <f t="shared" si="133"/>
        <v>1500000</v>
      </c>
      <c r="J299" s="364">
        <f t="shared" si="133"/>
        <v>0</v>
      </c>
      <c r="K299" s="364">
        <f t="shared" si="133"/>
        <v>0</v>
      </c>
      <c r="L299" s="364">
        <f t="shared" si="133"/>
        <v>0</v>
      </c>
      <c r="M299" s="364">
        <f t="shared" si="133"/>
        <v>3509380.13</v>
      </c>
      <c r="N299" s="364">
        <f t="shared" si="133"/>
        <v>5409380.1299999999</v>
      </c>
      <c r="O299" s="370">
        <f>+O300+O301+O302+O303+O304+O305+O306</f>
        <v>0.77318615644212119</v>
      </c>
    </row>
    <row r="300" spans="1:15" s="1" customFormat="1" ht="12.75" x14ac:dyDescent="0.2">
      <c r="A300" s="362">
        <v>2</v>
      </c>
      <c r="B300" s="349">
        <v>3</v>
      </c>
      <c r="C300" s="349">
        <v>7</v>
      </c>
      <c r="D300" s="349">
        <v>1</v>
      </c>
      <c r="E300" s="349" t="s">
        <v>309</v>
      </c>
      <c r="F300" s="350" t="s">
        <v>235</v>
      </c>
      <c r="G300" s="351"/>
      <c r="H300" s="351"/>
      <c r="I300" s="351"/>
      <c r="J300" s="351"/>
      <c r="K300" s="351"/>
      <c r="L300" s="351"/>
      <c r="M300" s="351">
        <v>449693.73</v>
      </c>
      <c r="N300" s="351">
        <f>SUBTOTAL(9,G300:M300)</f>
        <v>449693.73</v>
      </c>
      <c r="O300" s="352">
        <f t="shared" ref="O300:O306" si="134">IFERROR(N300/$N$19*100,"0.00")</f>
        <v>6.4276674650117632E-2</v>
      </c>
    </row>
    <row r="301" spans="1:15" s="1" customFormat="1" ht="12.75" x14ac:dyDescent="0.2">
      <c r="A301" s="362">
        <v>2</v>
      </c>
      <c r="B301" s="349">
        <v>3</v>
      </c>
      <c r="C301" s="349">
        <v>7</v>
      </c>
      <c r="D301" s="349">
        <v>1</v>
      </c>
      <c r="E301" s="349" t="s">
        <v>310</v>
      </c>
      <c r="F301" s="350" t="s">
        <v>236</v>
      </c>
      <c r="G301" s="351"/>
      <c r="H301" s="351">
        <v>400000</v>
      </c>
      <c r="I301" s="351">
        <v>1500000</v>
      </c>
      <c r="J301" s="351"/>
      <c r="K301" s="351"/>
      <c r="L301" s="351"/>
      <c r="M301" s="351">
        <v>2151554.0099999998</v>
      </c>
      <c r="N301" s="351">
        <f>SUBTOTAL(9,G301:M301)</f>
        <v>4051554.01</v>
      </c>
      <c r="O301" s="352">
        <f t="shared" si="134"/>
        <v>0.57910618172983952</v>
      </c>
    </row>
    <row r="302" spans="1:15" s="1" customFormat="1" ht="12.75" x14ac:dyDescent="0.2">
      <c r="A302" s="362">
        <v>2</v>
      </c>
      <c r="B302" s="349">
        <v>3</v>
      </c>
      <c r="C302" s="349">
        <v>7</v>
      </c>
      <c r="D302" s="349">
        <v>1</v>
      </c>
      <c r="E302" s="349" t="s">
        <v>311</v>
      </c>
      <c r="F302" s="350" t="s">
        <v>237</v>
      </c>
      <c r="G302" s="351"/>
      <c r="H302" s="351"/>
      <c r="I302" s="351"/>
      <c r="J302" s="351"/>
      <c r="K302" s="351"/>
      <c r="L302" s="351"/>
      <c r="M302" s="351"/>
      <c r="N302" s="351">
        <f t="shared" ref="N302:N306" si="135">SUBTOTAL(9,G302:M302)</f>
        <v>0</v>
      </c>
      <c r="O302" s="352">
        <f t="shared" si="134"/>
        <v>0</v>
      </c>
    </row>
    <row r="303" spans="1:15" s="1" customFormat="1" ht="12.75" x14ac:dyDescent="0.2">
      <c r="A303" s="365">
        <v>2</v>
      </c>
      <c r="B303" s="357">
        <v>3</v>
      </c>
      <c r="C303" s="357">
        <v>7</v>
      </c>
      <c r="D303" s="357">
        <v>1</v>
      </c>
      <c r="E303" s="357" t="s">
        <v>312</v>
      </c>
      <c r="F303" s="390" t="s">
        <v>238</v>
      </c>
      <c r="G303" s="359"/>
      <c r="H303" s="359"/>
      <c r="I303" s="359"/>
      <c r="J303" s="359"/>
      <c r="K303" s="359"/>
      <c r="L303" s="359"/>
      <c r="M303" s="359">
        <v>907132.39</v>
      </c>
      <c r="N303" s="351">
        <f>SUBTOTAL(9,G303:M303)</f>
        <v>907132.39</v>
      </c>
      <c r="O303" s="360">
        <f t="shared" si="134"/>
        <v>0.1296603657262769</v>
      </c>
    </row>
    <row r="304" spans="1:15" s="1" customFormat="1" ht="12.75" x14ac:dyDescent="0.2">
      <c r="A304" s="362">
        <v>2</v>
      </c>
      <c r="B304" s="349">
        <v>3</v>
      </c>
      <c r="C304" s="349">
        <v>7</v>
      </c>
      <c r="D304" s="349">
        <v>1</v>
      </c>
      <c r="E304" s="349" t="s">
        <v>316</v>
      </c>
      <c r="F304" s="350" t="s">
        <v>239</v>
      </c>
      <c r="G304" s="351"/>
      <c r="H304" s="351"/>
      <c r="I304" s="351"/>
      <c r="J304" s="351"/>
      <c r="K304" s="351"/>
      <c r="L304" s="351"/>
      <c r="M304" s="351">
        <v>1000</v>
      </c>
      <c r="N304" s="351">
        <f>SUBTOTAL(9,G304:M304)</f>
        <v>1000</v>
      </c>
      <c r="O304" s="352">
        <f t="shared" si="134"/>
        <v>1.429343358870439E-4</v>
      </c>
    </row>
    <row r="305" spans="1:15" s="1" customFormat="1" ht="12.75" x14ac:dyDescent="0.2">
      <c r="A305" s="362">
        <v>2</v>
      </c>
      <c r="B305" s="349">
        <v>3</v>
      </c>
      <c r="C305" s="349">
        <v>7</v>
      </c>
      <c r="D305" s="349">
        <v>1</v>
      </c>
      <c r="E305" s="349" t="s">
        <v>354</v>
      </c>
      <c r="F305" s="350" t="s">
        <v>240</v>
      </c>
      <c r="G305" s="351"/>
      <c r="H305" s="351"/>
      <c r="I305" s="351"/>
      <c r="J305" s="351"/>
      <c r="K305" s="351"/>
      <c r="L305" s="351"/>
      <c r="M305" s="351"/>
      <c r="N305" s="351">
        <f t="shared" si="135"/>
        <v>0</v>
      </c>
      <c r="O305" s="352">
        <f t="shared" si="134"/>
        <v>0</v>
      </c>
    </row>
    <row r="306" spans="1:15" s="1" customFormat="1" ht="12.75" x14ac:dyDescent="0.2">
      <c r="A306" s="362">
        <v>2</v>
      </c>
      <c r="B306" s="349">
        <v>3</v>
      </c>
      <c r="C306" s="349">
        <v>7</v>
      </c>
      <c r="D306" s="349">
        <v>1</v>
      </c>
      <c r="E306" s="349" t="s">
        <v>356</v>
      </c>
      <c r="F306" s="350" t="s">
        <v>387</v>
      </c>
      <c r="G306" s="364"/>
      <c r="H306" s="364"/>
      <c r="I306" s="364"/>
      <c r="J306" s="364"/>
      <c r="K306" s="364"/>
      <c r="L306" s="364"/>
      <c r="M306" s="364"/>
      <c r="N306" s="351">
        <f t="shared" si="135"/>
        <v>0</v>
      </c>
      <c r="O306" s="352">
        <f t="shared" si="134"/>
        <v>0</v>
      </c>
    </row>
    <row r="307" spans="1:15" s="1" customFormat="1" ht="12.75" x14ac:dyDescent="0.2">
      <c r="A307" s="343">
        <v>2</v>
      </c>
      <c r="B307" s="344">
        <v>3</v>
      </c>
      <c r="C307" s="344">
        <v>7</v>
      </c>
      <c r="D307" s="344">
        <v>2</v>
      </c>
      <c r="E307" s="344"/>
      <c r="F307" s="361" t="s">
        <v>241</v>
      </c>
      <c r="G307" s="364">
        <f t="shared" ref="G307:M307" si="136">+G308+G309+G310+G311+G312+G313</f>
        <v>0</v>
      </c>
      <c r="H307" s="364">
        <f t="shared" si="136"/>
        <v>943862.64168</v>
      </c>
      <c r="I307" s="364">
        <f t="shared" si="136"/>
        <v>6495122.3799999999</v>
      </c>
      <c r="J307" s="364">
        <f t="shared" si="136"/>
        <v>16135432.953599995</v>
      </c>
      <c r="K307" s="364">
        <f t="shared" si="136"/>
        <v>0</v>
      </c>
      <c r="L307" s="364">
        <f t="shared" si="136"/>
        <v>0</v>
      </c>
      <c r="M307" s="364">
        <f t="shared" si="136"/>
        <v>58596</v>
      </c>
      <c r="N307" s="364">
        <f>+N308+N309+N310+N311+N312+N313</f>
        <v>23633013.975279994</v>
      </c>
      <c r="O307" s="370">
        <f>+O308+O309+O310+O311+O312+O313</f>
        <v>3.377969157565873</v>
      </c>
    </row>
    <row r="308" spans="1:15" s="1" customFormat="1" ht="12.75" x14ac:dyDescent="0.2">
      <c r="A308" s="348">
        <v>2</v>
      </c>
      <c r="B308" s="349">
        <v>3</v>
      </c>
      <c r="C308" s="349">
        <v>7</v>
      </c>
      <c r="D308" s="349">
        <v>2</v>
      </c>
      <c r="E308" s="349" t="s">
        <v>309</v>
      </c>
      <c r="F308" s="350" t="s">
        <v>242</v>
      </c>
      <c r="G308" s="351"/>
      <c r="H308" s="351"/>
      <c r="I308" s="351"/>
      <c r="J308" s="351"/>
      <c r="K308" s="351"/>
      <c r="L308" s="351"/>
      <c r="M308" s="351"/>
      <c r="N308" s="351">
        <f t="shared" ref="N308:N311" si="137">SUBTOTAL(9,G308:M308)</f>
        <v>0</v>
      </c>
      <c r="O308" s="352">
        <f t="shared" ref="O308:O313" si="138">IFERROR(N308/$N$19*100,"0.00")</f>
        <v>0</v>
      </c>
    </row>
    <row r="309" spans="1:15" s="1" customFormat="1" ht="12.75" x14ac:dyDescent="0.2">
      <c r="A309" s="348">
        <v>2</v>
      </c>
      <c r="B309" s="349">
        <v>3</v>
      </c>
      <c r="C309" s="349">
        <v>7</v>
      </c>
      <c r="D309" s="349">
        <v>2</v>
      </c>
      <c r="E309" s="349" t="s">
        <v>310</v>
      </c>
      <c r="F309" s="350" t="s">
        <v>243</v>
      </c>
      <c r="G309" s="351"/>
      <c r="H309" s="351"/>
      <c r="I309" s="351"/>
      <c r="J309" s="351"/>
      <c r="K309" s="351"/>
      <c r="L309" s="351"/>
      <c r="M309" s="351"/>
      <c r="N309" s="351">
        <f t="shared" si="137"/>
        <v>0</v>
      </c>
      <c r="O309" s="352">
        <f t="shared" si="138"/>
        <v>0</v>
      </c>
    </row>
    <row r="310" spans="1:15" s="1" customFormat="1" ht="12.75" x14ac:dyDescent="0.2">
      <c r="A310" s="348">
        <v>2</v>
      </c>
      <c r="B310" s="349">
        <v>3</v>
      </c>
      <c r="C310" s="349">
        <v>7</v>
      </c>
      <c r="D310" s="349">
        <v>2</v>
      </c>
      <c r="E310" s="349" t="s">
        <v>311</v>
      </c>
      <c r="F310" s="350" t="s">
        <v>244</v>
      </c>
      <c r="G310" s="351"/>
      <c r="H310" s="351">
        <f>+'[8]EMERGENCIA 2017'!$AH$13</f>
        <v>943862.64168</v>
      </c>
      <c r="I310" s="351">
        <v>6495122.3799999999</v>
      </c>
      <c r="J310" s="351">
        <f>+'[11]LABORATORIO 2017'!$AH$8+'[10]BCO. DE SANGRE 2017'!$AH$8</f>
        <v>16135432.953599995</v>
      </c>
      <c r="K310" s="351"/>
      <c r="L310" s="351"/>
      <c r="M310" s="351"/>
      <c r="N310" s="351">
        <f>SUBTOTAL(9,G310:M310)</f>
        <v>23574417.975279994</v>
      </c>
      <c r="O310" s="352">
        <f t="shared" si="138"/>
        <v>3.3695937772202358</v>
      </c>
    </row>
    <row r="311" spans="1:15" s="1" customFormat="1" ht="12.75" x14ac:dyDescent="0.2">
      <c r="A311" s="348">
        <v>2</v>
      </c>
      <c r="B311" s="349">
        <v>3</v>
      </c>
      <c r="C311" s="349">
        <v>7</v>
      </c>
      <c r="D311" s="349">
        <v>2</v>
      </c>
      <c r="E311" s="349" t="s">
        <v>312</v>
      </c>
      <c r="F311" s="350" t="s">
        <v>245</v>
      </c>
      <c r="G311" s="351"/>
      <c r="H311" s="351"/>
      <c r="I311" s="351"/>
      <c r="J311" s="351"/>
      <c r="K311" s="351"/>
      <c r="L311" s="351"/>
      <c r="M311" s="351"/>
      <c r="N311" s="351">
        <f t="shared" si="137"/>
        <v>0</v>
      </c>
      <c r="O311" s="352">
        <f t="shared" si="138"/>
        <v>0</v>
      </c>
    </row>
    <row r="312" spans="1:15" s="1" customFormat="1" ht="12.75" x14ac:dyDescent="0.2">
      <c r="A312" s="348">
        <v>2</v>
      </c>
      <c r="B312" s="349">
        <v>3</v>
      </c>
      <c r="C312" s="349">
        <v>7</v>
      </c>
      <c r="D312" s="349">
        <v>2</v>
      </c>
      <c r="E312" s="349" t="s">
        <v>316</v>
      </c>
      <c r="F312" s="350" t="s">
        <v>246</v>
      </c>
      <c r="G312" s="364"/>
      <c r="H312" s="364"/>
      <c r="I312" s="364"/>
      <c r="J312" s="364"/>
      <c r="K312" s="364"/>
      <c r="L312" s="364"/>
      <c r="M312" s="364">
        <v>56693.14</v>
      </c>
      <c r="N312" s="351">
        <f>SUBTOTAL(9,G312:M312)</f>
        <v>56693.14</v>
      </c>
      <c r="O312" s="352">
        <f t="shared" si="138"/>
        <v>8.1033963152512042E-3</v>
      </c>
    </row>
    <row r="313" spans="1:15" s="1" customFormat="1" ht="12.75" x14ac:dyDescent="0.2">
      <c r="A313" s="372">
        <v>2</v>
      </c>
      <c r="B313" s="372">
        <v>3</v>
      </c>
      <c r="C313" s="372">
        <v>7</v>
      </c>
      <c r="D313" s="372">
        <v>2</v>
      </c>
      <c r="E313" s="372" t="s">
        <v>354</v>
      </c>
      <c r="F313" s="30" t="s">
        <v>388</v>
      </c>
      <c r="G313" s="364"/>
      <c r="H313" s="364"/>
      <c r="I313" s="364"/>
      <c r="J313" s="364"/>
      <c r="K313" s="364"/>
      <c r="L313" s="364"/>
      <c r="M313" s="364">
        <v>1902.86</v>
      </c>
      <c r="N313" s="351">
        <f>SUBTOTAL(9,G313:M313)</f>
        <v>1902.86</v>
      </c>
      <c r="O313" s="352">
        <f t="shared" si="138"/>
        <v>2.7198403038602032E-4</v>
      </c>
    </row>
    <row r="314" spans="1:15" s="1" customFormat="1" ht="12.75" x14ac:dyDescent="0.2">
      <c r="A314" s="338">
        <v>2</v>
      </c>
      <c r="B314" s="339">
        <v>3</v>
      </c>
      <c r="C314" s="339">
        <v>8</v>
      </c>
      <c r="D314" s="339"/>
      <c r="E314" s="339"/>
      <c r="F314" s="38" t="s">
        <v>389</v>
      </c>
      <c r="G314" s="388">
        <f t="shared" ref="G314:N314" si="139">+G315+G317</f>
        <v>0</v>
      </c>
      <c r="H314" s="388">
        <f t="shared" si="139"/>
        <v>0</v>
      </c>
      <c r="I314" s="388">
        <f t="shared" si="139"/>
        <v>0</v>
      </c>
      <c r="J314" s="388">
        <f t="shared" si="139"/>
        <v>0</v>
      </c>
      <c r="K314" s="388">
        <f t="shared" si="139"/>
        <v>0</v>
      </c>
      <c r="L314" s="388">
        <f t="shared" si="139"/>
        <v>0</v>
      </c>
      <c r="M314" s="388">
        <f t="shared" si="139"/>
        <v>0</v>
      </c>
      <c r="N314" s="388">
        <f t="shared" si="139"/>
        <v>0</v>
      </c>
      <c r="O314" s="342">
        <f>+O315+O317</f>
        <v>0</v>
      </c>
    </row>
    <row r="315" spans="1:15" s="1" customFormat="1" ht="12.75" x14ac:dyDescent="0.2">
      <c r="A315" s="380">
        <v>2</v>
      </c>
      <c r="B315" s="380">
        <v>3</v>
      </c>
      <c r="C315" s="380">
        <v>8</v>
      </c>
      <c r="D315" s="380">
        <v>1</v>
      </c>
      <c r="E315" s="380"/>
      <c r="F315" s="29" t="s">
        <v>390</v>
      </c>
      <c r="G315" s="364">
        <f t="shared" ref="G315:O315" si="140">+G316</f>
        <v>0</v>
      </c>
      <c r="H315" s="364">
        <f t="shared" si="140"/>
        <v>0</v>
      </c>
      <c r="I315" s="364">
        <f t="shared" si="140"/>
        <v>0</v>
      </c>
      <c r="J315" s="364">
        <f t="shared" si="140"/>
        <v>0</v>
      </c>
      <c r="K315" s="364">
        <f t="shared" si="140"/>
        <v>0</v>
      </c>
      <c r="L315" s="364">
        <f t="shared" si="140"/>
        <v>0</v>
      </c>
      <c r="M315" s="364">
        <f t="shared" si="140"/>
        <v>0</v>
      </c>
      <c r="N315" s="364">
        <f t="shared" si="140"/>
        <v>0</v>
      </c>
      <c r="O315" s="347">
        <f t="shared" si="140"/>
        <v>0</v>
      </c>
    </row>
    <row r="316" spans="1:15" s="1" customFormat="1" ht="12.75" x14ac:dyDescent="0.2">
      <c r="A316" s="372">
        <v>2</v>
      </c>
      <c r="B316" s="372">
        <v>3</v>
      </c>
      <c r="C316" s="372">
        <v>8</v>
      </c>
      <c r="D316" s="372">
        <v>1</v>
      </c>
      <c r="E316" s="372" t="s">
        <v>309</v>
      </c>
      <c r="F316" s="30" t="s">
        <v>390</v>
      </c>
      <c r="G316" s="364"/>
      <c r="H316" s="364"/>
      <c r="I316" s="364"/>
      <c r="J316" s="364"/>
      <c r="K316" s="364"/>
      <c r="L316" s="364"/>
      <c r="M316" s="364"/>
      <c r="N316" s="351">
        <f>SUBTOTAL(9,G316:M316)</f>
        <v>0</v>
      </c>
      <c r="O316" s="352">
        <f>IFERROR(N316/$N$19*100,"0.00")</f>
        <v>0</v>
      </c>
    </row>
    <row r="317" spans="1:15" s="1" customFormat="1" ht="12.75" x14ac:dyDescent="0.2">
      <c r="A317" s="380">
        <v>2</v>
      </c>
      <c r="B317" s="380">
        <v>3</v>
      </c>
      <c r="C317" s="380">
        <v>8</v>
      </c>
      <c r="D317" s="380">
        <v>2</v>
      </c>
      <c r="E317" s="380"/>
      <c r="F317" s="29" t="s">
        <v>391</v>
      </c>
      <c r="G317" s="364">
        <f t="shared" ref="G317:O317" si="141">+G318</f>
        <v>0</v>
      </c>
      <c r="H317" s="364">
        <f t="shared" si="141"/>
        <v>0</v>
      </c>
      <c r="I317" s="364">
        <f t="shared" si="141"/>
        <v>0</v>
      </c>
      <c r="J317" s="364">
        <f t="shared" si="141"/>
        <v>0</v>
      </c>
      <c r="K317" s="364">
        <f t="shared" si="141"/>
        <v>0</v>
      </c>
      <c r="L317" s="364">
        <f t="shared" si="141"/>
        <v>0</v>
      </c>
      <c r="M317" s="364">
        <f t="shared" si="141"/>
        <v>0</v>
      </c>
      <c r="N317" s="364">
        <f t="shared" si="141"/>
        <v>0</v>
      </c>
      <c r="O317" s="347">
        <f t="shared" si="141"/>
        <v>0</v>
      </c>
    </row>
    <row r="318" spans="1:15" s="1" customFormat="1" ht="12.75" x14ac:dyDescent="0.2">
      <c r="A318" s="372">
        <v>2</v>
      </c>
      <c r="B318" s="372">
        <v>3</v>
      </c>
      <c r="C318" s="372">
        <v>8</v>
      </c>
      <c r="D318" s="372">
        <v>2</v>
      </c>
      <c r="E318" s="372" t="s">
        <v>309</v>
      </c>
      <c r="F318" s="30" t="s">
        <v>391</v>
      </c>
      <c r="G318" s="364"/>
      <c r="H318" s="364"/>
      <c r="I318" s="364"/>
      <c r="J318" s="364"/>
      <c r="K318" s="364"/>
      <c r="L318" s="364"/>
      <c r="M318" s="364"/>
      <c r="N318" s="351">
        <f>SUBTOTAL(9,G318:M318)</f>
        <v>0</v>
      </c>
      <c r="O318" s="352">
        <f>IFERROR(N318/$N$19*100,"0.00")</f>
        <v>0</v>
      </c>
    </row>
    <row r="319" spans="1:15" s="1" customFormat="1" ht="12.75" x14ac:dyDescent="0.2">
      <c r="A319" s="338">
        <v>2</v>
      </c>
      <c r="B319" s="339">
        <v>3</v>
      </c>
      <c r="C319" s="339">
        <v>9</v>
      </c>
      <c r="D319" s="339"/>
      <c r="E319" s="339"/>
      <c r="F319" s="38" t="s">
        <v>40</v>
      </c>
      <c r="G319" s="388">
        <f t="shared" ref="G319:N319" si="142">+G320+G322+G324+G326+G328+G330+G332+G334+G336</f>
        <v>1528392.22</v>
      </c>
      <c r="H319" s="388">
        <f t="shared" si="142"/>
        <v>7964357.1459999997</v>
      </c>
      <c r="I319" s="388">
        <f t="shared" si="142"/>
        <v>61919121.310000002</v>
      </c>
      <c r="J319" s="388">
        <f t="shared" si="142"/>
        <v>5765419.2243999997</v>
      </c>
      <c r="K319" s="388">
        <f t="shared" si="142"/>
        <v>6391851.1572000002</v>
      </c>
      <c r="L319" s="388">
        <f t="shared" si="142"/>
        <v>0</v>
      </c>
      <c r="M319" s="388">
        <f t="shared" si="142"/>
        <v>2315913.21</v>
      </c>
      <c r="N319" s="388">
        <f t="shared" si="142"/>
        <v>85885054.267599985</v>
      </c>
      <c r="O319" s="342">
        <f>+O320+O322+O324+O326+O328+O330+O332+O334+O336</f>
        <v>12.275923194362132</v>
      </c>
    </row>
    <row r="320" spans="1:15" s="1" customFormat="1" ht="12.75" x14ac:dyDescent="0.2">
      <c r="A320" s="343">
        <v>2</v>
      </c>
      <c r="B320" s="344">
        <v>3</v>
      </c>
      <c r="C320" s="344">
        <v>9</v>
      </c>
      <c r="D320" s="344">
        <v>1</v>
      </c>
      <c r="E320" s="344"/>
      <c r="F320" s="361" t="s">
        <v>247</v>
      </c>
      <c r="G320" s="364">
        <f t="shared" ref="G320:O320" si="143">+G321</f>
        <v>1261094.5</v>
      </c>
      <c r="H320" s="364">
        <f t="shared" si="143"/>
        <v>1261094.5</v>
      </c>
      <c r="I320" s="364">
        <f t="shared" si="143"/>
        <v>5659309.8399999999</v>
      </c>
      <c r="J320" s="364">
        <f t="shared" si="143"/>
        <v>982956.25</v>
      </c>
      <c r="K320" s="364">
        <f t="shared" si="143"/>
        <v>313715.07</v>
      </c>
      <c r="L320" s="364">
        <f t="shared" si="143"/>
        <v>0</v>
      </c>
      <c r="M320" s="364">
        <f t="shared" si="143"/>
        <v>311142.86</v>
      </c>
      <c r="N320" s="364">
        <f t="shared" si="143"/>
        <v>9789313.0199999996</v>
      </c>
      <c r="O320" s="370">
        <f t="shared" si="143"/>
        <v>1.399228955304092</v>
      </c>
    </row>
    <row r="321" spans="1:15" s="1" customFormat="1" ht="12.75" x14ac:dyDescent="0.2">
      <c r="A321" s="362">
        <v>2</v>
      </c>
      <c r="B321" s="349">
        <v>3</v>
      </c>
      <c r="C321" s="349">
        <v>9</v>
      </c>
      <c r="D321" s="349">
        <v>1</v>
      </c>
      <c r="E321" s="349" t="s">
        <v>309</v>
      </c>
      <c r="F321" s="350" t="s">
        <v>247</v>
      </c>
      <c r="G321" s="351">
        <v>1261094.5</v>
      </c>
      <c r="H321" s="351">
        <v>1261094.5</v>
      </c>
      <c r="I321" s="351">
        <v>5659309.8399999999</v>
      </c>
      <c r="J321" s="351">
        <v>982956.25</v>
      </c>
      <c r="K321" s="351">
        <v>313715.07</v>
      </c>
      <c r="L321" s="351"/>
      <c r="M321" s="351">
        <v>311142.86</v>
      </c>
      <c r="N321" s="351">
        <f>+G321+H321+I321+J321+K321+M321</f>
        <v>9789313.0199999996</v>
      </c>
      <c r="O321" s="352">
        <f>IFERROR(N321/$N$19*100,"0.00")</f>
        <v>1.399228955304092</v>
      </c>
    </row>
    <row r="322" spans="1:15" s="1" customFormat="1" ht="12.75" x14ac:dyDescent="0.2">
      <c r="A322" s="343">
        <v>2</v>
      </c>
      <c r="B322" s="344">
        <v>3</v>
      </c>
      <c r="C322" s="344">
        <v>9</v>
      </c>
      <c r="D322" s="344">
        <v>2</v>
      </c>
      <c r="E322" s="344"/>
      <c r="F322" s="361" t="s">
        <v>248</v>
      </c>
      <c r="G322" s="364">
        <f t="shared" ref="G322:O322" si="144">+G323</f>
        <v>0</v>
      </c>
      <c r="H322" s="364">
        <f t="shared" si="144"/>
        <v>0</v>
      </c>
      <c r="I322" s="364">
        <f t="shared" si="144"/>
        <v>0</v>
      </c>
      <c r="J322" s="364">
        <f t="shared" si="144"/>
        <v>0</v>
      </c>
      <c r="K322" s="364">
        <f t="shared" si="144"/>
        <v>0</v>
      </c>
      <c r="L322" s="364">
        <f t="shared" si="144"/>
        <v>0</v>
      </c>
      <c r="M322" s="364">
        <f t="shared" si="144"/>
        <v>0</v>
      </c>
      <c r="N322" s="364"/>
      <c r="O322" s="370">
        <f t="shared" si="144"/>
        <v>0</v>
      </c>
    </row>
    <row r="323" spans="1:15" s="1" customFormat="1" ht="12.75" x14ac:dyDescent="0.2">
      <c r="A323" s="362">
        <v>2</v>
      </c>
      <c r="B323" s="349">
        <v>3</v>
      </c>
      <c r="C323" s="349">
        <v>9</v>
      </c>
      <c r="D323" s="349">
        <v>2</v>
      </c>
      <c r="E323" s="349" t="s">
        <v>309</v>
      </c>
      <c r="F323" s="350" t="s">
        <v>248</v>
      </c>
      <c r="G323" s="351"/>
      <c r="H323" s="351"/>
      <c r="I323" s="351"/>
      <c r="J323" s="351"/>
      <c r="K323" s="351"/>
      <c r="L323" s="351"/>
      <c r="M323" s="351"/>
      <c r="N323" s="351">
        <f>SUBTOTAL(9,G323:M323)</f>
        <v>0</v>
      </c>
      <c r="O323" s="352">
        <f>IFERROR(N323/$N$19*100,"0.00")</f>
        <v>0</v>
      </c>
    </row>
    <row r="324" spans="1:15" s="1" customFormat="1" ht="12.75" x14ac:dyDescent="0.2">
      <c r="A324" s="343">
        <v>2</v>
      </c>
      <c r="B324" s="344">
        <v>3</v>
      </c>
      <c r="C324" s="344">
        <v>9</v>
      </c>
      <c r="D324" s="344">
        <v>3</v>
      </c>
      <c r="E324" s="344"/>
      <c r="F324" s="361" t="s">
        <v>392</v>
      </c>
      <c r="G324" s="364">
        <f t="shared" ref="G324:O324" si="145">+G325</f>
        <v>267297.71999999997</v>
      </c>
      <c r="H324" s="364">
        <f t="shared" si="145"/>
        <v>6703262.6459999997</v>
      </c>
      <c r="I324" s="364">
        <f t="shared" si="145"/>
        <v>56259811.469999999</v>
      </c>
      <c r="J324" s="364">
        <f t="shared" si="145"/>
        <v>4782462.9743999997</v>
      </c>
      <c r="K324" s="364">
        <f t="shared" si="145"/>
        <v>6078136.0872</v>
      </c>
      <c r="L324" s="364">
        <f t="shared" si="145"/>
        <v>0</v>
      </c>
      <c r="M324" s="364">
        <f t="shared" si="145"/>
        <v>0</v>
      </c>
      <c r="N324" s="364">
        <f t="shared" si="145"/>
        <v>74090970.897599995</v>
      </c>
      <c r="O324" s="370">
        <f t="shared" si="145"/>
        <v>10.590143720474753</v>
      </c>
    </row>
    <row r="325" spans="1:15" s="1" customFormat="1" ht="12.75" x14ac:dyDescent="0.2">
      <c r="A325" s="362">
        <v>2</v>
      </c>
      <c r="B325" s="349">
        <v>3</v>
      </c>
      <c r="C325" s="349">
        <v>9</v>
      </c>
      <c r="D325" s="349">
        <v>3</v>
      </c>
      <c r="E325" s="349" t="s">
        <v>309</v>
      </c>
      <c r="F325" s="350" t="s">
        <v>392</v>
      </c>
      <c r="G325" s="351">
        <f>+'[7]CONSULTA EXT 2017'!$AH$9</f>
        <v>267297.71999999997</v>
      </c>
      <c r="H325" s="351">
        <f>+'[8]EMERGENCIA 2017'!$AH$10+'[8]EMERGENCIA 2017'!$AH$11</f>
        <v>6703262.6459999997</v>
      </c>
      <c r="I325" s="351">
        <v>56259811.469999999</v>
      </c>
      <c r="J325" s="351">
        <f>+'[11]LABORATORIO 2017'!$AH$9+'[10]BCO. DE SANGRE 2017'!$AH$9+'[12]PATOLOGIA 2017'!$AD$9</f>
        <v>4782462.9743999997</v>
      </c>
      <c r="K325" s="351">
        <f>+'[13]IMAGENES 2017'!$AH$9</f>
        <v>6078136.0872</v>
      </c>
      <c r="L325" s="351"/>
      <c r="M325" s="351"/>
      <c r="N325" s="351">
        <f>SUBTOTAL(9,G325:M325)</f>
        <v>74090970.897599995</v>
      </c>
      <c r="O325" s="352">
        <f>IFERROR(N325/$N$19*100,"0.00")</f>
        <v>10.590143720474753</v>
      </c>
    </row>
    <row r="326" spans="1:15" s="1" customFormat="1" ht="12.75" x14ac:dyDescent="0.2">
      <c r="A326" s="343">
        <v>2</v>
      </c>
      <c r="B326" s="344">
        <v>3</v>
      </c>
      <c r="C326" s="344">
        <v>9</v>
      </c>
      <c r="D326" s="344">
        <v>4</v>
      </c>
      <c r="E326" s="344"/>
      <c r="F326" s="361" t="s">
        <v>249</v>
      </c>
      <c r="G326" s="364">
        <f t="shared" ref="G326:O326" si="146">+G327</f>
        <v>0</v>
      </c>
      <c r="H326" s="364">
        <f t="shared" si="146"/>
        <v>0</v>
      </c>
      <c r="I326" s="364">
        <f t="shared" si="146"/>
        <v>0</v>
      </c>
      <c r="J326" s="364">
        <f t="shared" si="146"/>
        <v>0</v>
      </c>
      <c r="K326" s="364">
        <f t="shared" si="146"/>
        <v>0</v>
      </c>
      <c r="L326" s="364">
        <f t="shared" si="146"/>
        <v>0</v>
      </c>
      <c r="M326" s="364">
        <f t="shared" si="146"/>
        <v>0</v>
      </c>
      <c r="N326" s="364">
        <f t="shared" si="146"/>
        <v>0</v>
      </c>
      <c r="O326" s="370">
        <f t="shared" si="146"/>
        <v>0</v>
      </c>
    </row>
    <row r="327" spans="1:15" s="1" customFormat="1" ht="12.75" x14ac:dyDescent="0.2">
      <c r="A327" s="362">
        <v>2</v>
      </c>
      <c r="B327" s="349">
        <v>3</v>
      </c>
      <c r="C327" s="349">
        <v>9</v>
      </c>
      <c r="D327" s="349">
        <v>4</v>
      </c>
      <c r="E327" s="349" t="s">
        <v>309</v>
      </c>
      <c r="F327" s="350" t="s">
        <v>249</v>
      </c>
      <c r="G327" s="364"/>
      <c r="H327" s="364"/>
      <c r="I327" s="364"/>
      <c r="J327" s="364"/>
      <c r="K327" s="364"/>
      <c r="L327" s="364"/>
      <c r="M327" s="364"/>
      <c r="N327" s="351">
        <f>SUBTOTAL(9,G327:M327)</f>
        <v>0</v>
      </c>
      <c r="O327" s="352">
        <f>IFERROR(N327/$N$19*100,"0.00")</f>
        <v>0</v>
      </c>
    </row>
    <row r="328" spans="1:15" s="1" customFormat="1" ht="12.75" x14ac:dyDescent="0.2">
      <c r="A328" s="343">
        <v>2</v>
      </c>
      <c r="B328" s="344">
        <v>3</v>
      </c>
      <c r="C328" s="344">
        <v>9</v>
      </c>
      <c r="D328" s="344">
        <v>5</v>
      </c>
      <c r="E328" s="344"/>
      <c r="F328" s="361" t="s">
        <v>250</v>
      </c>
      <c r="G328" s="364">
        <f t="shared" ref="G328:O328" si="147">+G329</f>
        <v>0</v>
      </c>
      <c r="H328" s="364">
        <f t="shared" si="147"/>
        <v>0</v>
      </c>
      <c r="I328" s="364">
        <f t="shared" si="147"/>
        <v>0</v>
      </c>
      <c r="J328" s="364">
        <f t="shared" si="147"/>
        <v>0</v>
      </c>
      <c r="K328" s="364">
        <f t="shared" si="147"/>
        <v>0</v>
      </c>
      <c r="L328" s="364">
        <f t="shared" si="147"/>
        <v>0</v>
      </c>
      <c r="M328" s="364">
        <f t="shared" si="147"/>
        <v>28852.03</v>
      </c>
      <c r="N328" s="364">
        <f t="shared" si="147"/>
        <v>28852.03</v>
      </c>
      <c r="O328" s="370">
        <f t="shared" si="147"/>
        <v>4.1239457470430676E-3</v>
      </c>
    </row>
    <row r="329" spans="1:15" s="1" customFormat="1" ht="12.75" x14ac:dyDescent="0.2">
      <c r="A329" s="362">
        <v>2</v>
      </c>
      <c r="B329" s="349">
        <v>3</v>
      </c>
      <c r="C329" s="349">
        <v>9</v>
      </c>
      <c r="D329" s="349">
        <v>5</v>
      </c>
      <c r="E329" s="349" t="s">
        <v>309</v>
      </c>
      <c r="F329" s="350" t="s">
        <v>250</v>
      </c>
      <c r="G329" s="364"/>
      <c r="H329" s="364"/>
      <c r="I329" s="364"/>
      <c r="J329" s="364"/>
      <c r="K329" s="364"/>
      <c r="L329" s="364"/>
      <c r="M329" s="364">
        <v>28852.03</v>
      </c>
      <c r="N329" s="351">
        <f>SUBTOTAL(9,G329:M329)</f>
        <v>28852.03</v>
      </c>
      <c r="O329" s="352">
        <f>IFERROR(N329/$N$19*100,"0.00")</f>
        <v>4.1239457470430676E-3</v>
      </c>
    </row>
    <row r="330" spans="1:15" s="1" customFormat="1" ht="12.75" x14ac:dyDescent="0.2">
      <c r="A330" s="343">
        <v>2</v>
      </c>
      <c r="B330" s="344">
        <v>3</v>
      </c>
      <c r="C330" s="344">
        <v>9</v>
      </c>
      <c r="D330" s="344">
        <v>6</v>
      </c>
      <c r="E330" s="344"/>
      <c r="F330" s="361" t="s">
        <v>251</v>
      </c>
      <c r="G330" s="364">
        <f t="shared" ref="G330:O330" si="148">+G331</f>
        <v>0</v>
      </c>
      <c r="H330" s="364">
        <f t="shared" si="148"/>
        <v>0</v>
      </c>
      <c r="I330" s="364">
        <f t="shared" si="148"/>
        <v>0</v>
      </c>
      <c r="J330" s="364">
        <f t="shared" si="148"/>
        <v>0</v>
      </c>
      <c r="K330" s="364">
        <f t="shared" si="148"/>
        <v>0</v>
      </c>
      <c r="L330" s="364">
        <f t="shared" si="148"/>
        <v>0</v>
      </c>
      <c r="M330" s="364">
        <f t="shared" si="148"/>
        <v>1450343.57</v>
      </c>
      <c r="N330" s="364">
        <f t="shared" si="148"/>
        <v>1450343.57</v>
      </c>
      <c r="O330" s="370">
        <f t="shared" si="148"/>
        <v>0.20730389498599439</v>
      </c>
    </row>
    <row r="331" spans="1:15" s="1" customFormat="1" ht="12.75" x14ac:dyDescent="0.2">
      <c r="A331" s="362">
        <v>2</v>
      </c>
      <c r="B331" s="349">
        <v>3</v>
      </c>
      <c r="C331" s="349">
        <v>9</v>
      </c>
      <c r="D331" s="349">
        <v>6</v>
      </c>
      <c r="E331" s="349" t="s">
        <v>309</v>
      </c>
      <c r="F331" s="350" t="s">
        <v>251</v>
      </c>
      <c r="G331" s="351"/>
      <c r="H331" s="351"/>
      <c r="I331" s="351"/>
      <c r="J331" s="351"/>
      <c r="K331" s="351"/>
      <c r="L331" s="351"/>
      <c r="M331" s="351">
        <v>1450343.57</v>
      </c>
      <c r="N331" s="351">
        <f>SUBTOTAL(9,G331:M331)</f>
        <v>1450343.57</v>
      </c>
      <c r="O331" s="352">
        <f>IFERROR(N331/$N$19*100,"0.00")</f>
        <v>0.20730389498599439</v>
      </c>
    </row>
    <row r="332" spans="1:15" s="1" customFormat="1" ht="12.75" x14ac:dyDescent="0.2">
      <c r="A332" s="343">
        <v>2</v>
      </c>
      <c r="B332" s="344">
        <v>3</v>
      </c>
      <c r="C332" s="344">
        <v>9</v>
      </c>
      <c r="D332" s="344">
        <v>7</v>
      </c>
      <c r="E332" s="344"/>
      <c r="F332" s="361" t="s">
        <v>393</v>
      </c>
      <c r="G332" s="364">
        <f t="shared" ref="G332:O332" si="149">+G333</f>
        <v>0</v>
      </c>
      <c r="H332" s="364">
        <f t="shared" si="149"/>
        <v>0</v>
      </c>
      <c r="I332" s="364">
        <f t="shared" si="149"/>
        <v>0</v>
      </c>
      <c r="J332" s="364">
        <f t="shared" si="149"/>
        <v>0</v>
      </c>
      <c r="K332" s="364">
        <f t="shared" si="149"/>
        <v>0</v>
      </c>
      <c r="L332" s="364">
        <f t="shared" si="149"/>
        <v>0</v>
      </c>
      <c r="M332" s="364">
        <f t="shared" si="149"/>
        <v>0</v>
      </c>
      <c r="N332" s="364">
        <f t="shared" si="149"/>
        <v>0</v>
      </c>
      <c r="O332" s="370">
        <f t="shared" si="149"/>
        <v>0</v>
      </c>
    </row>
    <row r="333" spans="1:15" s="1" customFormat="1" ht="12.75" x14ac:dyDescent="0.2">
      <c r="A333" s="362">
        <v>2</v>
      </c>
      <c r="B333" s="349">
        <v>3</v>
      </c>
      <c r="C333" s="349">
        <v>9</v>
      </c>
      <c r="D333" s="349">
        <v>7</v>
      </c>
      <c r="E333" s="349" t="s">
        <v>309</v>
      </c>
      <c r="F333" s="350" t="s">
        <v>393</v>
      </c>
      <c r="G333" s="364"/>
      <c r="H333" s="364"/>
      <c r="I333" s="364"/>
      <c r="J333" s="364"/>
      <c r="K333" s="364"/>
      <c r="L333" s="364"/>
      <c r="M333" s="364"/>
      <c r="N333" s="351">
        <f>SUBTOTAL(9,G333:M333)</f>
        <v>0</v>
      </c>
      <c r="O333" s="352">
        <f>IFERROR(N333/$N$19*100,"0.00")</f>
        <v>0</v>
      </c>
    </row>
    <row r="334" spans="1:15" s="1" customFormat="1" ht="12.75" x14ac:dyDescent="0.2">
      <c r="A334" s="343">
        <v>2</v>
      </c>
      <c r="B334" s="344">
        <v>3</v>
      </c>
      <c r="C334" s="344">
        <v>9</v>
      </c>
      <c r="D334" s="344">
        <v>8</v>
      </c>
      <c r="E334" s="344"/>
      <c r="F334" s="361" t="s">
        <v>252</v>
      </c>
      <c r="G334" s="364">
        <f t="shared" ref="G334:O334" si="150">+G335</f>
        <v>0</v>
      </c>
      <c r="H334" s="364">
        <f t="shared" si="150"/>
        <v>0</v>
      </c>
      <c r="I334" s="364">
        <f t="shared" si="150"/>
        <v>0</v>
      </c>
      <c r="J334" s="364">
        <f t="shared" si="150"/>
        <v>0</v>
      </c>
      <c r="K334" s="364">
        <f t="shared" si="150"/>
        <v>0</v>
      </c>
      <c r="L334" s="364">
        <f t="shared" si="150"/>
        <v>0</v>
      </c>
      <c r="M334" s="364">
        <f t="shared" si="150"/>
        <v>460729.08</v>
      </c>
      <c r="N334" s="364">
        <f t="shared" si="150"/>
        <v>460729.08</v>
      </c>
      <c r="O334" s="370">
        <f t="shared" si="150"/>
        <v>6.5854005073648733E-2</v>
      </c>
    </row>
    <row r="335" spans="1:15" s="1" customFormat="1" ht="12.75" x14ac:dyDescent="0.2">
      <c r="A335" s="362">
        <v>2</v>
      </c>
      <c r="B335" s="349">
        <v>3</v>
      </c>
      <c r="C335" s="349">
        <v>9</v>
      </c>
      <c r="D335" s="349">
        <v>8</v>
      </c>
      <c r="E335" s="349" t="s">
        <v>309</v>
      </c>
      <c r="F335" s="350" t="s">
        <v>252</v>
      </c>
      <c r="G335" s="364"/>
      <c r="H335" s="364"/>
      <c r="I335" s="364"/>
      <c r="J335" s="364"/>
      <c r="K335" s="364"/>
      <c r="L335" s="364"/>
      <c r="M335" s="364">
        <v>460729.08</v>
      </c>
      <c r="N335" s="351">
        <f>SUBTOTAL(9,G335:M335)</f>
        <v>460729.08</v>
      </c>
      <c r="O335" s="352">
        <f>IFERROR(N335/$N$19*100,"0.00")</f>
        <v>6.5854005073648733E-2</v>
      </c>
    </row>
    <row r="336" spans="1:15" s="1" customFormat="1" ht="12.75" x14ac:dyDescent="0.2">
      <c r="A336" s="343">
        <v>2</v>
      </c>
      <c r="B336" s="344">
        <v>3</v>
      </c>
      <c r="C336" s="344">
        <v>9</v>
      </c>
      <c r="D336" s="344">
        <v>9</v>
      </c>
      <c r="E336" s="344"/>
      <c r="F336" s="361" t="s">
        <v>253</v>
      </c>
      <c r="G336" s="364">
        <f t="shared" ref="G336:O336" si="151">+G337</f>
        <v>0</v>
      </c>
      <c r="H336" s="364">
        <f t="shared" si="151"/>
        <v>0</v>
      </c>
      <c r="I336" s="364">
        <f t="shared" si="151"/>
        <v>0</v>
      </c>
      <c r="J336" s="364">
        <f t="shared" si="151"/>
        <v>0</v>
      </c>
      <c r="K336" s="364">
        <f t="shared" si="151"/>
        <v>0</v>
      </c>
      <c r="L336" s="364">
        <f t="shared" si="151"/>
        <v>0</v>
      </c>
      <c r="M336" s="364">
        <f t="shared" si="151"/>
        <v>64845.67</v>
      </c>
      <c r="N336" s="364">
        <f t="shared" si="151"/>
        <v>64845.67</v>
      </c>
      <c r="O336" s="370">
        <f t="shared" si="151"/>
        <v>9.2686727766004059E-3</v>
      </c>
    </row>
    <row r="337" spans="1:15" s="1" customFormat="1" ht="12.75" x14ac:dyDescent="0.2">
      <c r="A337" s="362">
        <v>2</v>
      </c>
      <c r="B337" s="349">
        <v>3</v>
      </c>
      <c r="C337" s="349">
        <v>9</v>
      </c>
      <c r="D337" s="349">
        <v>9</v>
      </c>
      <c r="E337" s="349" t="s">
        <v>309</v>
      </c>
      <c r="F337" s="350" t="s">
        <v>253</v>
      </c>
      <c r="G337" s="351"/>
      <c r="H337" s="351"/>
      <c r="I337" s="351"/>
      <c r="J337" s="351"/>
      <c r="K337" s="351"/>
      <c r="L337" s="351"/>
      <c r="M337" s="351">
        <v>64845.67</v>
      </c>
      <c r="N337" s="351">
        <f>SUBTOTAL(9,G337:M337)</f>
        <v>64845.67</v>
      </c>
      <c r="O337" s="352">
        <f>IFERROR(N337/$N$19*100,"0.00")</f>
        <v>9.2686727766004059E-3</v>
      </c>
    </row>
    <row r="338" spans="1:15" s="1" customFormat="1" ht="12.75" x14ac:dyDescent="0.2">
      <c r="A338" s="332">
        <v>2</v>
      </c>
      <c r="B338" s="333">
        <v>4</v>
      </c>
      <c r="C338" s="334"/>
      <c r="D338" s="334"/>
      <c r="E338" s="334"/>
      <c r="F338" s="39" t="s">
        <v>394</v>
      </c>
      <c r="G338" s="389">
        <f>+G339+G355+G366+G371+G380+G387</f>
        <v>0</v>
      </c>
      <c r="H338" s="389">
        <f t="shared" ref="H338:N338" si="152">+H339+H355+H366+H371+H380+H387</f>
        <v>0</v>
      </c>
      <c r="I338" s="389">
        <f t="shared" si="152"/>
        <v>0</v>
      </c>
      <c r="J338" s="389">
        <f t="shared" si="152"/>
        <v>0</v>
      </c>
      <c r="K338" s="389">
        <f t="shared" si="152"/>
        <v>0</v>
      </c>
      <c r="L338" s="389">
        <f t="shared" si="152"/>
        <v>0</v>
      </c>
      <c r="M338" s="389">
        <f t="shared" si="152"/>
        <v>0</v>
      </c>
      <c r="N338" s="389">
        <f t="shared" si="152"/>
        <v>0</v>
      </c>
      <c r="O338" s="337">
        <f>+O339+O355+O366+O371+O380+O387</f>
        <v>0</v>
      </c>
    </row>
    <row r="339" spans="1:15" s="1" customFormat="1" ht="12.75" x14ac:dyDescent="0.2">
      <c r="A339" s="338">
        <v>2</v>
      </c>
      <c r="B339" s="339">
        <v>4</v>
      </c>
      <c r="C339" s="339">
        <v>1</v>
      </c>
      <c r="D339" s="339"/>
      <c r="E339" s="339"/>
      <c r="F339" s="38" t="s">
        <v>395</v>
      </c>
      <c r="G339" s="388">
        <f t="shared" ref="G339:N339" si="153">+G340+G344+G348+G351+G353</f>
        <v>0</v>
      </c>
      <c r="H339" s="388">
        <f t="shared" si="153"/>
        <v>0</v>
      </c>
      <c r="I339" s="388">
        <f t="shared" si="153"/>
        <v>0</v>
      </c>
      <c r="J339" s="388">
        <f t="shared" si="153"/>
        <v>0</v>
      </c>
      <c r="K339" s="388">
        <f t="shared" si="153"/>
        <v>0</v>
      </c>
      <c r="L339" s="388">
        <f t="shared" si="153"/>
        <v>0</v>
      </c>
      <c r="M339" s="388">
        <f t="shared" si="153"/>
        <v>0</v>
      </c>
      <c r="N339" s="388">
        <f t="shared" si="153"/>
        <v>0</v>
      </c>
      <c r="O339" s="342">
        <f>+O340+O344+O348+O351+O353</f>
        <v>0</v>
      </c>
    </row>
    <row r="340" spans="1:15" s="1" customFormat="1" ht="12.75" x14ac:dyDescent="0.2">
      <c r="A340" s="343">
        <v>2</v>
      </c>
      <c r="B340" s="344">
        <v>4</v>
      </c>
      <c r="C340" s="344">
        <v>1</v>
      </c>
      <c r="D340" s="344">
        <v>1</v>
      </c>
      <c r="E340" s="344"/>
      <c r="F340" s="361" t="s">
        <v>396</v>
      </c>
      <c r="G340" s="364">
        <f t="shared" ref="G340:N340" si="154">+G341+G342+G343</f>
        <v>0</v>
      </c>
      <c r="H340" s="364">
        <f t="shared" si="154"/>
        <v>0</v>
      </c>
      <c r="I340" s="364">
        <f t="shared" si="154"/>
        <v>0</v>
      </c>
      <c r="J340" s="364">
        <f t="shared" si="154"/>
        <v>0</v>
      </c>
      <c r="K340" s="364">
        <f t="shared" si="154"/>
        <v>0</v>
      </c>
      <c r="L340" s="364">
        <f t="shared" si="154"/>
        <v>0</v>
      </c>
      <c r="M340" s="364">
        <f t="shared" si="154"/>
        <v>0</v>
      </c>
      <c r="N340" s="364">
        <f t="shared" si="154"/>
        <v>0</v>
      </c>
      <c r="O340" s="370">
        <f>+O341+O342+O343</f>
        <v>0</v>
      </c>
    </row>
    <row r="341" spans="1:15" s="1" customFormat="1" ht="12.75" x14ac:dyDescent="0.2">
      <c r="A341" s="362">
        <v>2</v>
      </c>
      <c r="B341" s="349">
        <v>4</v>
      </c>
      <c r="C341" s="349">
        <v>1</v>
      </c>
      <c r="D341" s="349">
        <v>1</v>
      </c>
      <c r="E341" s="349" t="s">
        <v>309</v>
      </c>
      <c r="F341" s="32" t="s">
        <v>397</v>
      </c>
      <c r="G341" s="351"/>
      <c r="H341" s="351"/>
      <c r="I341" s="351"/>
      <c r="J341" s="351"/>
      <c r="K341" s="351"/>
      <c r="L341" s="351"/>
      <c r="M341" s="351"/>
      <c r="N341" s="351">
        <f>SUBTOTAL(9,G341:M341)</f>
        <v>0</v>
      </c>
      <c r="O341" s="352">
        <f>IFERROR(N341/$N$19*100,"0.00")</f>
        <v>0</v>
      </c>
    </row>
    <row r="342" spans="1:15" s="1" customFormat="1" ht="12.75" x14ac:dyDescent="0.2">
      <c r="A342" s="362">
        <v>2</v>
      </c>
      <c r="B342" s="349">
        <v>4</v>
      </c>
      <c r="C342" s="349">
        <v>1</v>
      </c>
      <c r="D342" s="349">
        <v>1</v>
      </c>
      <c r="E342" s="349" t="s">
        <v>310</v>
      </c>
      <c r="F342" s="32" t="s">
        <v>398</v>
      </c>
      <c r="G342" s="351"/>
      <c r="H342" s="351"/>
      <c r="I342" s="351"/>
      <c r="J342" s="351"/>
      <c r="K342" s="351"/>
      <c r="L342" s="351"/>
      <c r="M342" s="351"/>
      <c r="N342" s="351">
        <f>SUBTOTAL(9,G342:M342)</f>
        <v>0</v>
      </c>
      <c r="O342" s="352">
        <f>IFERROR(N342/$N$19*100,"0.00")</f>
        <v>0</v>
      </c>
    </row>
    <row r="343" spans="1:15" s="1" customFormat="1" ht="12.75" x14ac:dyDescent="0.2">
      <c r="A343" s="362">
        <v>2</v>
      </c>
      <c r="B343" s="349">
        <v>4</v>
      </c>
      <c r="C343" s="349">
        <v>1</v>
      </c>
      <c r="D343" s="349">
        <v>1</v>
      </c>
      <c r="E343" s="349" t="s">
        <v>311</v>
      </c>
      <c r="F343" s="32" t="s">
        <v>399</v>
      </c>
      <c r="G343" s="364"/>
      <c r="H343" s="364"/>
      <c r="I343" s="364"/>
      <c r="J343" s="364"/>
      <c r="K343" s="364"/>
      <c r="L343" s="364"/>
      <c r="M343" s="364"/>
      <c r="N343" s="351">
        <f>SUBTOTAL(9,G343:M343)</f>
        <v>0</v>
      </c>
      <c r="O343" s="352">
        <f>IFERROR(N343/$N$19*100,"0.00")</f>
        <v>0</v>
      </c>
    </row>
    <row r="344" spans="1:15" s="1" customFormat="1" ht="12.75" x14ac:dyDescent="0.2">
      <c r="A344" s="343">
        <v>2</v>
      </c>
      <c r="B344" s="344">
        <v>4</v>
      </c>
      <c r="C344" s="344">
        <v>1</v>
      </c>
      <c r="D344" s="344">
        <v>2</v>
      </c>
      <c r="E344" s="344"/>
      <c r="F344" s="361" t="s">
        <v>400</v>
      </c>
      <c r="G344" s="364">
        <f t="shared" ref="G344:N344" si="155">+G345+G346+G347</f>
        <v>0</v>
      </c>
      <c r="H344" s="364">
        <f t="shared" si="155"/>
        <v>0</v>
      </c>
      <c r="I344" s="364">
        <f t="shared" si="155"/>
        <v>0</v>
      </c>
      <c r="J344" s="364">
        <f t="shared" si="155"/>
        <v>0</v>
      </c>
      <c r="K344" s="364">
        <f t="shared" si="155"/>
        <v>0</v>
      </c>
      <c r="L344" s="364">
        <f t="shared" si="155"/>
        <v>0</v>
      </c>
      <c r="M344" s="364">
        <f t="shared" si="155"/>
        <v>0</v>
      </c>
      <c r="N344" s="364">
        <f t="shared" si="155"/>
        <v>0</v>
      </c>
      <c r="O344" s="370">
        <f>+O345+O346+O347</f>
        <v>0</v>
      </c>
    </row>
    <row r="345" spans="1:15" s="1" customFormat="1" ht="12.75" x14ac:dyDescent="0.2">
      <c r="A345" s="365">
        <v>2</v>
      </c>
      <c r="B345" s="349">
        <v>4</v>
      </c>
      <c r="C345" s="349">
        <v>1</v>
      </c>
      <c r="D345" s="349">
        <v>2</v>
      </c>
      <c r="E345" s="349" t="s">
        <v>309</v>
      </c>
      <c r="F345" s="32" t="s">
        <v>401</v>
      </c>
      <c r="G345" s="351"/>
      <c r="H345" s="351"/>
      <c r="I345" s="351"/>
      <c r="J345" s="351"/>
      <c r="K345" s="351"/>
      <c r="L345" s="351"/>
      <c r="M345" s="351"/>
      <c r="N345" s="351">
        <f>SUBTOTAL(9,G345:M345)</f>
        <v>0</v>
      </c>
      <c r="O345" s="352">
        <f>IFERROR(N345/$N$19*100,"0.00")</f>
        <v>0</v>
      </c>
    </row>
    <row r="346" spans="1:15" s="1" customFormat="1" ht="12.75" x14ac:dyDescent="0.2">
      <c r="A346" s="362">
        <v>2</v>
      </c>
      <c r="B346" s="349">
        <v>4</v>
      </c>
      <c r="C346" s="349">
        <v>1</v>
      </c>
      <c r="D346" s="349">
        <v>2</v>
      </c>
      <c r="E346" s="349" t="s">
        <v>310</v>
      </c>
      <c r="F346" s="32" t="s">
        <v>402</v>
      </c>
      <c r="G346" s="351"/>
      <c r="H346" s="351"/>
      <c r="I346" s="351"/>
      <c r="J346" s="351"/>
      <c r="K346" s="351"/>
      <c r="L346" s="351"/>
      <c r="M346" s="351"/>
      <c r="N346" s="351">
        <f>SUBTOTAL(9,G346:M346)</f>
        <v>0</v>
      </c>
      <c r="O346" s="352">
        <f>IFERROR(N346/$N$19*100,"0.00")</f>
        <v>0</v>
      </c>
    </row>
    <row r="347" spans="1:15" s="1" customFormat="1" ht="12.75" x14ac:dyDescent="0.2">
      <c r="A347" s="362">
        <v>2</v>
      </c>
      <c r="B347" s="349">
        <v>4</v>
      </c>
      <c r="C347" s="349">
        <v>1</v>
      </c>
      <c r="D347" s="349">
        <v>2</v>
      </c>
      <c r="E347" s="349" t="s">
        <v>311</v>
      </c>
      <c r="F347" s="32" t="s">
        <v>403</v>
      </c>
      <c r="G347" s="364"/>
      <c r="H347" s="364"/>
      <c r="I347" s="364"/>
      <c r="J347" s="364"/>
      <c r="K347" s="364"/>
      <c r="L347" s="364"/>
      <c r="M347" s="364"/>
      <c r="N347" s="351">
        <f>SUBTOTAL(9,G347:M347)</f>
        <v>0</v>
      </c>
      <c r="O347" s="352">
        <f>IFERROR(N347/$N$19*100,"0.00")</f>
        <v>0</v>
      </c>
    </row>
    <row r="348" spans="1:15" s="1" customFormat="1" ht="12.75" x14ac:dyDescent="0.2">
      <c r="A348" s="343">
        <v>2</v>
      </c>
      <c r="B348" s="344">
        <v>4</v>
      </c>
      <c r="C348" s="344">
        <v>1</v>
      </c>
      <c r="D348" s="344">
        <v>4</v>
      </c>
      <c r="E348" s="349"/>
      <c r="F348" s="36" t="s">
        <v>404</v>
      </c>
      <c r="G348" s="364">
        <f t="shared" ref="G348:N348" si="156">+G349+G350</f>
        <v>0</v>
      </c>
      <c r="H348" s="364">
        <f t="shared" si="156"/>
        <v>0</v>
      </c>
      <c r="I348" s="364">
        <f t="shared" si="156"/>
        <v>0</v>
      </c>
      <c r="J348" s="364">
        <f t="shared" si="156"/>
        <v>0</v>
      </c>
      <c r="K348" s="364">
        <f t="shared" si="156"/>
        <v>0</v>
      </c>
      <c r="L348" s="364">
        <f t="shared" si="156"/>
        <v>0</v>
      </c>
      <c r="M348" s="364">
        <f t="shared" si="156"/>
        <v>0</v>
      </c>
      <c r="N348" s="364">
        <f t="shared" si="156"/>
        <v>0</v>
      </c>
      <c r="O348" s="370">
        <f>+O349+O350</f>
        <v>0</v>
      </c>
    </row>
    <row r="349" spans="1:15" s="1" customFormat="1" ht="12.75" x14ac:dyDescent="0.2">
      <c r="A349" s="382">
        <v>2</v>
      </c>
      <c r="B349" s="383">
        <v>4</v>
      </c>
      <c r="C349" s="383">
        <v>1</v>
      </c>
      <c r="D349" s="383">
        <v>4</v>
      </c>
      <c r="E349" s="349" t="s">
        <v>309</v>
      </c>
      <c r="F349" s="37" t="s">
        <v>405</v>
      </c>
      <c r="G349" s="351"/>
      <c r="H349" s="351"/>
      <c r="I349" s="351"/>
      <c r="J349" s="351"/>
      <c r="K349" s="351"/>
      <c r="L349" s="351"/>
      <c r="M349" s="351"/>
      <c r="N349" s="351">
        <f>SUBTOTAL(9,G349:M349)</f>
        <v>0</v>
      </c>
      <c r="O349" s="352">
        <f>IFERROR(N349/$N$19*100,"0.00")</f>
        <v>0</v>
      </c>
    </row>
    <row r="350" spans="1:15" s="1" customFormat="1" ht="12.75" x14ac:dyDescent="0.2">
      <c r="A350" s="362">
        <v>2</v>
      </c>
      <c r="B350" s="349">
        <v>4</v>
      </c>
      <c r="C350" s="349">
        <v>1</v>
      </c>
      <c r="D350" s="349">
        <v>4</v>
      </c>
      <c r="E350" s="349" t="s">
        <v>310</v>
      </c>
      <c r="F350" s="32" t="s">
        <v>406</v>
      </c>
      <c r="G350" s="364"/>
      <c r="H350" s="364"/>
      <c r="I350" s="364"/>
      <c r="J350" s="364"/>
      <c r="K350" s="364"/>
      <c r="L350" s="364"/>
      <c r="M350" s="364"/>
      <c r="N350" s="351">
        <f>SUBTOTAL(9,G350:M350)</f>
        <v>0</v>
      </c>
      <c r="O350" s="352">
        <f>IFERROR(N350/$N$19*100,"0.00")</f>
        <v>0</v>
      </c>
    </row>
    <row r="351" spans="1:15" s="1" customFormat="1" ht="12.75" x14ac:dyDescent="0.2">
      <c r="A351" s="367">
        <v>2</v>
      </c>
      <c r="B351" s="344">
        <v>4</v>
      </c>
      <c r="C351" s="344">
        <v>1</v>
      </c>
      <c r="D351" s="344">
        <v>5</v>
      </c>
      <c r="E351" s="344"/>
      <c r="F351" s="36" t="s">
        <v>407</v>
      </c>
      <c r="G351" s="364">
        <f t="shared" ref="G351:O351" si="157">+G352</f>
        <v>0</v>
      </c>
      <c r="H351" s="364">
        <f t="shared" si="157"/>
        <v>0</v>
      </c>
      <c r="I351" s="364">
        <f t="shared" si="157"/>
        <v>0</v>
      </c>
      <c r="J351" s="364">
        <f t="shared" si="157"/>
        <v>0</v>
      </c>
      <c r="K351" s="364">
        <f t="shared" si="157"/>
        <v>0</v>
      </c>
      <c r="L351" s="364">
        <f t="shared" si="157"/>
        <v>0</v>
      </c>
      <c r="M351" s="364">
        <f t="shared" si="157"/>
        <v>0</v>
      </c>
      <c r="N351" s="364">
        <f t="shared" si="157"/>
        <v>0</v>
      </c>
      <c r="O351" s="347">
        <f t="shared" si="157"/>
        <v>0</v>
      </c>
    </row>
    <row r="352" spans="1:15" s="1" customFormat="1" ht="12.75" x14ac:dyDescent="0.2">
      <c r="A352" s="362">
        <v>2</v>
      </c>
      <c r="B352" s="349">
        <v>4</v>
      </c>
      <c r="C352" s="349">
        <v>1</v>
      </c>
      <c r="D352" s="349">
        <v>5</v>
      </c>
      <c r="E352" s="349" t="s">
        <v>309</v>
      </c>
      <c r="F352" s="32" t="s">
        <v>407</v>
      </c>
      <c r="G352" s="364"/>
      <c r="H352" s="364"/>
      <c r="I352" s="364"/>
      <c r="J352" s="364"/>
      <c r="K352" s="364"/>
      <c r="L352" s="364"/>
      <c r="M352" s="364"/>
      <c r="N352" s="351">
        <f>SUBTOTAL(9,G352:M352)</f>
        <v>0</v>
      </c>
      <c r="O352" s="352">
        <f>IFERROR(N352/$N$19*100,"0.00")</f>
        <v>0</v>
      </c>
    </row>
    <row r="353" spans="1:15" s="1" customFormat="1" ht="12.75" x14ac:dyDescent="0.2">
      <c r="A353" s="343">
        <v>2</v>
      </c>
      <c r="B353" s="344">
        <v>4</v>
      </c>
      <c r="C353" s="344">
        <v>1</v>
      </c>
      <c r="D353" s="344">
        <v>6</v>
      </c>
      <c r="E353" s="349"/>
      <c r="F353" s="36" t="s">
        <v>408</v>
      </c>
      <c r="G353" s="364">
        <f t="shared" ref="G353:O353" si="158">+G354</f>
        <v>0</v>
      </c>
      <c r="H353" s="364">
        <f t="shared" si="158"/>
        <v>0</v>
      </c>
      <c r="I353" s="364">
        <f t="shared" si="158"/>
        <v>0</v>
      </c>
      <c r="J353" s="364">
        <f t="shared" si="158"/>
        <v>0</v>
      </c>
      <c r="K353" s="364">
        <f t="shared" si="158"/>
        <v>0</v>
      </c>
      <c r="L353" s="364">
        <f t="shared" si="158"/>
        <v>0</v>
      </c>
      <c r="M353" s="364">
        <f t="shared" si="158"/>
        <v>0</v>
      </c>
      <c r="N353" s="364">
        <f t="shared" si="158"/>
        <v>0</v>
      </c>
      <c r="O353" s="370">
        <f t="shared" si="158"/>
        <v>0</v>
      </c>
    </row>
    <row r="354" spans="1:15" s="1" customFormat="1" ht="12.75" x14ac:dyDescent="0.2">
      <c r="A354" s="362">
        <v>2</v>
      </c>
      <c r="B354" s="349">
        <v>4</v>
      </c>
      <c r="C354" s="349">
        <v>1</v>
      </c>
      <c r="D354" s="349">
        <v>6</v>
      </c>
      <c r="E354" s="349" t="s">
        <v>309</v>
      </c>
      <c r="F354" s="32" t="s">
        <v>409</v>
      </c>
      <c r="G354" s="364"/>
      <c r="H354" s="364"/>
      <c r="I354" s="364"/>
      <c r="J354" s="364"/>
      <c r="K354" s="364"/>
      <c r="L354" s="364"/>
      <c r="M354" s="364"/>
      <c r="N354" s="351">
        <f>SUBTOTAL(9,G354:M354)</f>
        <v>0</v>
      </c>
      <c r="O354" s="352">
        <f>IFERROR(N354/$N$19*100,"0.00")</f>
        <v>0</v>
      </c>
    </row>
    <row r="355" spans="1:15" s="1" customFormat="1" ht="12.75" x14ac:dyDescent="0.2">
      <c r="A355" s="338">
        <v>2</v>
      </c>
      <c r="B355" s="339">
        <v>4</v>
      </c>
      <c r="C355" s="339">
        <v>2</v>
      </c>
      <c r="D355" s="339"/>
      <c r="E355" s="339"/>
      <c r="F355" s="38" t="s">
        <v>410</v>
      </c>
      <c r="G355" s="388">
        <f>+G356+G358+G362</f>
        <v>0</v>
      </c>
      <c r="H355" s="388">
        <f t="shared" ref="H355:N355" si="159">+H356+H358+H362</f>
        <v>0</v>
      </c>
      <c r="I355" s="388">
        <f t="shared" si="159"/>
        <v>0</v>
      </c>
      <c r="J355" s="388">
        <f t="shared" si="159"/>
        <v>0</v>
      </c>
      <c r="K355" s="388">
        <f t="shared" si="159"/>
        <v>0</v>
      </c>
      <c r="L355" s="388">
        <f t="shared" si="159"/>
        <v>0</v>
      </c>
      <c r="M355" s="388">
        <f t="shared" si="159"/>
        <v>0</v>
      </c>
      <c r="N355" s="388">
        <f t="shared" si="159"/>
        <v>0</v>
      </c>
      <c r="O355" s="342">
        <f>+O356+O358+O362</f>
        <v>0</v>
      </c>
    </row>
    <row r="356" spans="1:15" s="1" customFormat="1" ht="12.75" x14ac:dyDescent="0.2">
      <c r="A356" s="343">
        <v>2</v>
      </c>
      <c r="B356" s="344">
        <v>4</v>
      </c>
      <c r="C356" s="344">
        <v>2</v>
      </c>
      <c r="D356" s="344">
        <v>1</v>
      </c>
      <c r="E356" s="349"/>
      <c r="F356" s="361" t="s">
        <v>411</v>
      </c>
      <c r="G356" s="364">
        <f t="shared" ref="G356:O356" si="160">+G357</f>
        <v>0</v>
      </c>
      <c r="H356" s="364">
        <f t="shared" si="160"/>
        <v>0</v>
      </c>
      <c r="I356" s="364">
        <f t="shared" si="160"/>
        <v>0</v>
      </c>
      <c r="J356" s="364">
        <f t="shared" si="160"/>
        <v>0</v>
      </c>
      <c r="K356" s="364">
        <f t="shared" si="160"/>
        <v>0</v>
      </c>
      <c r="L356" s="364">
        <f t="shared" si="160"/>
        <v>0</v>
      </c>
      <c r="M356" s="364">
        <f t="shared" si="160"/>
        <v>0</v>
      </c>
      <c r="N356" s="364">
        <f t="shared" si="160"/>
        <v>0</v>
      </c>
      <c r="O356" s="370">
        <f t="shared" si="160"/>
        <v>0</v>
      </c>
    </row>
    <row r="357" spans="1:15" s="1" customFormat="1" ht="12.75" x14ac:dyDescent="0.2">
      <c r="A357" s="348">
        <v>2</v>
      </c>
      <c r="B357" s="349">
        <v>4</v>
      </c>
      <c r="C357" s="349">
        <v>2</v>
      </c>
      <c r="D357" s="349">
        <v>1</v>
      </c>
      <c r="E357" s="349" t="s">
        <v>309</v>
      </c>
      <c r="F357" s="32" t="s">
        <v>412</v>
      </c>
      <c r="G357" s="364"/>
      <c r="H357" s="364"/>
      <c r="I357" s="364"/>
      <c r="J357" s="364"/>
      <c r="K357" s="364"/>
      <c r="L357" s="364"/>
      <c r="M357" s="364"/>
      <c r="N357" s="351">
        <f>SUBTOTAL(9,G357:M357)</f>
        <v>0</v>
      </c>
      <c r="O357" s="352">
        <f>IFERROR(N357/$N$19*100,"0.00")</f>
        <v>0</v>
      </c>
    </row>
    <row r="358" spans="1:15" s="1" customFormat="1" ht="12.75" x14ac:dyDescent="0.2">
      <c r="A358" s="343">
        <v>2</v>
      </c>
      <c r="B358" s="344">
        <v>4</v>
      </c>
      <c r="C358" s="344">
        <v>2</v>
      </c>
      <c r="D358" s="344">
        <v>2</v>
      </c>
      <c r="E358" s="349"/>
      <c r="F358" s="36" t="s">
        <v>413</v>
      </c>
      <c r="G358" s="364">
        <f t="shared" ref="G358:N358" si="161">+G359+G360+G361</f>
        <v>0</v>
      </c>
      <c r="H358" s="364">
        <f t="shared" si="161"/>
        <v>0</v>
      </c>
      <c r="I358" s="364">
        <f t="shared" si="161"/>
        <v>0</v>
      </c>
      <c r="J358" s="364">
        <f t="shared" si="161"/>
        <v>0</v>
      </c>
      <c r="K358" s="364">
        <f t="shared" si="161"/>
        <v>0</v>
      </c>
      <c r="L358" s="364">
        <f t="shared" si="161"/>
        <v>0</v>
      </c>
      <c r="M358" s="364">
        <f t="shared" si="161"/>
        <v>0</v>
      </c>
      <c r="N358" s="364">
        <f t="shared" si="161"/>
        <v>0</v>
      </c>
      <c r="O358" s="347">
        <f>+O359+O360+O361</f>
        <v>0</v>
      </c>
    </row>
    <row r="359" spans="1:15" s="1" customFormat="1" ht="22.5" x14ac:dyDescent="0.2">
      <c r="A359" s="348">
        <v>2</v>
      </c>
      <c r="B359" s="349">
        <v>4</v>
      </c>
      <c r="C359" s="349">
        <v>2</v>
      </c>
      <c r="D359" s="349">
        <v>2</v>
      </c>
      <c r="E359" s="349" t="s">
        <v>309</v>
      </c>
      <c r="F359" s="32" t="s">
        <v>414</v>
      </c>
      <c r="G359" s="364"/>
      <c r="H359" s="364"/>
      <c r="I359" s="364"/>
      <c r="J359" s="364"/>
      <c r="K359" s="364"/>
      <c r="L359" s="364"/>
      <c r="M359" s="364"/>
      <c r="N359" s="351">
        <f>SUBTOTAL(9,G359:M359)</f>
        <v>0</v>
      </c>
      <c r="O359" s="352">
        <f>IFERROR(N359/$N$19*100,"0.00")</f>
        <v>0</v>
      </c>
    </row>
    <row r="360" spans="1:15" s="1" customFormat="1" ht="22.5" x14ac:dyDescent="0.2">
      <c r="A360" s="348">
        <v>2</v>
      </c>
      <c r="B360" s="349">
        <v>4</v>
      </c>
      <c r="C360" s="349">
        <v>2</v>
      </c>
      <c r="D360" s="349">
        <v>2</v>
      </c>
      <c r="E360" s="349" t="s">
        <v>310</v>
      </c>
      <c r="F360" s="32" t="s">
        <v>415</v>
      </c>
      <c r="G360" s="364"/>
      <c r="H360" s="364"/>
      <c r="I360" s="364"/>
      <c r="J360" s="364"/>
      <c r="K360" s="364"/>
      <c r="L360" s="364"/>
      <c r="M360" s="364"/>
      <c r="N360" s="351">
        <f>SUBTOTAL(9,G360:M360)</f>
        <v>0</v>
      </c>
      <c r="O360" s="352">
        <f>IFERROR(N360/$N$19*100,"0.00")</f>
        <v>0</v>
      </c>
    </row>
    <row r="361" spans="1:15" s="1" customFormat="1" ht="22.5" x14ac:dyDescent="0.2">
      <c r="A361" s="348">
        <v>2</v>
      </c>
      <c r="B361" s="349">
        <v>4</v>
      </c>
      <c r="C361" s="349">
        <v>2</v>
      </c>
      <c r="D361" s="349">
        <v>2</v>
      </c>
      <c r="E361" s="349" t="s">
        <v>311</v>
      </c>
      <c r="F361" s="32" t="s">
        <v>416</v>
      </c>
      <c r="G361" s="364"/>
      <c r="H361" s="364"/>
      <c r="I361" s="364"/>
      <c r="J361" s="364"/>
      <c r="K361" s="364"/>
      <c r="L361" s="364"/>
      <c r="M361" s="364"/>
      <c r="N361" s="351">
        <f>SUBTOTAL(9,G361:M361)</f>
        <v>0</v>
      </c>
      <c r="O361" s="352">
        <f>IFERROR(N361/$N$19*100,"0.00")</f>
        <v>0</v>
      </c>
    </row>
    <row r="362" spans="1:15" s="1" customFormat="1" ht="12.75" x14ac:dyDescent="0.2">
      <c r="A362" s="361">
        <v>2</v>
      </c>
      <c r="B362" s="344">
        <v>4</v>
      </c>
      <c r="C362" s="344">
        <v>2</v>
      </c>
      <c r="D362" s="344">
        <v>3</v>
      </c>
      <c r="E362" s="344"/>
      <c r="F362" s="36" t="s">
        <v>417</v>
      </c>
      <c r="G362" s="364">
        <f>G363+G364+G365</f>
        <v>0</v>
      </c>
      <c r="H362" s="364">
        <f t="shared" ref="H362:N362" si="162">H363+H364+H365</f>
        <v>0</v>
      </c>
      <c r="I362" s="364">
        <f t="shared" si="162"/>
        <v>0</v>
      </c>
      <c r="J362" s="364">
        <f t="shared" si="162"/>
        <v>0</v>
      </c>
      <c r="K362" s="364">
        <f t="shared" si="162"/>
        <v>0</v>
      </c>
      <c r="L362" s="364">
        <f t="shared" si="162"/>
        <v>0</v>
      </c>
      <c r="M362" s="364">
        <f t="shared" si="162"/>
        <v>0</v>
      </c>
      <c r="N362" s="364">
        <f t="shared" si="162"/>
        <v>0</v>
      </c>
      <c r="O362" s="385">
        <f>O363+O364+O365</f>
        <v>0</v>
      </c>
    </row>
    <row r="363" spans="1:15" s="1" customFormat="1" ht="22.5" x14ac:dyDescent="0.2">
      <c r="A363" s="350">
        <v>2</v>
      </c>
      <c r="B363" s="349">
        <v>4</v>
      </c>
      <c r="C363" s="349">
        <v>2</v>
      </c>
      <c r="D363" s="349">
        <v>3</v>
      </c>
      <c r="E363" s="349" t="s">
        <v>309</v>
      </c>
      <c r="F363" s="32" t="s">
        <v>418</v>
      </c>
      <c r="G363" s="351"/>
      <c r="H363" s="351"/>
      <c r="I363" s="351"/>
      <c r="J363" s="351"/>
      <c r="K363" s="351"/>
      <c r="L363" s="351"/>
      <c r="M363" s="351"/>
      <c r="N363" s="351">
        <f>SUBTOTAL(9,G363:M363)</f>
        <v>0</v>
      </c>
      <c r="O363" s="352">
        <f>IFERROR(N363/$N$19*100,"0.00")</f>
        <v>0</v>
      </c>
    </row>
    <row r="364" spans="1:15" s="1" customFormat="1" ht="12.75" x14ac:dyDescent="0.2">
      <c r="A364" s="350">
        <v>2</v>
      </c>
      <c r="B364" s="349">
        <v>4</v>
      </c>
      <c r="C364" s="349">
        <v>2</v>
      </c>
      <c r="D364" s="349">
        <v>3</v>
      </c>
      <c r="E364" s="349" t="s">
        <v>310</v>
      </c>
      <c r="F364" s="32" t="s">
        <v>419</v>
      </c>
      <c r="G364" s="351"/>
      <c r="H364" s="351"/>
      <c r="I364" s="351"/>
      <c r="J364" s="351"/>
      <c r="K364" s="351"/>
      <c r="L364" s="351"/>
      <c r="M364" s="351"/>
      <c r="N364" s="351">
        <f>SUBTOTAL(9,G364:M364)</f>
        <v>0</v>
      </c>
      <c r="O364" s="352">
        <f>IFERROR(N364/$N$19*100,"0.00")</f>
        <v>0</v>
      </c>
    </row>
    <row r="365" spans="1:15" s="1" customFormat="1" ht="22.5" x14ac:dyDescent="0.2">
      <c r="A365" s="350">
        <v>2</v>
      </c>
      <c r="B365" s="349">
        <v>4</v>
      </c>
      <c r="C365" s="349">
        <v>2</v>
      </c>
      <c r="D365" s="349">
        <v>3</v>
      </c>
      <c r="E365" s="349" t="s">
        <v>311</v>
      </c>
      <c r="F365" s="32" t="s">
        <v>420</v>
      </c>
      <c r="G365" s="351"/>
      <c r="H365" s="351"/>
      <c r="I365" s="351"/>
      <c r="J365" s="351"/>
      <c r="K365" s="351"/>
      <c r="L365" s="351"/>
      <c r="M365" s="351"/>
      <c r="N365" s="351">
        <f>SUBTOTAL(9,G365:M365)</f>
        <v>0</v>
      </c>
      <c r="O365" s="352">
        <f>IFERROR(N365/$N$19*100,"0.00")</f>
        <v>0</v>
      </c>
    </row>
    <row r="366" spans="1:15" s="1" customFormat="1" ht="12.75" x14ac:dyDescent="0.2">
      <c r="A366" s="338">
        <v>2</v>
      </c>
      <c r="B366" s="339">
        <v>4</v>
      </c>
      <c r="C366" s="339">
        <v>4</v>
      </c>
      <c r="D366" s="339"/>
      <c r="E366" s="339"/>
      <c r="F366" s="38" t="s">
        <v>421</v>
      </c>
      <c r="G366" s="388">
        <f>+G367</f>
        <v>0</v>
      </c>
      <c r="H366" s="388">
        <f t="shared" ref="H366:N366" si="163">+H367</f>
        <v>0</v>
      </c>
      <c r="I366" s="388">
        <f t="shared" si="163"/>
        <v>0</v>
      </c>
      <c r="J366" s="388">
        <f t="shared" si="163"/>
        <v>0</v>
      </c>
      <c r="K366" s="388">
        <f t="shared" si="163"/>
        <v>0</v>
      </c>
      <c r="L366" s="388">
        <f t="shared" si="163"/>
        <v>0</v>
      </c>
      <c r="M366" s="388">
        <f t="shared" si="163"/>
        <v>0</v>
      </c>
      <c r="N366" s="388">
        <f t="shared" si="163"/>
        <v>0</v>
      </c>
      <c r="O366" s="342">
        <f>+O367</f>
        <v>0</v>
      </c>
    </row>
    <row r="367" spans="1:15" s="1" customFormat="1" ht="12.75" x14ac:dyDescent="0.2">
      <c r="A367" s="361">
        <v>2</v>
      </c>
      <c r="B367" s="344">
        <v>4</v>
      </c>
      <c r="C367" s="344">
        <v>4</v>
      </c>
      <c r="D367" s="344">
        <v>1</v>
      </c>
      <c r="E367" s="344"/>
      <c r="F367" s="36" t="s">
        <v>422</v>
      </c>
      <c r="G367" s="364">
        <f>+G368+G369+G370</f>
        <v>0</v>
      </c>
      <c r="H367" s="364">
        <f t="shared" ref="H367:N367" si="164">+H368+H369+H370</f>
        <v>0</v>
      </c>
      <c r="I367" s="364">
        <f t="shared" si="164"/>
        <v>0</v>
      </c>
      <c r="J367" s="364">
        <f t="shared" si="164"/>
        <v>0</v>
      </c>
      <c r="K367" s="364">
        <f t="shared" si="164"/>
        <v>0</v>
      </c>
      <c r="L367" s="364">
        <f t="shared" si="164"/>
        <v>0</v>
      </c>
      <c r="M367" s="364">
        <f t="shared" si="164"/>
        <v>0</v>
      </c>
      <c r="N367" s="364">
        <f t="shared" si="164"/>
        <v>0</v>
      </c>
      <c r="O367" s="385">
        <f>+O368+O369+O370</f>
        <v>0</v>
      </c>
    </row>
    <row r="368" spans="1:15" s="1" customFormat="1" ht="22.5" x14ac:dyDescent="0.2">
      <c r="A368" s="350">
        <v>2</v>
      </c>
      <c r="B368" s="349">
        <v>4</v>
      </c>
      <c r="C368" s="349">
        <v>4</v>
      </c>
      <c r="D368" s="349">
        <v>1</v>
      </c>
      <c r="E368" s="349" t="s">
        <v>309</v>
      </c>
      <c r="F368" s="32" t="s">
        <v>423</v>
      </c>
      <c r="G368" s="351"/>
      <c r="H368" s="351"/>
      <c r="I368" s="351"/>
      <c r="J368" s="351"/>
      <c r="K368" s="351"/>
      <c r="L368" s="351"/>
      <c r="M368" s="351"/>
      <c r="N368" s="351">
        <f>SUBTOTAL(9,G368:M368)</f>
        <v>0</v>
      </c>
      <c r="O368" s="352">
        <f>IFERROR(N368/$N$19*100,"0.00")</f>
        <v>0</v>
      </c>
    </row>
    <row r="369" spans="1:15" s="1" customFormat="1" ht="12.75" x14ac:dyDescent="0.2">
      <c r="A369" s="350">
        <v>2</v>
      </c>
      <c r="B369" s="349">
        <v>4</v>
      </c>
      <c r="C369" s="349">
        <v>4</v>
      </c>
      <c r="D369" s="349">
        <v>1</v>
      </c>
      <c r="E369" s="349" t="s">
        <v>310</v>
      </c>
      <c r="F369" s="32" t="s">
        <v>424</v>
      </c>
      <c r="G369" s="351"/>
      <c r="H369" s="351"/>
      <c r="I369" s="351"/>
      <c r="J369" s="351"/>
      <c r="K369" s="351"/>
      <c r="L369" s="351"/>
      <c r="M369" s="351"/>
      <c r="N369" s="351">
        <f>SUBTOTAL(9,G369:M369)</f>
        <v>0</v>
      </c>
      <c r="O369" s="352">
        <f>IFERROR(N369/$N$19*100,"0.00")</f>
        <v>0</v>
      </c>
    </row>
    <row r="370" spans="1:15" s="1" customFormat="1" ht="22.5" x14ac:dyDescent="0.2">
      <c r="A370" s="350">
        <v>2</v>
      </c>
      <c r="B370" s="349">
        <v>4</v>
      </c>
      <c r="C370" s="349">
        <v>4</v>
      </c>
      <c r="D370" s="349">
        <v>1</v>
      </c>
      <c r="E370" s="349" t="s">
        <v>311</v>
      </c>
      <c r="F370" s="32" t="s">
        <v>425</v>
      </c>
      <c r="G370" s="351"/>
      <c r="H370" s="351"/>
      <c r="I370" s="351"/>
      <c r="J370" s="351"/>
      <c r="K370" s="351"/>
      <c r="L370" s="351"/>
      <c r="M370" s="351"/>
      <c r="N370" s="351">
        <f>SUBTOTAL(9,G370:M370)</f>
        <v>0</v>
      </c>
      <c r="O370" s="352">
        <f>IFERROR(N370/$N$19*100,"0.00")</f>
        <v>0</v>
      </c>
    </row>
    <row r="371" spans="1:15" s="1" customFormat="1" ht="12.75" x14ac:dyDescent="0.2">
      <c r="A371" s="338">
        <v>2</v>
      </c>
      <c r="B371" s="339">
        <v>4</v>
      </c>
      <c r="C371" s="339">
        <v>6</v>
      </c>
      <c r="D371" s="339"/>
      <c r="E371" s="339"/>
      <c r="F371" s="38" t="s">
        <v>426</v>
      </c>
      <c r="G371" s="388">
        <f t="shared" ref="G371:N371" si="165">+G372+G374+G376+G378</f>
        <v>0</v>
      </c>
      <c r="H371" s="388">
        <f t="shared" si="165"/>
        <v>0</v>
      </c>
      <c r="I371" s="388">
        <f t="shared" si="165"/>
        <v>0</v>
      </c>
      <c r="J371" s="388">
        <f t="shared" si="165"/>
        <v>0</v>
      </c>
      <c r="K371" s="388">
        <f t="shared" si="165"/>
        <v>0</v>
      </c>
      <c r="L371" s="388">
        <f t="shared" si="165"/>
        <v>0</v>
      </c>
      <c r="M371" s="388">
        <f t="shared" si="165"/>
        <v>0</v>
      </c>
      <c r="N371" s="388">
        <f t="shared" si="165"/>
        <v>0</v>
      </c>
      <c r="O371" s="342">
        <f>+O372+O374+O376+O378</f>
        <v>0</v>
      </c>
    </row>
    <row r="372" spans="1:15" s="1" customFormat="1" ht="12.75" x14ac:dyDescent="0.2">
      <c r="A372" s="367">
        <v>2</v>
      </c>
      <c r="B372" s="344">
        <v>4</v>
      </c>
      <c r="C372" s="344">
        <v>6</v>
      </c>
      <c r="D372" s="344">
        <v>1</v>
      </c>
      <c r="E372" s="344"/>
      <c r="F372" s="36" t="s">
        <v>427</v>
      </c>
      <c r="G372" s="364">
        <f t="shared" ref="G372:O372" si="166">+G373</f>
        <v>0</v>
      </c>
      <c r="H372" s="364">
        <f t="shared" si="166"/>
        <v>0</v>
      </c>
      <c r="I372" s="364">
        <f t="shared" si="166"/>
        <v>0</v>
      </c>
      <c r="J372" s="364">
        <f t="shared" si="166"/>
        <v>0</v>
      </c>
      <c r="K372" s="364">
        <f t="shared" si="166"/>
        <v>0</v>
      </c>
      <c r="L372" s="364">
        <f t="shared" si="166"/>
        <v>0</v>
      </c>
      <c r="M372" s="364">
        <f t="shared" si="166"/>
        <v>0</v>
      </c>
      <c r="N372" s="364">
        <f t="shared" si="166"/>
        <v>0</v>
      </c>
      <c r="O372" s="370">
        <f t="shared" si="166"/>
        <v>0</v>
      </c>
    </row>
    <row r="373" spans="1:15" s="1" customFormat="1" ht="12.75" x14ac:dyDescent="0.2">
      <c r="A373" s="362">
        <v>2</v>
      </c>
      <c r="B373" s="349">
        <v>4</v>
      </c>
      <c r="C373" s="349">
        <v>6</v>
      </c>
      <c r="D373" s="349">
        <v>1</v>
      </c>
      <c r="E373" s="349" t="s">
        <v>309</v>
      </c>
      <c r="F373" s="32" t="s">
        <v>427</v>
      </c>
      <c r="G373" s="364"/>
      <c r="H373" s="364"/>
      <c r="I373" s="364"/>
      <c r="J373" s="364"/>
      <c r="K373" s="364"/>
      <c r="L373" s="364"/>
      <c r="M373" s="364"/>
      <c r="N373" s="351">
        <f>SUBTOTAL(9,G373:M373)</f>
        <v>0</v>
      </c>
      <c r="O373" s="352">
        <f>IFERROR(N373/$N$19*100,"0.00")</f>
        <v>0</v>
      </c>
    </row>
    <row r="374" spans="1:15" s="1" customFormat="1" ht="12.75" x14ac:dyDescent="0.2">
      <c r="A374" s="391">
        <v>2</v>
      </c>
      <c r="B374" s="374">
        <v>4</v>
      </c>
      <c r="C374" s="374">
        <v>6</v>
      </c>
      <c r="D374" s="374">
        <v>2</v>
      </c>
      <c r="E374" s="374"/>
      <c r="F374" s="55" t="s">
        <v>428</v>
      </c>
      <c r="G374" s="392">
        <f t="shared" ref="G374:O374" si="167">+G375</f>
        <v>0</v>
      </c>
      <c r="H374" s="392">
        <f t="shared" si="167"/>
        <v>0</v>
      </c>
      <c r="I374" s="392">
        <f t="shared" si="167"/>
        <v>0</v>
      </c>
      <c r="J374" s="392">
        <f t="shared" si="167"/>
        <v>0</v>
      </c>
      <c r="K374" s="392">
        <f t="shared" si="167"/>
        <v>0</v>
      </c>
      <c r="L374" s="392">
        <f t="shared" si="167"/>
        <v>0</v>
      </c>
      <c r="M374" s="392">
        <f t="shared" si="167"/>
        <v>0</v>
      </c>
      <c r="N374" s="392">
        <f t="shared" si="167"/>
        <v>0</v>
      </c>
      <c r="O374" s="377">
        <f t="shared" si="167"/>
        <v>0</v>
      </c>
    </row>
    <row r="375" spans="1:15" s="1" customFormat="1" ht="12.75" x14ac:dyDescent="0.2">
      <c r="A375" s="362">
        <v>2</v>
      </c>
      <c r="B375" s="349">
        <v>4</v>
      </c>
      <c r="C375" s="349">
        <v>6</v>
      </c>
      <c r="D375" s="349">
        <v>2</v>
      </c>
      <c r="E375" s="349" t="s">
        <v>309</v>
      </c>
      <c r="F375" s="32" t="s">
        <v>428</v>
      </c>
      <c r="G375" s="364"/>
      <c r="H375" s="364"/>
      <c r="I375" s="364"/>
      <c r="J375" s="364"/>
      <c r="K375" s="364"/>
      <c r="L375" s="364"/>
      <c r="M375" s="364"/>
      <c r="N375" s="351">
        <f>SUBTOTAL(9,G375:M375)</f>
        <v>0</v>
      </c>
      <c r="O375" s="352">
        <f>IFERROR(N375/$N$19*100,"0.00")</f>
        <v>0</v>
      </c>
    </row>
    <row r="376" spans="1:15" s="1" customFormat="1" ht="12.75" x14ac:dyDescent="0.2">
      <c r="A376" s="367">
        <v>2</v>
      </c>
      <c r="B376" s="344">
        <v>4</v>
      </c>
      <c r="C376" s="344">
        <v>6</v>
      </c>
      <c r="D376" s="344">
        <v>3</v>
      </c>
      <c r="E376" s="349"/>
      <c r="F376" s="36" t="s">
        <v>429</v>
      </c>
      <c r="G376" s="364">
        <f t="shared" ref="G376:O376" si="168">+G377</f>
        <v>0</v>
      </c>
      <c r="H376" s="364">
        <f t="shared" si="168"/>
        <v>0</v>
      </c>
      <c r="I376" s="364">
        <f t="shared" si="168"/>
        <v>0</v>
      </c>
      <c r="J376" s="364">
        <f t="shared" si="168"/>
        <v>0</v>
      </c>
      <c r="K376" s="364">
        <f t="shared" si="168"/>
        <v>0</v>
      </c>
      <c r="L376" s="364">
        <f t="shared" si="168"/>
        <v>0</v>
      </c>
      <c r="M376" s="364">
        <f t="shared" si="168"/>
        <v>0</v>
      </c>
      <c r="N376" s="364">
        <f t="shared" si="168"/>
        <v>0</v>
      </c>
      <c r="O376" s="347">
        <f t="shared" si="168"/>
        <v>0</v>
      </c>
    </row>
    <row r="377" spans="1:15" s="1" customFormat="1" ht="12.75" x14ac:dyDescent="0.2">
      <c r="A377" s="362">
        <v>2</v>
      </c>
      <c r="B377" s="349">
        <v>4</v>
      </c>
      <c r="C377" s="349">
        <v>6</v>
      </c>
      <c r="D377" s="349">
        <v>3</v>
      </c>
      <c r="E377" s="349" t="s">
        <v>309</v>
      </c>
      <c r="F377" s="32" t="s">
        <v>429</v>
      </c>
      <c r="G377" s="364"/>
      <c r="H377" s="364"/>
      <c r="I377" s="364"/>
      <c r="J377" s="364"/>
      <c r="K377" s="364"/>
      <c r="L377" s="364"/>
      <c r="M377" s="364"/>
      <c r="N377" s="351">
        <f>SUBTOTAL(9,G377:M377)</f>
        <v>0</v>
      </c>
      <c r="O377" s="352">
        <f>IFERROR(N377/$N$19*100,"0.00")</f>
        <v>0</v>
      </c>
    </row>
    <row r="378" spans="1:15" s="1" customFormat="1" ht="12.75" x14ac:dyDescent="0.2">
      <c r="A378" s="367">
        <v>2</v>
      </c>
      <c r="B378" s="344">
        <v>4</v>
      </c>
      <c r="C378" s="344">
        <v>6</v>
      </c>
      <c r="D378" s="344">
        <v>4</v>
      </c>
      <c r="E378" s="344"/>
      <c r="F378" s="36" t="s">
        <v>430</v>
      </c>
      <c r="G378" s="364">
        <f t="shared" ref="G378:O378" si="169">+G379</f>
        <v>0</v>
      </c>
      <c r="H378" s="364">
        <f t="shared" si="169"/>
        <v>0</v>
      </c>
      <c r="I378" s="364">
        <f t="shared" si="169"/>
        <v>0</v>
      </c>
      <c r="J378" s="364">
        <f t="shared" si="169"/>
        <v>0</v>
      </c>
      <c r="K378" s="364">
        <f t="shared" si="169"/>
        <v>0</v>
      </c>
      <c r="L378" s="364">
        <f t="shared" si="169"/>
        <v>0</v>
      </c>
      <c r="M378" s="364">
        <f t="shared" si="169"/>
        <v>0</v>
      </c>
      <c r="N378" s="364">
        <f t="shared" si="169"/>
        <v>0</v>
      </c>
      <c r="O378" s="347">
        <f t="shared" si="169"/>
        <v>0</v>
      </c>
    </row>
    <row r="379" spans="1:15" s="1" customFormat="1" ht="12.75" x14ac:dyDescent="0.2">
      <c r="A379" s="362">
        <v>2</v>
      </c>
      <c r="B379" s="349">
        <v>4</v>
      </c>
      <c r="C379" s="349">
        <v>6</v>
      </c>
      <c r="D379" s="349">
        <v>4</v>
      </c>
      <c r="E379" s="349" t="s">
        <v>309</v>
      </c>
      <c r="F379" s="32" t="s">
        <v>430</v>
      </c>
      <c r="G379" s="364"/>
      <c r="H379" s="364"/>
      <c r="I379" s="364"/>
      <c r="J379" s="364"/>
      <c r="K379" s="364"/>
      <c r="L379" s="364"/>
      <c r="M379" s="364"/>
      <c r="N379" s="351">
        <f>SUBTOTAL(9,G379:M379)</f>
        <v>0</v>
      </c>
      <c r="O379" s="352">
        <f>IFERROR(N379/$N$19*100,"0.00")</f>
        <v>0</v>
      </c>
    </row>
    <row r="380" spans="1:15" s="1" customFormat="1" ht="12.75" x14ac:dyDescent="0.2">
      <c r="A380" s="338">
        <v>2</v>
      </c>
      <c r="B380" s="339">
        <v>4</v>
      </c>
      <c r="C380" s="339">
        <v>7</v>
      </c>
      <c r="D380" s="339"/>
      <c r="E380" s="339"/>
      <c r="F380" s="38" t="s">
        <v>431</v>
      </c>
      <c r="G380" s="388">
        <f t="shared" ref="G380:N380" si="170">+G381+G383+G385</f>
        <v>0</v>
      </c>
      <c r="H380" s="388">
        <f t="shared" si="170"/>
        <v>0</v>
      </c>
      <c r="I380" s="388">
        <f t="shared" si="170"/>
        <v>0</v>
      </c>
      <c r="J380" s="388">
        <f t="shared" si="170"/>
        <v>0</v>
      </c>
      <c r="K380" s="388">
        <f t="shared" si="170"/>
        <v>0</v>
      </c>
      <c r="L380" s="388">
        <f t="shared" si="170"/>
        <v>0</v>
      </c>
      <c r="M380" s="388">
        <f t="shared" si="170"/>
        <v>0</v>
      </c>
      <c r="N380" s="388">
        <f t="shared" si="170"/>
        <v>0</v>
      </c>
      <c r="O380" s="342">
        <f>+O381+O383+O385</f>
        <v>0</v>
      </c>
    </row>
    <row r="381" spans="1:15" s="1" customFormat="1" ht="22.5" x14ac:dyDescent="0.2">
      <c r="A381" s="343">
        <v>2</v>
      </c>
      <c r="B381" s="344">
        <v>4</v>
      </c>
      <c r="C381" s="344">
        <v>7</v>
      </c>
      <c r="D381" s="344">
        <v>1</v>
      </c>
      <c r="E381" s="344"/>
      <c r="F381" s="36" t="s">
        <v>432</v>
      </c>
      <c r="G381" s="364">
        <f t="shared" ref="G381:O381" si="171">+G382</f>
        <v>0</v>
      </c>
      <c r="H381" s="364">
        <f t="shared" si="171"/>
        <v>0</v>
      </c>
      <c r="I381" s="364">
        <f t="shared" si="171"/>
        <v>0</v>
      </c>
      <c r="J381" s="364">
        <f t="shared" si="171"/>
        <v>0</v>
      </c>
      <c r="K381" s="364">
        <f t="shared" si="171"/>
        <v>0</v>
      </c>
      <c r="L381" s="364">
        <f t="shared" si="171"/>
        <v>0</v>
      </c>
      <c r="M381" s="364">
        <f t="shared" si="171"/>
        <v>0</v>
      </c>
      <c r="N381" s="364">
        <f t="shared" si="171"/>
        <v>0</v>
      </c>
      <c r="O381" s="370">
        <f t="shared" si="171"/>
        <v>0</v>
      </c>
    </row>
    <row r="382" spans="1:15" s="1" customFormat="1" ht="12.75" x14ac:dyDescent="0.2">
      <c r="A382" s="362">
        <v>2</v>
      </c>
      <c r="B382" s="349">
        <v>4</v>
      </c>
      <c r="C382" s="349">
        <v>7</v>
      </c>
      <c r="D382" s="349">
        <v>1</v>
      </c>
      <c r="E382" s="349" t="s">
        <v>309</v>
      </c>
      <c r="F382" s="32" t="s">
        <v>433</v>
      </c>
      <c r="G382" s="364"/>
      <c r="H382" s="364"/>
      <c r="I382" s="364"/>
      <c r="J382" s="364"/>
      <c r="K382" s="364"/>
      <c r="L382" s="364"/>
      <c r="M382" s="364"/>
      <c r="N382" s="351">
        <f>SUBTOTAL(9,G382:M382)</f>
        <v>0</v>
      </c>
      <c r="O382" s="352">
        <f>IFERROR(N382/$N$19*100,"0.00")</f>
        <v>0</v>
      </c>
    </row>
    <row r="383" spans="1:15" s="1" customFormat="1" ht="12.75" x14ac:dyDescent="0.2">
      <c r="A383" s="367">
        <v>2</v>
      </c>
      <c r="B383" s="344">
        <v>4</v>
      </c>
      <c r="C383" s="344">
        <v>7</v>
      </c>
      <c r="D383" s="344">
        <v>2</v>
      </c>
      <c r="E383" s="344"/>
      <c r="F383" s="36" t="s">
        <v>434</v>
      </c>
      <c r="G383" s="364">
        <f t="shared" ref="G383:O383" si="172">+G384</f>
        <v>0</v>
      </c>
      <c r="H383" s="364">
        <f t="shared" si="172"/>
        <v>0</v>
      </c>
      <c r="I383" s="364">
        <f t="shared" si="172"/>
        <v>0</v>
      </c>
      <c r="J383" s="364">
        <f t="shared" si="172"/>
        <v>0</v>
      </c>
      <c r="K383" s="364">
        <f t="shared" si="172"/>
        <v>0</v>
      </c>
      <c r="L383" s="364">
        <f t="shared" si="172"/>
        <v>0</v>
      </c>
      <c r="M383" s="364">
        <f t="shared" si="172"/>
        <v>0</v>
      </c>
      <c r="N383" s="364">
        <f t="shared" si="172"/>
        <v>0</v>
      </c>
      <c r="O383" s="347">
        <f t="shared" si="172"/>
        <v>0</v>
      </c>
    </row>
    <row r="384" spans="1:15" s="1" customFormat="1" ht="12.75" x14ac:dyDescent="0.2">
      <c r="A384" s="362">
        <v>2</v>
      </c>
      <c r="B384" s="349">
        <v>4</v>
      </c>
      <c r="C384" s="349">
        <v>7</v>
      </c>
      <c r="D384" s="349">
        <v>2</v>
      </c>
      <c r="E384" s="349" t="s">
        <v>309</v>
      </c>
      <c r="F384" s="32" t="s">
        <v>435</v>
      </c>
      <c r="G384" s="364"/>
      <c r="H384" s="364"/>
      <c r="I384" s="364"/>
      <c r="J384" s="364"/>
      <c r="K384" s="364"/>
      <c r="L384" s="364"/>
      <c r="M384" s="364"/>
      <c r="N384" s="351">
        <f>SUBTOTAL(9,G384:M384)</f>
        <v>0</v>
      </c>
      <c r="O384" s="352">
        <f>IFERROR(N384/$N$19*100,"0.00")</f>
        <v>0</v>
      </c>
    </row>
    <row r="385" spans="1:15" s="1" customFormat="1" ht="12.75" x14ac:dyDescent="0.2">
      <c r="A385" s="367">
        <v>2</v>
      </c>
      <c r="B385" s="344">
        <v>4</v>
      </c>
      <c r="C385" s="344">
        <v>7</v>
      </c>
      <c r="D385" s="344">
        <v>3</v>
      </c>
      <c r="E385" s="344"/>
      <c r="F385" s="36" t="s">
        <v>436</v>
      </c>
      <c r="G385" s="364">
        <f t="shared" ref="G385:O385" si="173">+G386</f>
        <v>0</v>
      </c>
      <c r="H385" s="364">
        <f t="shared" si="173"/>
        <v>0</v>
      </c>
      <c r="I385" s="364">
        <f t="shared" si="173"/>
        <v>0</v>
      </c>
      <c r="J385" s="364">
        <f t="shared" si="173"/>
        <v>0</v>
      </c>
      <c r="K385" s="364">
        <f t="shared" si="173"/>
        <v>0</v>
      </c>
      <c r="L385" s="364">
        <f t="shared" si="173"/>
        <v>0</v>
      </c>
      <c r="M385" s="364">
        <f t="shared" si="173"/>
        <v>0</v>
      </c>
      <c r="N385" s="364">
        <f t="shared" si="173"/>
        <v>0</v>
      </c>
      <c r="O385" s="347">
        <f t="shared" si="173"/>
        <v>0</v>
      </c>
    </row>
    <row r="386" spans="1:15" s="1" customFormat="1" ht="12.75" x14ac:dyDescent="0.2">
      <c r="A386" s="362">
        <v>2</v>
      </c>
      <c r="B386" s="349">
        <v>4</v>
      </c>
      <c r="C386" s="349">
        <v>7</v>
      </c>
      <c r="D386" s="349">
        <v>3</v>
      </c>
      <c r="E386" s="349" t="s">
        <v>309</v>
      </c>
      <c r="F386" s="32" t="s">
        <v>436</v>
      </c>
      <c r="G386" s="364"/>
      <c r="H386" s="364"/>
      <c r="I386" s="364"/>
      <c r="J386" s="364"/>
      <c r="K386" s="364"/>
      <c r="L386" s="364"/>
      <c r="M386" s="364"/>
      <c r="N386" s="351">
        <f>SUBTOTAL(9,G386:M386)</f>
        <v>0</v>
      </c>
      <c r="O386" s="352">
        <f>IFERROR(N386/$N$19*100,"0.00")</f>
        <v>0</v>
      </c>
    </row>
    <row r="387" spans="1:15" s="1" customFormat="1" ht="12.75" x14ac:dyDescent="0.2">
      <c r="A387" s="338">
        <v>2</v>
      </c>
      <c r="B387" s="339">
        <v>4</v>
      </c>
      <c r="C387" s="339">
        <v>9</v>
      </c>
      <c r="D387" s="339"/>
      <c r="E387" s="339"/>
      <c r="F387" s="38" t="s">
        <v>437</v>
      </c>
      <c r="G387" s="388">
        <f t="shared" ref="G387:N387" si="174">+G388+G390+G392+G394</f>
        <v>0</v>
      </c>
      <c r="H387" s="388">
        <f t="shared" si="174"/>
        <v>0</v>
      </c>
      <c r="I387" s="388">
        <f t="shared" si="174"/>
        <v>0</v>
      </c>
      <c r="J387" s="388">
        <f t="shared" si="174"/>
        <v>0</v>
      </c>
      <c r="K387" s="388">
        <f t="shared" si="174"/>
        <v>0</v>
      </c>
      <c r="L387" s="388">
        <f t="shared" si="174"/>
        <v>0</v>
      </c>
      <c r="M387" s="388">
        <f t="shared" si="174"/>
        <v>0</v>
      </c>
      <c r="N387" s="388">
        <f t="shared" si="174"/>
        <v>0</v>
      </c>
      <c r="O387" s="342">
        <f>+O388+O390+O392+O394</f>
        <v>0</v>
      </c>
    </row>
    <row r="388" spans="1:15" s="1" customFormat="1" ht="12.75" x14ac:dyDescent="0.2">
      <c r="A388" s="367">
        <v>2</v>
      </c>
      <c r="B388" s="344">
        <v>4</v>
      </c>
      <c r="C388" s="344">
        <v>9</v>
      </c>
      <c r="D388" s="344">
        <v>1</v>
      </c>
      <c r="E388" s="344"/>
      <c r="F388" s="36" t="s">
        <v>437</v>
      </c>
      <c r="G388" s="364">
        <f t="shared" ref="G388:O388" si="175">+G389</f>
        <v>0</v>
      </c>
      <c r="H388" s="364">
        <f t="shared" si="175"/>
        <v>0</v>
      </c>
      <c r="I388" s="364">
        <f t="shared" si="175"/>
        <v>0</v>
      </c>
      <c r="J388" s="364">
        <f t="shared" si="175"/>
        <v>0</v>
      </c>
      <c r="K388" s="364">
        <f t="shared" si="175"/>
        <v>0</v>
      </c>
      <c r="L388" s="364">
        <f t="shared" si="175"/>
        <v>0</v>
      </c>
      <c r="M388" s="364">
        <f t="shared" si="175"/>
        <v>0</v>
      </c>
      <c r="N388" s="364">
        <f t="shared" si="175"/>
        <v>0</v>
      </c>
      <c r="O388" s="370">
        <f t="shared" si="175"/>
        <v>0</v>
      </c>
    </row>
    <row r="389" spans="1:15" s="1" customFormat="1" ht="12.75" x14ac:dyDescent="0.2">
      <c r="A389" s="362">
        <v>2</v>
      </c>
      <c r="B389" s="349">
        <v>4</v>
      </c>
      <c r="C389" s="349">
        <v>9</v>
      </c>
      <c r="D389" s="349">
        <v>1</v>
      </c>
      <c r="E389" s="349" t="s">
        <v>309</v>
      </c>
      <c r="F389" s="32" t="s">
        <v>437</v>
      </c>
      <c r="G389" s="364"/>
      <c r="H389" s="364"/>
      <c r="I389" s="364"/>
      <c r="J389" s="364"/>
      <c r="K389" s="364"/>
      <c r="L389" s="364"/>
      <c r="M389" s="364"/>
      <c r="N389" s="351">
        <f>SUBTOTAL(9,G389:M389)</f>
        <v>0</v>
      </c>
      <c r="O389" s="352">
        <f>IFERROR(N389/$N$19*100,"0.00")</f>
        <v>0</v>
      </c>
    </row>
    <row r="390" spans="1:15" s="1" customFormat="1" ht="12.75" x14ac:dyDescent="0.2">
      <c r="A390" s="367">
        <v>2</v>
      </c>
      <c r="B390" s="344">
        <v>4</v>
      </c>
      <c r="C390" s="344">
        <v>9</v>
      </c>
      <c r="D390" s="344">
        <v>2</v>
      </c>
      <c r="E390" s="344"/>
      <c r="F390" s="36" t="s">
        <v>438</v>
      </c>
      <c r="G390" s="364">
        <f t="shared" ref="G390:O390" si="176">+G391</f>
        <v>0</v>
      </c>
      <c r="H390" s="364">
        <f t="shared" si="176"/>
        <v>0</v>
      </c>
      <c r="I390" s="364">
        <f t="shared" si="176"/>
        <v>0</v>
      </c>
      <c r="J390" s="364">
        <f t="shared" si="176"/>
        <v>0</v>
      </c>
      <c r="K390" s="364">
        <f t="shared" si="176"/>
        <v>0</v>
      </c>
      <c r="L390" s="364">
        <f t="shared" si="176"/>
        <v>0</v>
      </c>
      <c r="M390" s="364">
        <f t="shared" si="176"/>
        <v>0</v>
      </c>
      <c r="N390" s="364">
        <f t="shared" si="176"/>
        <v>0</v>
      </c>
      <c r="O390" s="370">
        <f t="shared" si="176"/>
        <v>0</v>
      </c>
    </row>
    <row r="391" spans="1:15" s="1" customFormat="1" ht="12.75" x14ac:dyDescent="0.2">
      <c r="A391" s="362">
        <v>2</v>
      </c>
      <c r="B391" s="349">
        <v>4</v>
      </c>
      <c r="C391" s="349">
        <v>9</v>
      </c>
      <c r="D391" s="349">
        <v>2</v>
      </c>
      <c r="E391" s="349" t="s">
        <v>309</v>
      </c>
      <c r="F391" s="32" t="s">
        <v>438</v>
      </c>
      <c r="G391" s="364"/>
      <c r="H391" s="364"/>
      <c r="I391" s="364"/>
      <c r="J391" s="364"/>
      <c r="K391" s="364"/>
      <c r="L391" s="364"/>
      <c r="M391" s="364"/>
      <c r="N391" s="351">
        <f>SUBTOTAL(9,G391:M391)</f>
        <v>0</v>
      </c>
      <c r="O391" s="352">
        <f>IFERROR(N391/$N$19*100,"0.00")</f>
        <v>0</v>
      </c>
    </row>
    <row r="392" spans="1:15" s="1" customFormat="1" ht="12.75" x14ac:dyDescent="0.2">
      <c r="A392" s="367">
        <v>2</v>
      </c>
      <c r="B392" s="344">
        <v>4</v>
      </c>
      <c r="C392" s="344">
        <v>9</v>
      </c>
      <c r="D392" s="344">
        <v>3</v>
      </c>
      <c r="E392" s="344"/>
      <c r="F392" s="36" t="s">
        <v>439</v>
      </c>
      <c r="G392" s="364">
        <f t="shared" ref="G392:O392" si="177">+G393</f>
        <v>0</v>
      </c>
      <c r="H392" s="364">
        <f t="shared" si="177"/>
        <v>0</v>
      </c>
      <c r="I392" s="364">
        <f t="shared" si="177"/>
        <v>0</v>
      </c>
      <c r="J392" s="364">
        <f t="shared" si="177"/>
        <v>0</v>
      </c>
      <c r="K392" s="364">
        <f t="shared" si="177"/>
        <v>0</v>
      </c>
      <c r="L392" s="364">
        <f t="shared" si="177"/>
        <v>0</v>
      </c>
      <c r="M392" s="364">
        <f t="shared" si="177"/>
        <v>0</v>
      </c>
      <c r="N392" s="364">
        <f t="shared" si="177"/>
        <v>0</v>
      </c>
      <c r="O392" s="370">
        <f t="shared" si="177"/>
        <v>0</v>
      </c>
    </row>
    <row r="393" spans="1:15" s="1" customFormat="1" ht="12.75" x14ac:dyDescent="0.2">
      <c r="A393" s="362">
        <v>2</v>
      </c>
      <c r="B393" s="349">
        <v>4</v>
      </c>
      <c r="C393" s="349">
        <v>9</v>
      </c>
      <c r="D393" s="349">
        <v>3</v>
      </c>
      <c r="E393" s="349" t="s">
        <v>309</v>
      </c>
      <c r="F393" s="32" t="s">
        <v>439</v>
      </c>
      <c r="G393" s="364"/>
      <c r="H393" s="364"/>
      <c r="I393" s="364"/>
      <c r="J393" s="364"/>
      <c r="K393" s="364"/>
      <c r="L393" s="364"/>
      <c r="M393" s="364"/>
      <c r="N393" s="351">
        <f>SUBTOTAL(9,G393:M393)</f>
        <v>0</v>
      </c>
      <c r="O393" s="352">
        <f>IFERROR(N393/$N$19*100,"0.00")</f>
        <v>0</v>
      </c>
    </row>
    <row r="394" spans="1:15" s="1" customFormat="1" ht="12.75" x14ac:dyDescent="0.2">
      <c r="A394" s="367">
        <v>2</v>
      </c>
      <c r="B394" s="344">
        <v>4</v>
      </c>
      <c r="C394" s="344">
        <v>9</v>
      </c>
      <c r="D394" s="344">
        <v>4</v>
      </c>
      <c r="E394" s="344"/>
      <c r="F394" s="36" t="s">
        <v>440</v>
      </c>
      <c r="G394" s="364">
        <f t="shared" ref="G394:O394" si="178">+G395</f>
        <v>0</v>
      </c>
      <c r="H394" s="364">
        <f t="shared" si="178"/>
        <v>0</v>
      </c>
      <c r="I394" s="364">
        <f t="shared" si="178"/>
        <v>0</v>
      </c>
      <c r="J394" s="364">
        <f t="shared" si="178"/>
        <v>0</v>
      </c>
      <c r="K394" s="364">
        <f t="shared" si="178"/>
        <v>0</v>
      </c>
      <c r="L394" s="364">
        <f t="shared" si="178"/>
        <v>0</v>
      </c>
      <c r="M394" s="364">
        <f t="shared" si="178"/>
        <v>0</v>
      </c>
      <c r="N394" s="364">
        <f t="shared" si="178"/>
        <v>0</v>
      </c>
      <c r="O394" s="370">
        <f t="shared" si="178"/>
        <v>0</v>
      </c>
    </row>
    <row r="395" spans="1:15" s="1" customFormat="1" ht="12.75" x14ac:dyDescent="0.2">
      <c r="A395" s="348">
        <v>2</v>
      </c>
      <c r="B395" s="349">
        <v>4</v>
      </c>
      <c r="C395" s="349">
        <v>9</v>
      </c>
      <c r="D395" s="349">
        <v>4</v>
      </c>
      <c r="E395" s="349" t="s">
        <v>309</v>
      </c>
      <c r="F395" s="32" t="s">
        <v>440</v>
      </c>
      <c r="G395" s="364"/>
      <c r="H395" s="364"/>
      <c r="I395" s="364"/>
      <c r="J395" s="364"/>
      <c r="K395" s="364"/>
      <c r="L395" s="364"/>
      <c r="M395" s="364"/>
      <c r="N395" s="351">
        <f>SUBTOTAL(9,G395:M395)</f>
        <v>0</v>
      </c>
      <c r="O395" s="352">
        <f>IFERROR(N395/$N$19*100,"0.00")</f>
        <v>0</v>
      </c>
    </row>
    <row r="396" spans="1:15" s="1" customFormat="1" ht="12.75" x14ac:dyDescent="0.2">
      <c r="A396" s="332">
        <v>2</v>
      </c>
      <c r="B396" s="333">
        <v>5</v>
      </c>
      <c r="C396" s="334"/>
      <c r="D396" s="334"/>
      <c r="E396" s="334"/>
      <c r="F396" s="39" t="s">
        <v>441</v>
      </c>
      <c r="G396" s="389">
        <f t="shared" ref="G396:N396" si="179">+G397+G399+G401</f>
        <v>0</v>
      </c>
      <c r="H396" s="389">
        <f t="shared" si="179"/>
        <v>0</v>
      </c>
      <c r="I396" s="389">
        <f t="shared" si="179"/>
        <v>0</v>
      </c>
      <c r="J396" s="389">
        <f t="shared" si="179"/>
        <v>0</v>
      </c>
      <c r="K396" s="389">
        <f t="shared" si="179"/>
        <v>0</v>
      </c>
      <c r="L396" s="389">
        <f t="shared" si="179"/>
        <v>0</v>
      </c>
      <c r="M396" s="389">
        <f t="shared" si="179"/>
        <v>0</v>
      </c>
      <c r="N396" s="389">
        <f t="shared" si="179"/>
        <v>0</v>
      </c>
      <c r="O396" s="337">
        <f>+O397+O399+O401</f>
        <v>0</v>
      </c>
    </row>
    <row r="397" spans="1:15" s="1" customFormat="1" ht="12.75" x14ac:dyDescent="0.2">
      <c r="A397" s="338">
        <v>2</v>
      </c>
      <c r="B397" s="339">
        <v>5</v>
      </c>
      <c r="C397" s="339">
        <v>1</v>
      </c>
      <c r="D397" s="339"/>
      <c r="E397" s="339"/>
      <c r="F397" s="38" t="s">
        <v>442</v>
      </c>
      <c r="G397" s="388">
        <f t="shared" ref="G397:O397" si="180">+G398</f>
        <v>0</v>
      </c>
      <c r="H397" s="388">
        <f t="shared" si="180"/>
        <v>0</v>
      </c>
      <c r="I397" s="388">
        <f t="shared" si="180"/>
        <v>0</v>
      </c>
      <c r="J397" s="388">
        <f t="shared" si="180"/>
        <v>0</v>
      </c>
      <c r="K397" s="388">
        <f t="shared" si="180"/>
        <v>0</v>
      </c>
      <c r="L397" s="388">
        <f t="shared" si="180"/>
        <v>0</v>
      </c>
      <c r="M397" s="388">
        <f t="shared" si="180"/>
        <v>0</v>
      </c>
      <c r="N397" s="388">
        <f t="shared" si="180"/>
        <v>0</v>
      </c>
      <c r="O397" s="342">
        <f t="shared" si="180"/>
        <v>0</v>
      </c>
    </row>
    <row r="398" spans="1:15" s="1" customFormat="1" ht="12.75" x14ac:dyDescent="0.2">
      <c r="A398" s="382">
        <v>2</v>
      </c>
      <c r="B398" s="383">
        <v>5</v>
      </c>
      <c r="C398" s="383">
        <v>1</v>
      </c>
      <c r="D398" s="383">
        <v>1</v>
      </c>
      <c r="E398" s="383" t="s">
        <v>309</v>
      </c>
      <c r="F398" s="37" t="s">
        <v>443</v>
      </c>
      <c r="G398" s="364"/>
      <c r="H398" s="364"/>
      <c r="I398" s="364"/>
      <c r="J398" s="364"/>
      <c r="K398" s="364"/>
      <c r="L398" s="364"/>
      <c r="M398" s="364"/>
      <c r="N398" s="351">
        <f>SUBTOTAL(9,G398:M398)</f>
        <v>0</v>
      </c>
      <c r="O398" s="352">
        <f>IFERROR(N398/$N$19*100,"0.00")</f>
        <v>0</v>
      </c>
    </row>
    <row r="399" spans="1:15" s="1" customFormat="1" ht="12.75" x14ac:dyDescent="0.2">
      <c r="A399" s="343">
        <v>2</v>
      </c>
      <c r="B399" s="344">
        <v>5</v>
      </c>
      <c r="C399" s="344">
        <v>1</v>
      </c>
      <c r="D399" s="344">
        <v>2</v>
      </c>
      <c r="E399" s="344"/>
      <c r="F399" s="36" t="s">
        <v>444</v>
      </c>
      <c r="G399" s="364">
        <f t="shared" ref="G399:O399" si="181">+G400</f>
        <v>0</v>
      </c>
      <c r="H399" s="364">
        <f t="shared" si="181"/>
        <v>0</v>
      </c>
      <c r="I399" s="364">
        <f t="shared" si="181"/>
        <v>0</v>
      </c>
      <c r="J399" s="364">
        <f t="shared" si="181"/>
        <v>0</v>
      </c>
      <c r="K399" s="364">
        <f t="shared" si="181"/>
        <v>0</v>
      </c>
      <c r="L399" s="364">
        <f t="shared" si="181"/>
        <v>0</v>
      </c>
      <c r="M399" s="364">
        <f t="shared" si="181"/>
        <v>0</v>
      </c>
      <c r="N399" s="364">
        <f t="shared" si="181"/>
        <v>0</v>
      </c>
      <c r="O399" s="370">
        <f t="shared" si="181"/>
        <v>0</v>
      </c>
    </row>
    <row r="400" spans="1:15" s="1" customFormat="1" ht="12.75" x14ac:dyDescent="0.2">
      <c r="A400" s="348">
        <v>2</v>
      </c>
      <c r="B400" s="349">
        <v>5</v>
      </c>
      <c r="C400" s="349">
        <v>1</v>
      </c>
      <c r="D400" s="349">
        <v>2</v>
      </c>
      <c r="E400" s="349" t="s">
        <v>309</v>
      </c>
      <c r="F400" s="32" t="s">
        <v>444</v>
      </c>
      <c r="G400" s="364"/>
      <c r="H400" s="364"/>
      <c r="I400" s="364"/>
      <c r="J400" s="364"/>
      <c r="K400" s="364"/>
      <c r="L400" s="364"/>
      <c r="M400" s="364"/>
      <c r="N400" s="351">
        <f>SUBTOTAL(9,G400:M400)</f>
        <v>0</v>
      </c>
      <c r="O400" s="352">
        <f>IFERROR(N400/$N$19*100,"0.00")</f>
        <v>0</v>
      </c>
    </row>
    <row r="401" spans="1:15" s="1" customFormat="1" ht="12.75" x14ac:dyDescent="0.2">
      <c r="A401" s="343">
        <v>2</v>
      </c>
      <c r="B401" s="344">
        <v>5</v>
      </c>
      <c r="C401" s="344">
        <v>1</v>
      </c>
      <c r="D401" s="344">
        <v>3</v>
      </c>
      <c r="E401" s="344"/>
      <c r="F401" s="36" t="s">
        <v>445</v>
      </c>
      <c r="G401" s="364">
        <f t="shared" ref="G401:O401" si="182">+G402</f>
        <v>0</v>
      </c>
      <c r="H401" s="364">
        <f t="shared" si="182"/>
        <v>0</v>
      </c>
      <c r="I401" s="364">
        <f t="shared" si="182"/>
        <v>0</v>
      </c>
      <c r="J401" s="364">
        <f t="shared" si="182"/>
        <v>0</v>
      </c>
      <c r="K401" s="364">
        <f t="shared" si="182"/>
        <v>0</v>
      </c>
      <c r="L401" s="364">
        <f t="shared" si="182"/>
        <v>0</v>
      </c>
      <c r="M401" s="364">
        <f t="shared" si="182"/>
        <v>0</v>
      </c>
      <c r="N401" s="364">
        <f t="shared" si="182"/>
        <v>0</v>
      </c>
      <c r="O401" s="347">
        <f t="shared" si="182"/>
        <v>0</v>
      </c>
    </row>
    <row r="402" spans="1:15" s="1" customFormat="1" ht="12.75" x14ac:dyDescent="0.2">
      <c r="A402" s="348">
        <v>2</v>
      </c>
      <c r="B402" s="349">
        <v>5</v>
      </c>
      <c r="C402" s="349">
        <v>1</v>
      </c>
      <c r="D402" s="349">
        <v>3</v>
      </c>
      <c r="E402" s="349" t="s">
        <v>309</v>
      </c>
      <c r="F402" s="32" t="s">
        <v>445</v>
      </c>
      <c r="G402" s="364"/>
      <c r="H402" s="364"/>
      <c r="I402" s="364"/>
      <c r="J402" s="364"/>
      <c r="K402" s="364"/>
      <c r="L402" s="364"/>
      <c r="M402" s="364"/>
      <c r="N402" s="351">
        <f>SUBTOTAL(9,G402:M402)</f>
        <v>0</v>
      </c>
      <c r="O402" s="352">
        <f>IFERROR(N402/$N$19*100,"0.00")</f>
        <v>0</v>
      </c>
    </row>
    <row r="403" spans="1:15" s="1" customFormat="1" ht="12.75" x14ac:dyDescent="0.2">
      <c r="A403" s="332">
        <v>2</v>
      </c>
      <c r="B403" s="333">
        <v>6</v>
      </c>
      <c r="C403" s="334"/>
      <c r="D403" s="334"/>
      <c r="E403" s="334"/>
      <c r="F403" s="39" t="s">
        <v>255</v>
      </c>
      <c r="G403" s="389">
        <f t="shared" ref="G403:N403" si="183">+G404+G415+G424+G433+G440+G455+G460+G479</f>
        <v>200000</v>
      </c>
      <c r="H403" s="389">
        <f t="shared" si="183"/>
        <v>4200000</v>
      </c>
      <c r="I403" s="389">
        <f t="shared" si="183"/>
        <v>20500000</v>
      </c>
      <c r="J403" s="389">
        <f t="shared" si="183"/>
        <v>5420468.5700000003</v>
      </c>
      <c r="K403" s="389">
        <f t="shared" si="183"/>
        <v>17384175.859999999</v>
      </c>
      <c r="L403" s="389">
        <f t="shared" si="183"/>
        <v>0</v>
      </c>
      <c r="M403" s="389">
        <f t="shared" si="183"/>
        <v>35539772.600000001</v>
      </c>
      <c r="N403" s="389">
        <f t="shared" si="183"/>
        <v>82894417.029999986</v>
      </c>
      <c r="O403" s="337">
        <f>+O404+O415+O424+O433+O440+O455+O460+O479</f>
        <v>11.848458446926713</v>
      </c>
    </row>
    <row r="404" spans="1:15" s="1" customFormat="1" ht="12.75" x14ac:dyDescent="0.2">
      <c r="A404" s="338">
        <v>2</v>
      </c>
      <c r="B404" s="339">
        <v>6</v>
      </c>
      <c r="C404" s="339">
        <v>1</v>
      </c>
      <c r="D404" s="339"/>
      <c r="E404" s="339"/>
      <c r="F404" s="38" t="s">
        <v>256</v>
      </c>
      <c r="G404" s="388">
        <f t="shared" ref="G404:N404" si="184">+G405+G407+G409+G411+G413</f>
        <v>200000</v>
      </c>
      <c r="H404" s="388">
        <f t="shared" si="184"/>
        <v>100000</v>
      </c>
      <c r="I404" s="388">
        <f t="shared" si="184"/>
        <v>500000</v>
      </c>
      <c r="J404" s="388">
        <f t="shared" si="184"/>
        <v>350000</v>
      </c>
      <c r="K404" s="388">
        <v>350000</v>
      </c>
      <c r="L404" s="388">
        <f t="shared" si="184"/>
        <v>0</v>
      </c>
      <c r="M404" s="388">
        <f t="shared" si="184"/>
        <v>2527813.5299999998</v>
      </c>
      <c r="N404" s="388">
        <f t="shared" si="184"/>
        <v>3677813.53</v>
      </c>
      <c r="O404" s="342">
        <f>+O405+O407+O409+O411+O413</f>
        <v>0.52568583442693451</v>
      </c>
    </row>
    <row r="405" spans="1:15" s="1" customFormat="1" ht="12.75" x14ac:dyDescent="0.2">
      <c r="A405" s="343">
        <v>2</v>
      </c>
      <c r="B405" s="344">
        <v>6</v>
      </c>
      <c r="C405" s="344">
        <v>1</v>
      </c>
      <c r="D405" s="344">
        <v>1</v>
      </c>
      <c r="E405" s="344"/>
      <c r="F405" s="361" t="s">
        <v>257</v>
      </c>
      <c r="G405" s="364">
        <f t="shared" ref="G405:O405" si="185">+G406</f>
        <v>0</v>
      </c>
      <c r="H405" s="364">
        <f t="shared" si="185"/>
        <v>0</v>
      </c>
      <c r="I405" s="364">
        <f t="shared" si="185"/>
        <v>0</v>
      </c>
      <c r="J405" s="364">
        <f t="shared" si="185"/>
        <v>0</v>
      </c>
      <c r="K405" s="364">
        <f t="shared" si="185"/>
        <v>0</v>
      </c>
      <c r="L405" s="364">
        <f t="shared" si="185"/>
        <v>0</v>
      </c>
      <c r="M405" s="364">
        <v>202518.29</v>
      </c>
      <c r="N405" s="364">
        <f t="shared" si="185"/>
        <v>202518.29</v>
      </c>
      <c r="O405" s="370">
        <f t="shared" si="185"/>
        <v>2.8946817286129769E-2</v>
      </c>
    </row>
    <row r="406" spans="1:15" s="1" customFormat="1" ht="12.75" x14ac:dyDescent="0.2">
      <c r="A406" s="348">
        <v>2</v>
      </c>
      <c r="B406" s="349">
        <v>6</v>
      </c>
      <c r="C406" s="349">
        <v>1</v>
      </c>
      <c r="D406" s="349">
        <v>1</v>
      </c>
      <c r="E406" s="349" t="s">
        <v>309</v>
      </c>
      <c r="F406" s="32" t="s">
        <v>257</v>
      </c>
      <c r="G406" s="364"/>
      <c r="H406" s="364"/>
      <c r="I406" s="364"/>
      <c r="J406" s="364"/>
      <c r="K406" s="364"/>
      <c r="L406" s="364"/>
      <c r="M406" s="364">
        <v>202518.29</v>
      </c>
      <c r="N406" s="351">
        <f>SUBTOTAL(9,G406:M406)</f>
        <v>202518.29</v>
      </c>
      <c r="O406" s="352">
        <f>IFERROR(N406/$N$19*100,"0.00")</f>
        <v>2.8946817286129769E-2</v>
      </c>
    </row>
    <row r="407" spans="1:15" s="1" customFormat="1" ht="12.75" x14ac:dyDescent="0.2">
      <c r="A407" s="343">
        <v>2</v>
      </c>
      <c r="B407" s="344">
        <v>6</v>
      </c>
      <c r="C407" s="344">
        <v>1</v>
      </c>
      <c r="D407" s="344">
        <v>2</v>
      </c>
      <c r="E407" s="344"/>
      <c r="F407" s="361" t="s">
        <v>446</v>
      </c>
      <c r="G407" s="364">
        <f t="shared" ref="G407:O407" si="186">+G408</f>
        <v>0</v>
      </c>
      <c r="H407" s="364">
        <f t="shared" si="186"/>
        <v>0</v>
      </c>
      <c r="I407" s="364">
        <f t="shared" si="186"/>
        <v>0</v>
      </c>
      <c r="J407" s="364">
        <f t="shared" si="186"/>
        <v>0</v>
      </c>
      <c r="K407" s="364">
        <f t="shared" si="186"/>
        <v>0</v>
      </c>
      <c r="L407" s="364">
        <f t="shared" si="186"/>
        <v>0</v>
      </c>
      <c r="M407" s="364">
        <f t="shared" si="186"/>
        <v>0</v>
      </c>
      <c r="N407" s="364">
        <f t="shared" si="186"/>
        <v>0</v>
      </c>
      <c r="O407" s="370">
        <f t="shared" si="186"/>
        <v>0</v>
      </c>
    </row>
    <row r="408" spans="1:15" s="1" customFormat="1" ht="12.75" x14ac:dyDescent="0.2">
      <c r="A408" s="356">
        <v>2</v>
      </c>
      <c r="B408" s="349">
        <v>6</v>
      </c>
      <c r="C408" s="349">
        <v>1</v>
      </c>
      <c r="D408" s="349">
        <v>2</v>
      </c>
      <c r="E408" s="349" t="s">
        <v>309</v>
      </c>
      <c r="F408" s="32" t="s">
        <v>446</v>
      </c>
      <c r="G408" s="364"/>
      <c r="H408" s="364"/>
      <c r="I408" s="364"/>
      <c r="J408" s="364"/>
      <c r="K408" s="364"/>
      <c r="L408" s="364"/>
      <c r="M408" s="364"/>
      <c r="N408" s="351">
        <f>SUBTOTAL(9,G408:M408)</f>
        <v>0</v>
      </c>
      <c r="O408" s="352">
        <f>IFERROR(N408/$N$19*100,"0.00")</f>
        <v>0</v>
      </c>
    </row>
    <row r="409" spans="1:15" s="1" customFormat="1" ht="12.75" x14ac:dyDescent="0.2">
      <c r="A409" s="343">
        <v>2</v>
      </c>
      <c r="B409" s="344">
        <v>6</v>
      </c>
      <c r="C409" s="344">
        <v>1</v>
      </c>
      <c r="D409" s="344">
        <v>3</v>
      </c>
      <c r="E409" s="344"/>
      <c r="F409" s="36" t="s">
        <v>447</v>
      </c>
      <c r="G409" s="364">
        <f t="shared" ref="G409:O409" si="187">+G410</f>
        <v>200000</v>
      </c>
      <c r="H409" s="364">
        <f t="shared" si="187"/>
        <v>100000</v>
      </c>
      <c r="I409" s="364">
        <f t="shared" si="187"/>
        <v>500000</v>
      </c>
      <c r="J409" s="364">
        <f t="shared" si="187"/>
        <v>350000</v>
      </c>
      <c r="K409" s="364">
        <f t="shared" si="187"/>
        <v>0</v>
      </c>
      <c r="L409" s="364">
        <f t="shared" si="187"/>
        <v>0</v>
      </c>
      <c r="M409" s="364">
        <f t="shared" si="187"/>
        <v>2245097.5299999998</v>
      </c>
      <c r="N409" s="364">
        <f t="shared" si="187"/>
        <v>3395097.53</v>
      </c>
      <c r="O409" s="370">
        <f t="shared" si="187"/>
        <v>0.48527601072229304</v>
      </c>
    </row>
    <row r="410" spans="1:15" s="1" customFormat="1" ht="12.75" x14ac:dyDescent="0.2">
      <c r="A410" s="348">
        <v>2</v>
      </c>
      <c r="B410" s="349">
        <v>6</v>
      </c>
      <c r="C410" s="349">
        <v>1</v>
      </c>
      <c r="D410" s="349">
        <v>3</v>
      </c>
      <c r="E410" s="349" t="s">
        <v>309</v>
      </c>
      <c r="F410" s="32" t="s">
        <v>447</v>
      </c>
      <c r="G410" s="364">
        <v>200000</v>
      </c>
      <c r="H410" s="364">
        <v>100000</v>
      </c>
      <c r="I410" s="364">
        <v>500000</v>
      </c>
      <c r="J410" s="364">
        <v>350000</v>
      </c>
      <c r="K410" s="364"/>
      <c r="L410" s="364"/>
      <c r="M410" s="364">
        <v>2245097.5299999998</v>
      </c>
      <c r="N410" s="351">
        <f>SUBTOTAL(9,G410:M410)</f>
        <v>3395097.53</v>
      </c>
      <c r="O410" s="352">
        <f>IFERROR(N410/$N$19*100,"0.00")</f>
        <v>0.48527601072229304</v>
      </c>
    </row>
    <row r="411" spans="1:15" s="1" customFormat="1" ht="12.75" x14ac:dyDescent="0.2">
      <c r="A411" s="343">
        <v>2</v>
      </c>
      <c r="B411" s="344">
        <v>6</v>
      </c>
      <c r="C411" s="344">
        <v>1</v>
      </c>
      <c r="D411" s="344">
        <v>4</v>
      </c>
      <c r="E411" s="344"/>
      <c r="F411" s="361" t="s">
        <v>448</v>
      </c>
      <c r="G411" s="364">
        <f t="shared" ref="G411:O411" si="188">+G412</f>
        <v>0</v>
      </c>
      <c r="H411" s="364">
        <f t="shared" si="188"/>
        <v>0</v>
      </c>
      <c r="I411" s="364">
        <f t="shared" si="188"/>
        <v>0</v>
      </c>
      <c r="J411" s="364">
        <f t="shared" si="188"/>
        <v>0</v>
      </c>
      <c r="K411" s="364">
        <f t="shared" si="188"/>
        <v>0</v>
      </c>
      <c r="L411" s="364">
        <f t="shared" si="188"/>
        <v>0</v>
      </c>
      <c r="M411" s="364">
        <f t="shared" si="188"/>
        <v>80197.710000000006</v>
      </c>
      <c r="N411" s="364">
        <f t="shared" si="188"/>
        <v>80197.710000000006</v>
      </c>
      <c r="O411" s="370">
        <f t="shared" si="188"/>
        <v>1.146300641851174E-2</v>
      </c>
    </row>
    <row r="412" spans="1:15" s="1" customFormat="1" ht="12.75" x14ac:dyDescent="0.2">
      <c r="A412" s="348">
        <v>2</v>
      </c>
      <c r="B412" s="349">
        <v>6</v>
      </c>
      <c r="C412" s="349">
        <v>1</v>
      </c>
      <c r="D412" s="349">
        <v>4</v>
      </c>
      <c r="E412" s="349" t="s">
        <v>309</v>
      </c>
      <c r="F412" s="32" t="s">
        <v>448</v>
      </c>
      <c r="G412" s="364"/>
      <c r="H412" s="364"/>
      <c r="I412" s="364"/>
      <c r="J412" s="364"/>
      <c r="K412" s="364"/>
      <c r="L412" s="364"/>
      <c r="M412" s="364">
        <v>80197.710000000006</v>
      </c>
      <c r="N412" s="351">
        <f>SUBTOTAL(9,G412:M412)</f>
        <v>80197.710000000006</v>
      </c>
      <c r="O412" s="352">
        <f>IFERROR(N412/$N$19*100,"0.00")</f>
        <v>1.146300641851174E-2</v>
      </c>
    </row>
    <row r="413" spans="1:15" s="1" customFormat="1" ht="12.75" x14ac:dyDescent="0.2">
      <c r="A413" s="343">
        <v>2</v>
      </c>
      <c r="B413" s="344">
        <v>6</v>
      </c>
      <c r="C413" s="344">
        <v>1</v>
      </c>
      <c r="D413" s="344">
        <v>9</v>
      </c>
      <c r="E413" s="344"/>
      <c r="F413" s="361" t="s">
        <v>258</v>
      </c>
      <c r="G413" s="364">
        <f t="shared" ref="G413:O413" si="189">+G414</f>
        <v>0</v>
      </c>
      <c r="H413" s="364">
        <f t="shared" si="189"/>
        <v>0</v>
      </c>
      <c r="I413" s="364">
        <f t="shared" si="189"/>
        <v>0</v>
      </c>
      <c r="J413" s="364">
        <f t="shared" si="189"/>
        <v>0</v>
      </c>
      <c r="K413" s="364">
        <f t="shared" si="189"/>
        <v>0</v>
      </c>
      <c r="L413" s="364">
        <f t="shared" si="189"/>
        <v>0</v>
      </c>
      <c r="M413" s="364">
        <f t="shared" si="189"/>
        <v>0</v>
      </c>
      <c r="N413" s="364">
        <f t="shared" si="189"/>
        <v>0</v>
      </c>
      <c r="O413" s="370">
        <f t="shared" si="189"/>
        <v>0</v>
      </c>
    </row>
    <row r="414" spans="1:15" s="1" customFormat="1" ht="12.75" x14ac:dyDescent="0.2">
      <c r="A414" s="348">
        <v>2</v>
      </c>
      <c r="B414" s="349">
        <v>6</v>
      </c>
      <c r="C414" s="349">
        <v>1</v>
      </c>
      <c r="D414" s="349">
        <v>9</v>
      </c>
      <c r="E414" s="349" t="s">
        <v>309</v>
      </c>
      <c r="F414" s="32" t="s">
        <v>258</v>
      </c>
      <c r="G414" s="364"/>
      <c r="H414" s="364"/>
      <c r="I414" s="364"/>
      <c r="J414" s="364"/>
      <c r="K414" s="364"/>
      <c r="L414" s="364"/>
      <c r="M414" s="364"/>
      <c r="N414" s="351">
        <f>SUBTOTAL(9,G414:M414)</f>
        <v>0</v>
      </c>
      <c r="O414" s="352">
        <f>IFERROR(N414/$N$19*100,"0.00")</f>
        <v>0</v>
      </c>
    </row>
    <row r="415" spans="1:15" s="1" customFormat="1" ht="12.75" x14ac:dyDescent="0.2">
      <c r="A415" s="338">
        <v>2</v>
      </c>
      <c r="B415" s="339">
        <v>6</v>
      </c>
      <c r="C415" s="339">
        <v>2</v>
      </c>
      <c r="D415" s="339"/>
      <c r="E415" s="339"/>
      <c r="F415" s="38" t="s">
        <v>259</v>
      </c>
      <c r="G415" s="388">
        <f t="shared" ref="G415:N415" si="190">+G416+G418+G420+G422</f>
        <v>0</v>
      </c>
      <c r="H415" s="388">
        <f t="shared" si="190"/>
        <v>0</v>
      </c>
      <c r="I415" s="388">
        <f t="shared" si="190"/>
        <v>0</v>
      </c>
      <c r="J415" s="388">
        <f t="shared" si="190"/>
        <v>0</v>
      </c>
      <c r="K415" s="388">
        <f t="shared" si="190"/>
        <v>0</v>
      </c>
      <c r="L415" s="388">
        <f t="shared" si="190"/>
        <v>0</v>
      </c>
      <c r="M415" s="388">
        <f t="shared" si="190"/>
        <v>3000000</v>
      </c>
      <c r="N415" s="388">
        <f t="shared" si="190"/>
        <v>3000000</v>
      </c>
      <c r="O415" s="342">
        <f>+O416+O418+O420+O422</f>
        <v>0.42880300766113172</v>
      </c>
    </row>
    <row r="416" spans="1:15" s="1" customFormat="1" ht="12.75" x14ac:dyDescent="0.2">
      <c r="A416" s="343">
        <v>2</v>
      </c>
      <c r="B416" s="344">
        <v>6</v>
      </c>
      <c r="C416" s="344">
        <v>2</v>
      </c>
      <c r="D416" s="344">
        <v>1</v>
      </c>
      <c r="E416" s="344"/>
      <c r="F416" s="361" t="s">
        <v>449</v>
      </c>
      <c r="G416" s="364">
        <f t="shared" ref="G416:O416" si="191">+G417</f>
        <v>0</v>
      </c>
      <c r="H416" s="364">
        <f t="shared" si="191"/>
        <v>0</v>
      </c>
      <c r="I416" s="364">
        <f t="shared" si="191"/>
        <v>0</v>
      </c>
      <c r="J416" s="364">
        <f t="shared" si="191"/>
        <v>0</v>
      </c>
      <c r="K416" s="364">
        <f t="shared" si="191"/>
        <v>0</v>
      </c>
      <c r="L416" s="364">
        <f t="shared" si="191"/>
        <v>0</v>
      </c>
      <c r="M416" s="364">
        <v>3000000</v>
      </c>
      <c r="N416" s="364">
        <f t="shared" si="191"/>
        <v>3000000</v>
      </c>
      <c r="O416" s="370">
        <f t="shared" si="191"/>
        <v>0.42880300766113172</v>
      </c>
    </row>
    <row r="417" spans="1:15" s="1" customFormat="1" ht="12.75" x14ac:dyDescent="0.2">
      <c r="A417" s="362">
        <v>2</v>
      </c>
      <c r="B417" s="349">
        <v>6</v>
      </c>
      <c r="C417" s="349">
        <v>2</v>
      </c>
      <c r="D417" s="349">
        <v>1</v>
      </c>
      <c r="E417" s="349" t="s">
        <v>309</v>
      </c>
      <c r="F417" s="32" t="s">
        <v>449</v>
      </c>
      <c r="G417" s="364"/>
      <c r="H417" s="364"/>
      <c r="I417" s="364"/>
      <c r="J417" s="364"/>
      <c r="K417" s="364"/>
      <c r="L417" s="364"/>
      <c r="M417" s="364">
        <v>3000000</v>
      </c>
      <c r="N417" s="351">
        <f>SUBTOTAL(9,G417:M417)</f>
        <v>3000000</v>
      </c>
      <c r="O417" s="352">
        <f>IFERROR(N417/$N$19*100,"0.00")</f>
        <v>0.42880300766113172</v>
      </c>
    </row>
    <row r="418" spans="1:15" s="1" customFormat="1" ht="12.75" x14ac:dyDescent="0.2">
      <c r="A418" s="367">
        <v>2</v>
      </c>
      <c r="B418" s="344">
        <v>6</v>
      </c>
      <c r="C418" s="344">
        <v>2</v>
      </c>
      <c r="D418" s="344">
        <v>2</v>
      </c>
      <c r="E418" s="344"/>
      <c r="F418" s="36" t="s">
        <v>260</v>
      </c>
      <c r="G418" s="364">
        <f t="shared" ref="G418:O418" si="192">+G419</f>
        <v>0</v>
      </c>
      <c r="H418" s="364">
        <f t="shared" si="192"/>
        <v>0</v>
      </c>
      <c r="I418" s="364">
        <f t="shared" si="192"/>
        <v>0</v>
      </c>
      <c r="J418" s="364">
        <f t="shared" si="192"/>
        <v>0</v>
      </c>
      <c r="K418" s="364">
        <f t="shared" si="192"/>
        <v>0</v>
      </c>
      <c r="L418" s="364">
        <f t="shared" si="192"/>
        <v>0</v>
      </c>
      <c r="M418" s="364">
        <f t="shared" si="192"/>
        <v>0</v>
      </c>
      <c r="N418" s="364">
        <f t="shared" si="192"/>
        <v>0</v>
      </c>
      <c r="O418" s="347">
        <f t="shared" si="192"/>
        <v>0</v>
      </c>
    </row>
    <row r="419" spans="1:15" s="1" customFormat="1" ht="12.75" x14ac:dyDescent="0.2">
      <c r="A419" s="362">
        <v>2</v>
      </c>
      <c r="B419" s="349">
        <v>6</v>
      </c>
      <c r="C419" s="349">
        <v>2</v>
      </c>
      <c r="D419" s="349">
        <v>2</v>
      </c>
      <c r="E419" s="349" t="s">
        <v>309</v>
      </c>
      <c r="F419" s="32" t="s">
        <v>260</v>
      </c>
      <c r="G419" s="364"/>
      <c r="H419" s="364"/>
      <c r="I419" s="364"/>
      <c r="J419" s="364"/>
      <c r="K419" s="364"/>
      <c r="L419" s="364"/>
      <c r="M419" s="364"/>
      <c r="N419" s="351">
        <f>SUBTOTAL(9,G419:M419)</f>
        <v>0</v>
      </c>
      <c r="O419" s="352">
        <f>IFERROR(N419/$N$19*100,"0.00")</f>
        <v>0</v>
      </c>
    </row>
    <row r="420" spans="1:15" s="1" customFormat="1" ht="12.75" x14ac:dyDescent="0.2">
      <c r="A420" s="343">
        <v>2</v>
      </c>
      <c r="B420" s="344">
        <v>6</v>
      </c>
      <c r="C420" s="344">
        <v>2</v>
      </c>
      <c r="D420" s="344">
        <v>3</v>
      </c>
      <c r="E420" s="344"/>
      <c r="F420" s="361" t="s">
        <v>261</v>
      </c>
      <c r="G420" s="364">
        <f t="shared" ref="G420:O420" si="193">+G421</f>
        <v>0</v>
      </c>
      <c r="H420" s="364">
        <f t="shared" si="193"/>
        <v>0</v>
      </c>
      <c r="I420" s="364">
        <f t="shared" si="193"/>
        <v>0</v>
      </c>
      <c r="J420" s="364">
        <f t="shared" si="193"/>
        <v>0</v>
      </c>
      <c r="K420" s="364">
        <f t="shared" si="193"/>
        <v>0</v>
      </c>
      <c r="L420" s="364">
        <f t="shared" si="193"/>
        <v>0</v>
      </c>
      <c r="M420" s="364">
        <f t="shared" si="193"/>
        <v>0</v>
      </c>
      <c r="N420" s="364">
        <f t="shared" si="193"/>
        <v>0</v>
      </c>
      <c r="O420" s="370">
        <f t="shared" si="193"/>
        <v>0</v>
      </c>
    </row>
    <row r="421" spans="1:15" s="1" customFormat="1" ht="12.75" x14ac:dyDescent="0.2">
      <c r="A421" s="362">
        <v>2</v>
      </c>
      <c r="B421" s="349">
        <v>6</v>
      </c>
      <c r="C421" s="349">
        <v>2</v>
      </c>
      <c r="D421" s="349">
        <v>3</v>
      </c>
      <c r="E421" s="349" t="s">
        <v>309</v>
      </c>
      <c r="F421" s="32" t="s">
        <v>261</v>
      </c>
      <c r="G421" s="364"/>
      <c r="H421" s="364"/>
      <c r="I421" s="364"/>
      <c r="J421" s="364"/>
      <c r="K421" s="364"/>
      <c r="L421" s="364"/>
      <c r="M421" s="364"/>
      <c r="N421" s="351">
        <f>SUBTOTAL(9,G421:M421)</f>
        <v>0</v>
      </c>
      <c r="O421" s="352">
        <f>IFERROR(N421/$N$19*100,"0.00")</f>
        <v>0</v>
      </c>
    </row>
    <row r="422" spans="1:15" s="1" customFormat="1" ht="12.75" x14ac:dyDescent="0.2">
      <c r="A422" s="343">
        <v>2</v>
      </c>
      <c r="B422" s="344">
        <v>6</v>
      </c>
      <c r="C422" s="344">
        <v>2</v>
      </c>
      <c r="D422" s="344">
        <v>4</v>
      </c>
      <c r="E422" s="344"/>
      <c r="F422" s="361" t="s">
        <v>262</v>
      </c>
      <c r="G422" s="364">
        <f t="shared" ref="G422:O422" si="194">+G423</f>
        <v>0</v>
      </c>
      <c r="H422" s="364">
        <f t="shared" si="194"/>
        <v>0</v>
      </c>
      <c r="I422" s="364">
        <f t="shared" si="194"/>
        <v>0</v>
      </c>
      <c r="J422" s="364">
        <f t="shared" si="194"/>
        <v>0</v>
      </c>
      <c r="K422" s="364">
        <f t="shared" si="194"/>
        <v>0</v>
      </c>
      <c r="L422" s="364">
        <f t="shared" si="194"/>
        <v>0</v>
      </c>
      <c r="M422" s="364">
        <f t="shared" si="194"/>
        <v>0</v>
      </c>
      <c r="N422" s="364">
        <f t="shared" si="194"/>
        <v>0</v>
      </c>
      <c r="O422" s="370">
        <f t="shared" si="194"/>
        <v>0</v>
      </c>
    </row>
    <row r="423" spans="1:15" s="1" customFormat="1" ht="12.75" x14ac:dyDescent="0.2">
      <c r="A423" s="362">
        <v>2</v>
      </c>
      <c r="B423" s="349">
        <v>6</v>
      </c>
      <c r="C423" s="349">
        <v>2</v>
      </c>
      <c r="D423" s="349">
        <v>4</v>
      </c>
      <c r="E423" s="349" t="s">
        <v>309</v>
      </c>
      <c r="F423" s="32" t="s">
        <v>262</v>
      </c>
      <c r="G423" s="364"/>
      <c r="H423" s="364"/>
      <c r="I423" s="364"/>
      <c r="J423" s="364"/>
      <c r="K423" s="364"/>
      <c r="L423" s="364"/>
      <c r="M423" s="364"/>
      <c r="N423" s="351">
        <f>SUBTOTAL(9,G423:M423)</f>
        <v>0</v>
      </c>
      <c r="O423" s="352">
        <f>IFERROR(N423/$N$19*100,"0.00")</f>
        <v>0</v>
      </c>
    </row>
    <row r="424" spans="1:15" s="1" customFormat="1" ht="12.75" x14ac:dyDescent="0.2">
      <c r="A424" s="338">
        <v>2</v>
      </c>
      <c r="B424" s="339">
        <v>6</v>
      </c>
      <c r="C424" s="339">
        <v>3</v>
      </c>
      <c r="D424" s="339"/>
      <c r="E424" s="339"/>
      <c r="F424" s="38" t="s">
        <v>263</v>
      </c>
      <c r="G424" s="388">
        <f t="shared" ref="G424:N424" si="195">+G425+G427+G429+G431</f>
        <v>0</v>
      </c>
      <c r="H424" s="388">
        <f t="shared" si="195"/>
        <v>0</v>
      </c>
      <c r="I424" s="388">
        <f t="shared" si="195"/>
        <v>20000000</v>
      </c>
      <c r="J424" s="388">
        <f t="shared" si="195"/>
        <v>5070468.57</v>
      </c>
      <c r="K424" s="388">
        <f t="shared" si="195"/>
        <v>17034175.859999999</v>
      </c>
      <c r="L424" s="388">
        <f t="shared" si="195"/>
        <v>0</v>
      </c>
      <c r="M424" s="388">
        <f t="shared" si="195"/>
        <v>0</v>
      </c>
      <c r="N424" s="388">
        <f t="shared" si="195"/>
        <v>42104644.43</v>
      </c>
      <c r="O424" s="342">
        <f>+O425+O427+O429+O431</f>
        <v>6.0181993893621728</v>
      </c>
    </row>
    <row r="425" spans="1:15" s="1" customFormat="1" ht="12.75" x14ac:dyDescent="0.2">
      <c r="A425" s="367">
        <v>2</v>
      </c>
      <c r="B425" s="344">
        <v>6</v>
      </c>
      <c r="C425" s="344">
        <v>3</v>
      </c>
      <c r="D425" s="344">
        <v>1</v>
      </c>
      <c r="E425" s="344"/>
      <c r="F425" s="36" t="s">
        <v>264</v>
      </c>
      <c r="G425" s="364">
        <f t="shared" ref="G425:O425" si="196">+G426</f>
        <v>0</v>
      </c>
      <c r="H425" s="364">
        <f t="shared" si="196"/>
        <v>0</v>
      </c>
      <c r="I425" s="364">
        <v>20000000</v>
      </c>
      <c r="J425" s="364">
        <v>5000000</v>
      </c>
      <c r="K425" s="364">
        <v>16934175.859999999</v>
      </c>
      <c r="L425" s="364">
        <f t="shared" si="196"/>
        <v>0</v>
      </c>
      <c r="M425" s="364">
        <f t="shared" si="196"/>
        <v>0</v>
      </c>
      <c r="N425" s="364">
        <f t="shared" si="196"/>
        <v>41934175.859999999</v>
      </c>
      <c r="O425" s="370">
        <f t="shared" si="196"/>
        <v>5.9938335775196085</v>
      </c>
    </row>
    <row r="426" spans="1:15" s="1" customFormat="1" ht="12.75" x14ac:dyDescent="0.2">
      <c r="A426" s="348">
        <v>2</v>
      </c>
      <c r="B426" s="349">
        <v>6</v>
      </c>
      <c r="C426" s="349">
        <v>3</v>
      </c>
      <c r="D426" s="349">
        <v>1</v>
      </c>
      <c r="E426" s="349" t="s">
        <v>309</v>
      </c>
      <c r="F426" s="350" t="s">
        <v>264</v>
      </c>
      <c r="G426" s="364"/>
      <c r="H426" s="364"/>
      <c r="I426" s="364">
        <v>20000000</v>
      </c>
      <c r="J426" s="364">
        <v>5000000</v>
      </c>
      <c r="K426" s="364">
        <v>16934175.859999999</v>
      </c>
      <c r="L426" s="364"/>
      <c r="M426" s="364"/>
      <c r="N426" s="351">
        <f>SUBTOTAL(9,G426:M426)</f>
        <v>41934175.859999999</v>
      </c>
      <c r="O426" s="352">
        <f>IFERROR(N426/$N$19*100,"0.00")</f>
        <v>5.9938335775196085</v>
      </c>
    </row>
    <row r="427" spans="1:15" s="1" customFormat="1" ht="12.75" x14ac:dyDescent="0.2">
      <c r="A427" s="343">
        <v>2</v>
      </c>
      <c r="B427" s="344">
        <v>6</v>
      </c>
      <c r="C427" s="344">
        <v>3</v>
      </c>
      <c r="D427" s="344">
        <v>2</v>
      </c>
      <c r="E427" s="344"/>
      <c r="F427" s="361" t="s">
        <v>265</v>
      </c>
      <c r="G427" s="364">
        <f t="shared" ref="G427:O427" si="197">+G428</f>
        <v>0</v>
      </c>
      <c r="H427" s="364">
        <f t="shared" si="197"/>
        <v>0</v>
      </c>
      <c r="I427" s="364">
        <f t="shared" si="197"/>
        <v>0</v>
      </c>
      <c r="J427" s="364">
        <v>70468.570000000007</v>
      </c>
      <c r="K427" s="364">
        <v>100000</v>
      </c>
      <c r="L427" s="364">
        <f t="shared" si="197"/>
        <v>0</v>
      </c>
      <c r="M427" s="364">
        <f t="shared" si="197"/>
        <v>0</v>
      </c>
      <c r="N427" s="364">
        <f t="shared" si="197"/>
        <v>170468.57</v>
      </c>
      <c r="O427" s="370">
        <f t="shared" si="197"/>
        <v>2.4365811842564054E-2</v>
      </c>
    </row>
    <row r="428" spans="1:15" s="1" customFormat="1" ht="12.75" x14ac:dyDescent="0.2">
      <c r="A428" s="362">
        <v>2</v>
      </c>
      <c r="B428" s="349">
        <v>6</v>
      </c>
      <c r="C428" s="349">
        <v>3</v>
      </c>
      <c r="D428" s="349">
        <v>2</v>
      </c>
      <c r="E428" s="349" t="s">
        <v>309</v>
      </c>
      <c r="F428" s="32" t="s">
        <v>265</v>
      </c>
      <c r="G428" s="364"/>
      <c r="H428" s="364"/>
      <c r="I428" s="364"/>
      <c r="J428" s="364">
        <v>70468.570000000007</v>
      </c>
      <c r="K428" s="364">
        <v>100000</v>
      </c>
      <c r="L428" s="364"/>
      <c r="M428" s="364"/>
      <c r="N428" s="351">
        <f>SUBTOTAL(9,G428:M428)</f>
        <v>170468.57</v>
      </c>
      <c r="O428" s="352">
        <f>IFERROR(N428/$N$19*100,"0.00")</f>
        <v>2.4365811842564054E-2</v>
      </c>
    </row>
    <row r="429" spans="1:15" s="1" customFormat="1" ht="12.75" x14ac:dyDescent="0.2">
      <c r="A429" s="343">
        <v>2</v>
      </c>
      <c r="B429" s="344">
        <v>6</v>
      </c>
      <c r="C429" s="344">
        <v>3</v>
      </c>
      <c r="D429" s="344">
        <v>3</v>
      </c>
      <c r="E429" s="344"/>
      <c r="F429" s="361" t="s">
        <v>266</v>
      </c>
      <c r="G429" s="364">
        <f t="shared" ref="G429:O429" si="198">+G430</f>
        <v>0</v>
      </c>
      <c r="H429" s="364">
        <f t="shared" si="198"/>
        <v>0</v>
      </c>
      <c r="I429" s="364">
        <f t="shared" si="198"/>
        <v>0</v>
      </c>
      <c r="J429" s="364">
        <f t="shared" si="198"/>
        <v>0</v>
      </c>
      <c r="K429" s="364">
        <f t="shared" si="198"/>
        <v>0</v>
      </c>
      <c r="L429" s="364">
        <f t="shared" si="198"/>
        <v>0</v>
      </c>
      <c r="M429" s="364">
        <f t="shared" si="198"/>
        <v>0</v>
      </c>
      <c r="N429" s="364">
        <f t="shared" si="198"/>
        <v>0</v>
      </c>
      <c r="O429" s="370">
        <f t="shared" si="198"/>
        <v>0</v>
      </c>
    </row>
    <row r="430" spans="1:15" s="1" customFormat="1" ht="12.75" x14ac:dyDescent="0.2">
      <c r="A430" s="362">
        <v>2</v>
      </c>
      <c r="B430" s="349">
        <v>6</v>
      </c>
      <c r="C430" s="349">
        <v>3</v>
      </c>
      <c r="D430" s="349">
        <v>3</v>
      </c>
      <c r="E430" s="349" t="s">
        <v>309</v>
      </c>
      <c r="F430" s="32" t="s">
        <v>266</v>
      </c>
      <c r="G430" s="364"/>
      <c r="H430" s="364"/>
      <c r="I430" s="364"/>
      <c r="J430" s="364"/>
      <c r="K430" s="364"/>
      <c r="L430" s="364"/>
      <c r="M430" s="364"/>
      <c r="N430" s="351">
        <f>SUBTOTAL(9,G430:M430)</f>
        <v>0</v>
      </c>
      <c r="O430" s="352">
        <f>IFERROR(N430/$N$19*100,"0.00")</f>
        <v>0</v>
      </c>
    </row>
    <row r="431" spans="1:15" s="1" customFormat="1" ht="12.75" x14ac:dyDescent="0.2">
      <c r="A431" s="343">
        <v>2</v>
      </c>
      <c r="B431" s="344">
        <v>6</v>
      </c>
      <c r="C431" s="344">
        <v>3</v>
      </c>
      <c r="D431" s="344">
        <v>4</v>
      </c>
      <c r="E431" s="344"/>
      <c r="F431" s="361" t="s">
        <v>267</v>
      </c>
      <c r="G431" s="364">
        <f t="shared" ref="G431:O431" si="199">+G432</f>
        <v>0</v>
      </c>
      <c r="H431" s="364">
        <f t="shared" si="199"/>
        <v>0</v>
      </c>
      <c r="I431" s="364">
        <f t="shared" si="199"/>
        <v>0</v>
      </c>
      <c r="J431" s="364">
        <f t="shared" si="199"/>
        <v>0</v>
      </c>
      <c r="K431" s="364">
        <f t="shared" si="199"/>
        <v>0</v>
      </c>
      <c r="L431" s="364">
        <f t="shared" si="199"/>
        <v>0</v>
      </c>
      <c r="M431" s="364">
        <f t="shared" si="199"/>
        <v>0</v>
      </c>
      <c r="N431" s="364">
        <f t="shared" si="199"/>
        <v>0</v>
      </c>
      <c r="O431" s="370">
        <f t="shared" si="199"/>
        <v>0</v>
      </c>
    </row>
    <row r="432" spans="1:15" s="1" customFormat="1" ht="12.75" x14ac:dyDescent="0.2">
      <c r="A432" s="362">
        <v>2</v>
      </c>
      <c r="B432" s="349">
        <v>6</v>
      </c>
      <c r="C432" s="349">
        <v>3</v>
      </c>
      <c r="D432" s="349">
        <v>4</v>
      </c>
      <c r="E432" s="349" t="s">
        <v>309</v>
      </c>
      <c r="F432" s="32" t="s">
        <v>267</v>
      </c>
      <c r="G432" s="364"/>
      <c r="H432" s="364"/>
      <c r="I432" s="364"/>
      <c r="J432" s="364"/>
      <c r="K432" s="364"/>
      <c r="L432" s="364"/>
      <c r="M432" s="364"/>
      <c r="N432" s="351">
        <f>SUBTOTAL(9,G432:M432)</f>
        <v>0</v>
      </c>
      <c r="O432" s="352">
        <f>IFERROR(N432/$N$19*100,"0.00")</f>
        <v>0</v>
      </c>
    </row>
    <row r="433" spans="1:15" s="1" customFormat="1" ht="12.75" x14ac:dyDescent="0.2">
      <c r="A433" s="338">
        <v>2</v>
      </c>
      <c r="B433" s="339">
        <v>6</v>
      </c>
      <c r="C433" s="339">
        <v>4</v>
      </c>
      <c r="D433" s="339"/>
      <c r="E433" s="339"/>
      <c r="F433" s="38" t="s">
        <v>268</v>
      </c>
      <c r="G433" s="388">
        <f t="shared" ref="G433:N433" si="200">+G434+G436+G438</f>
        <v>0</v>
      </c>
      <c r="H433" s="388">
        <f t="shared" si="200"/>
        <v>4100000</v>
      </c>
      <c r="I433" s="388">
        <f t="shared" si="200"/>
        <v>0</v>
      </c>
      <c r="J433" s="388">
        <f t="shared" si="200"/>
        <v>0</v>
      </c>
      <c r="K433" s="388">
        <f t="shared" si="200"/>
        <v>0</v>
      </c>
      <c r="L433" s="388">
        <f t="shared" si="200"/>
        <v>0</v>
      </c>
      <c r="M433" s="388">
        <f t="shared" si="200"/>
        <v>2298211.86</v>
      </c>
      <c r="N433" s="388">
        <f t="shared" si="200"/>
        <v>6398211.8599999994</v>
      </c>
      <c r="O433" s="342">
        <f>+O434+O436+O438</f>
        <v>0.91452416307370787</v>
      </c>
    </row>
    <row r="434" spans="1:15" s="1" customFormat="1" ht="12.75" x14ac:dyDescent="0.2">
      <c r="A434" s="343">
        <v>2</v>
      </c>
      <c r="B434" s="344">
        <v>6</v>
      </c>
      <c r="C434" s="344">
        <v>4</v>
      </c>
      <c r="D434" s="344">
        <v>1</v>
      </c>
      <c r="E434" s="344"/>
      <c r="F434" s="361" t="s">
        <v>269</v>
      </c>
      <c r="G434" s="364">
        <f t="shared" ref="G434:O434" si="201">+G435</f>
        <v>0</v>
      </c>
      <c r="H434" s="364">
        <v>4100000</v>
      </c>
      <c r="I434" s="364">
        <f t="shared" si="201"/>
        <v>0</v>
      </c>
      <c r="J434" s="364">
        <f t="shared" si="201"/>
        <v>0</v>
      </c>
      <c r="K434" s="364">
        <f t="shared" si="201"/>
        <v>0</v>
      </c>
      <c r="L434" s="364">
        <f t="shared" si="201"/>
        <v>0</v>
      </c>
      <c r="M434" s="364">
        <v>2298211.86</v>
      </c>
      <c r="N434" s="364">
        <f t="shared" si="201"/>
        <v>6398211.8599999994</v>
      </c>
      <c r="O434" s="370">
        <f t="shared" si="201"/>
        <v>0.91452416307370787</v>
      </c>
    </row>
    <row r="435" spans="1:15" s="1" customFormat="1" ht="12.75" x14ac:dyDescent="0.2">
      <c r="A435" s="362">
        <v>2</v>
      </c>
      <c r="B435" s="349">
        <v>6</v>
      </c>
      <c r="C435" s="349">
        <v>4</v>
      </c>
      <c r="D435" s="349">
        <v>1</v>
      </c>
      <c r="E435" s="349" t="s">
        <v>309</v>
      </c>
      <c r="F435" s="32" t="s">
        <v>269</v>
      </c>
      <c r="G435" s="364"/>
      <c r="H435" s="364">
        <v>4100000</v>
      </c>
      <c r="I435" s="364"/>
      <c r="J435" s="364"/>
      <c r="K435" s="364"/>
      <c r="L435" s="364"/>
      <c r="M435" s="364">
        <v>2298211.86</v>
      </c>
      <c r="N435" s="351">
        <f>SUBTOTAL(9,G435:M435)</f>
        <v>6398211.8599999994</v>
      </c>
      <c r="O435" s="352">
        <f>IFERROR(N435/$N$19*100,"0.00")</f>
        <v>0.91452416307370787</v>
      </c>
    </row>
    <row r="436" spans="1:15" s="1" customFormat="1" ht="12.75" x14ac:dyDescent="0.2">
      <c r="A436" s="343">
        <v>2</v>
      </c>
      <c r="B436" s="344">
        <v>6</v>
      </c>
      <c r="C436" s="344">
        <v>4</v>
      </c>
      <c r="D436" s="344">
        <v>2</v>
      </c>
      <c r="E436" s="344"/>
      <c r="F436" s="361" t="s">
        <v>270</v>
      </c>
      <c r="G436" s="364">
        <f t="shared" ref="G436:O436" si="202">+G437</f>
        <v>0</v>
      </c>
      <c r="H436" s="364">
        <f t="shared" si="202"/>
        <v>0</v>
      </c>
      <c r="I436" s="364">
        <f t="shared" si="202"/>
        <v>0</v>
      </c>
      <c r="J436" s="364">
        <f t="shared" si="202"/>
        <v>0</v>
      </c>
      <c r="K436" s="364">
        <f t="shared" si="202"/>
        <v>0</v>
      </c>
      <c r="L436" s="364">
        <f t="shared" si="202"/>
        <v>0</v>
      </c>
      <c r="M436" s="364">
        <f t="shared" si="202"/>
        <v>0</v>
      </c>
      <c r="N436" s="364">
        <f t="shared" si="202"/>
        <v>0</v>
      </c>
      <c r="O436" s="370">
        <f t="shared" si="202"/>
        <v>0</v>
      </c>
    </row>
    <row r="437" spans="1:15" s="1" customFormat="1" ht="12.75" x14ac:dyDescent="0.2">
      <c r="A437" s="362">
        <v>2</v>
      </c>
      <c r="B437" s="349">
        <v>6</v>
      </c>
      <c r="C437" s="349">
        <v>4</v>
      </c>
      <c r="D437" s="349">
        <v>2</v>
      </c>
      <c r="E437" s="349" t="s">
        <v>309</v>
      </c>
      <c r="F437" s="32" t="s">
        <v>270</v>
      </c>
      <c r="G437" s="364"/>
      <c r="H437" s="364"/>
      <c r="I437" s="364"/>
      <c r="J437" s="364"/>
      <c r="K437" s="364"/>
      <c r="L437" s="364"/>
      <c r="M437" s="364"/>
      <c r="N437" s="351">
        <f>SUBTOTAL(9,G437:M437)</f>
        <v>0</v>
      </c>
      <c r="O437" s="352">
        <f>IFERROR(N437/$N$19*100,"0.00")</f>
        <v>0</v>
      </c>
    </row>
    <row r="438" spans="1:15" s="1" customFormat="1" ht="12.75" x14ac:dyDescent="0.2">
      <c r="A438" s="343">
        <v>2</v>
      </c>
      <c r="B438" s="344">
        <v>6</v>
      </c>
      <c r="C438" s="344">
        <v>4</v>
      </c>
      <c r="D438" s="344">
        <v>8</v>
      </c>
      <c r="E438" s="344"/>
      <c r="F438" s="361" t="s">
        <v>271</v>
      </c>
      <c r="G438" s="364">
        <f t="shared" ref="G438:O438" si="203">+G439</f>
        <v>0</v>
      </c>
      <c r="H438" s="364">
        <f t="shared" si="203"/>
        <v>0</v>
      </c>
      <c r="I438" s="364">
        <f t="shared" si="203"/>
        <v>0</v>
      </c>
      <c r="J438" s="364">
        <f t="shared" si="203"/>
        <v>0</v>
      </c>
      <c r="K438" s="364">
        <f t="shared" si="203"/>
        <v>0</v>
      </c>
      <c r="L438" s="364">
        <f t="shared" si="203"/>
        <v>0</v>
      </c>
      <c r="M438" s="364">
        <f t="shared" si="203"/>
        <v>0</v>
      </c>
      <c r="N438" s="364">
        <f t="shared" si="203"/>
        <v>0</v>
      </c>
      <c r="O438" s="370">
        <f t="shared" si="203"/>
        <v>0</v>
      </c>
    </row>
    <row r="439" spans="1:15" s="1" customFormat="1" ht="12.75" x14ac:dyDescent="0.2">
      <c r="A439" s="362">
        <v>2</v>
      </c>
      <c r="B439" s="349">
        <v>6</v>
      </c>
      <c r="C439" s="349">
        <v>4</v>
      </c>
      <c r="D439" s="349">
        <v>8</v>
      </c>
      <c r="E439" s="349" t="s">
        <v>309</v>
      </c>
      <c r="F439" s="32" t="s">
        <v>271</v>
      </c>
      <c r="G439" s="364"/>
      <c r="H439" s="364"/>
      <c r="I439" s="364"/>
      <c r="J439" s="364"/>
      <c r="K439" s="364"/>
      <c r="L439" s="364"/>
      <c r="M439" s="364"/>
      <c r="N439" s="351">
        <f>SUBTOTAL(9,G439:M439)</f>
        <v>0</v>
      </c>
      <c r="O439" s="352">
        <f>IFERROR(N439/$N$19*100,"0.00")</f>
        <v>0</v>
      </c>
    </row>
    <row r="440" spans="1:15" s="1" customFormat="1" ht="12.75" x14ac:dyDescent="0.2">
      <c r="A440" s="338">
        <v>2</v>
      </c>
      <c r="B440" s="339">
        <v>6</v>
      </c>
      <c r="C440" s="339">
        <v>5</v>
      </c>
      <c r="D440" s="339"/>
      <c r="E440" s="339"/>
      <c r="F440" s="38" t="s">
        <v>272</v>
      </c>
      <c r="G440" s="388">
        <f t="shared" ref="G440:N440" si="204">+G441+G443+G445+G447+G449+G451+G453</f>
        <v>0</v>
      </c>
      <c r="H440" s="388">
        <f t="shared" si="204"/>
        <v>0</v>
      </c>
      <c r="I440" s="388">
        <f t="shared" si="204"/>
        <v>0</v>
      </c>
      <c r="J440" s="388">
        <f t="shared" si="204"/>
        <v>0</v>
      </c>
      <c r="K440" s="388">
        <f t="shared" si="204"/>
        <v>0</v>
      </c>
      <c r="L440" s="388">
        <f t="shared" si="204"/>
        <v>0</v>
      </c>
      <c r="M440" s="388">
        <f t="shared" si="204"/>
        <v>27200000</v>
      </c>
      <c r="N440" s="388">
        <f t="shared" si="204"/>
        <v>27200000</v>
      </c>
      <c r="O440" s="342">
        <f>+O441+O443+O445+O447+O449+O451+O453</f>
        <v>3.8878139361275945</v>
      </c>
    </row>
    <row r="441" spans="1:15" s="1" customFormat="1" ht="12.75" x14ac:dyDescent="0.2">
      <c r="A441" s="343">
        <v>2</v>
      </c>
      <c r="B441" s="344">
        <v>6</v>
      </c>
      <c r="C441" s="344">
        <v>5</v>
      </c>
      <c r="D441" s="344">
        <v>2</v>
      </c>
      <c r="E441" s="344"/>
      <c r="F441" s="361" t="s">
        <v>273</v>
      </c>
      <c r="G441" s="364">
        <f t="shared" ref="G441:O441" si="205">+G442</f>
        <v>0</v>
      </c>
      <c r="H441" s="364">
        <f t="shared" si="205"/>
        <v>0</v>
      </c>
      <c r="I441" s="364">
        <f t="shared" si="205"/>
        <v>0</v>
      </c>
      <c r="J441" s="364">
        <f t="shared" si="205"/>
        <v>0</v>
      </c>
      <c r="K441" s="364">
        <f t="shared" si="205"/>
        <v>0</v>
      </c>
      <c r="L441" s="364">
        <f t="shared" si="205"/>
        <v>0</v>
      </c>
      <c r="M441" s="364">
        <f t="shared" si="205"/>
        <v>1200000</v>
      </c>
      <c r="N441" s="364">
        <f t="shared" si="205"/>
        <v>1200000</v>
      </c>
      <c r="O441" s="370">
        <f t="shared" si="205"/>
        <v>0.17152120306445268</v>
      </c>
    </row>
    <row r="442" spans="1:15" s="1" customFormat="1" ht="12.75" x14ac:dyDescent="0.2">
      <c r="A442" s="348">
        <v>2</v>
      </c>
      <c r="B442" s="349">
        <v>6</v>
      </c>
      <c r="C442" s="349">
        <v>5</v>
      </c>
      <c r="D442" s="349">
        <v>2</v>
      </c>
      <c r="E442" s="349" t="s">
        <v>309</v>
      </c>
      <c r="F442" s="32" t="s">
        <v>273</v>
      </c>
      <c r="G442" s="364"/>
      <c r="H442" s="364"/>
      <c r="I442" s="364"/>
      <c r="J442" s="364"/>
      <c r="K442" s="364"/>
      <c r="L442" s="364"/>
      <c r="M442" s="364">
        <v>1200000</v>
      </c>
      <c r="N442" s="351">
        <f>SUBTOTAL(9,G442:M442)</f>
        <v>1200000</v>
      </c>
      <c r="O442" s="352">
        <f>IFERROR(N442/$N$19*100,"0.00")</f>
        <v>0.17152120306445268</v>
      </c>
    </row>
    <row r="443" spans="1:15" s="1" customFormat="1" ht="12.75" x14ac:dyDescent="0.2">
      <c r="A443" s="343">
        <v>2</v>
      </c>
      <c r="B443" s="344">
        <v>6</v>
      </c>
      <c r="C443" s="344">
        <v>5</v>
      </c>
      <c r="D443" s="344">
        <v>3</v>
      </c>
      <c r="E443" s="344"/>
      <c r="F443" s="361" t="s">
        <v>274</v>
      </c>
      <c r="G443" s="364">
        <f t="shared" ref="G443:O443" si="206">+G444</f>
        <v>0</v>
      </c>
      <c r="H443" s="364">
        <f t="shared" si="206"/>
        <v>0</v>
      </c>
      <c r="I443" s="364">
        <f t="shared" si="206"/>
        <v>0</v>
      </c>
      <c r="J443" s="364">
        <f t="shared" si="206"/>
        <v>0</v>
      </c>
      <c r="K443" s="364">
        <f t="shared" si="206"/>
        <v>0</v>
      </c>
      <c r="L443" s="364">
        <f t="shared" si="206"/>
        <v>0</v>
      </c>
      <c r="M443" s="364">
        <f t="shared" si="206"/>
        <v>0</v>
      </c>
      <c r="N443" s="364">
        <f t="shared" si="206"/>
        <v>0</v>
      </c>
      <c r="O443" s="370">
        <f t="shared" si="206"/>
        <v>0</v>
      </c>
    </row>
    <row r="444" spans="1:15" s="1" customFormat="1" ht="12.75" x14ac:dyDescent="0.2">
      <c r="A444" s="348">
        <v>2</v>
      </c>
      <c r="B444" s="349">
        <v>6</v>
      </c>
      <c r="C444" s="349">
        <v>5</v>
      </c>
      <c r="D444" s="349">
        <v>3</v>
      </c>
      <c r="E444" s="349" t="s">
        <v>309</v>
      </c>
      <c r="F444" s="32" t="s">
        <v>274</v>
      </c>
      <c r="G444" s="364"/>
      <c r="H444" s="364"/>
      <c r="I444" s="364"/>
      <c r="J444" s="364"/>
      <c r="K444" s="364"/>
      <c r="L444" s="364"/>
      <c r="M444" s="364"/>
      <c r="N444" s="351">
        <f>SUBTOTAL(9,G444:M444)</f>
        <v>0</v>
      </c>
      <c r="O444" s="352">
        <f>IFERROR(N444/$N$19*100,"0.00")</f>
        <v>0</v>
      </c>
    </row>
    <row r="445" spans="1:15" s="1" customFormat="1" ht="12.75" x14ac:dyDescent="0.2">
      <c r="A445" s="343">
        <v>2</v>
      </c>
      <c r="B445" s="344">
        <v>6</v>
      </c>
      <c r="C445" s="344">
        <v>5</v>
      </c>
      <c r="D445" s="344">
        <v>4</v>
      </c>
      <c r="E445" s="344"/>
      <c r="F445" s="361" t="s">
        <v>275</v>
      </c>
      <c r="G445" s="364">
        <f t="shared" ref="G445:O445" si="207">+G446</f>
        <v>0</v>
      </c>
      <c r="H445" s="364">
        <f t="shared" si="207"/>
        <v>0</v>
      </c>
      <c r="I445" s="364">
        <f t="shared" si="207"/>
        <v>0</v>
      </c>
      <c r="J445" s="364">
        <f t="shared" si="207"/>
        <v>0</v>
      </c>
      <c r="K445" s="364">
        <f t="shared" si="207"/>
        <v>0</v>
      </c>
      <c r="L445" s="364">
        <f t="shared" si="207"/>
        <v>0</v>
      </c>
      <c r="M445" s="364">
        <v>20500000</v>
      </c>
      <c r="N445" s="364">
        <f t="shared" si="207"/>
        <v>20500000</v>
      </c>
      <c r="O445" s="370">
        <f t="shared" si="207"/>
        <v>2.9301538856844003</v>
      </c>
    </row>
    <row r="446" spans="1:15" s="1" customFormat="1" ht="12.75" x14ac:dyDescent="0.2">
      <c r="A446" s="348">
        <v>2</v>
      </c>
      <c r="B446" s="349">
        <v>6</v>
      </c>
      <c r="C446" s="349">
        <v>5</v>
      </c>
      <c r="D446" s="349">
        <v>4</v>
      </c>
      <c r="E446" s="349" t="s">
        <v>309</v>
      </c>
      <c r="F446" s="32" t="s">
        <v>275</v>
      </c>
      <c r="G446" s="364"/>
      <c r="H446" s="364"/>
      <c r="I446" s="364"/>
      <c r="J446" s="364"/>
      <c r="K446" s="364"/>
      <c r="L446" s="364"/>
      <c r="M446" s="364">
        <v>20500000</v>
      </c>
      <c r="N446" s="351">
        <f>SUBTOTAL(9,G446:M446)</f>
        <v>20500000</v>
      </c>
      <c r="O446" s="352">
        <f>IFERROR(N446/$N$19*100,"0.00")</f>
        <v>2.9301538856844003</v>
      </c>
    </row>
    <row r="447" spans="1:15" s="1" customFormat="1" ht="12.75" x14ac:dyDescent="0.2">
      <c r="A447" s="343">
        <v>2</v>
      </c>
      <c r="B447" s="344">
        <v>6</v>
      </c>
      <c r="C447" s="344">
        <v>5</v>
      </c>
      <c r="D447" s="344">
        <v>5</v>
      </c>
      <c r="E447" s="344"/>
      <c r="F447" s="361" t="s">
        <v>276</v>
      </c>
      <c r="G447" s="364">
        <f t="shared" ref="G447:O447" si="208">+G448</f>
        <v>0</v>
      </c>
      <c r="H447" s="364">
        <f t="shared" si="208"/>
        <v>0</v>
      </c>
      <c r="I447" s="364">
        <f t="shared" si="208"/>
        <v>0</v>
      </c>
      <c r="J447" s="364">
        <f t="shared" si="208"/>
        <v>0</v>
      </c>
      <c r="K447" s="364">
        <f t="shared" si="208"/>
        <v>0</v>
      </c>
      <c r="L447" s="364">
        <f t="shared" si="208"/>
        <v>0</v>
      </c>
      <c r="M447" s="364">
        <f t="shared" si="208"/>
        <v>0</v>
      </c>
      <c r="N447" s="364">
        <f t="shared" si="208"/>
        <v>0</v>
      </c>
      <c r="O447" s="370">
        <f t="shared" si="208"/>
        <v>0</v>
      </c>
    </row>
    <row r="448" spans="1:15" s="1" customFormat="1" ht="12.75" x14ac:dyDescent="0.2">
      <c r="A448" s="348">
        <v>2</v>
      </c>
      <c r="B448" s="349">
        <v>6</v>
      </c>
      <c r="C448" s="349">
        <v>5</v>
      </c>
      <c r="D448" s="349">
        <v>5</v>
      </c>
      <c r="E448" s="349" t="s">
        <v>309</v>
      </c>
      <c r="F448" s="32" t="s">
        <v>276</v>
      </c>
      <c r="G448" s="364"/>
      <c r="H448" s="364"/>
      <c r="I448" s="364"/>
      <c r="J448" s="364"/>
      <c r="K448" s="364"/>
      <c r="L448" s="364"/>
      <c r="M448" s="364"/>
      <c r="N448" s="351">
        <f>SUBTOTAL(9,G448:M448)</f>
        <v>0</v>
      </c>
      <c r="O448" s="352">
        <f>IFERROR(N448/$N$19*100,"0.00")</f>
        <v>0</v>
      </c>
    </row>
    <row r="449" spans="1:15" s="1" customFormat="1" ht="12.75" x14ac:dyDescent="0.2">
      <c r="A449" s="373">
        <v>2</v>
      </c>
      <c r="B449" s="374">
        <v>6</v>
      </c>
      <c r="C449" s="374">
        <v>5</v>
      </c>
      <c r="D449" s="374">
        <v>6</v>
      </c>
      <c r="E449" s="374"/>
      <c r="F449" s="375" t="s">
        <v>277</v>
      </c>
      <c r="G449" s="392">
        <f t="shared" ref="G449:O449" si="209">+G450</f>
        <v>0</v>
      </c>
      <c r="H449" s="392">
        <f t="shared" si="209"/>
        <v>0</v>
      </c>
      <c r="I449" s="392">
        <f t="shared" si="209"/>
        <v>0</v>
      </c>
      <c r="J449" s="392">
        <f t="shared" si="209"/>
        <v>0</v>
      </c>
      <c r="K449" s="392">
        <f t="shared" si="209"/>
        <v>0</v>
      </c>
      <c r="L449" s="392">
        <f t="shared" si="209"/>
        <v>0</v>
      </c>
      <c r="M449" s="392">
        <f t="shared" si="209"/>
        <v>5500000</v>
      </c>
      <c r="N449" s="392">
        <f t="shared" si="209"/>
        <v>5500000</v>
      </c>
      <c r="O449" s="393">
        <f t="shared" si="209"/>
        <v>0.7861388473787414</v>
      </c>
    </row>
    <row r="450" spans="1:15" s="1" customFormat="1" ht="12.75" x14ac:dyDescent="0.2">
      <c r="A450" s="348">
        <v>2</v>
      </c>
      <c r="B450" s="349">
        <v>6</v>
      </c>
      <c r="C450" s="349">
        <v>5</v>
      </c>
      <c r="D450" s="349">
        <v>6</v>
      </c>
      <c r="E450" s="349" t="s">
        <v>309</v>
      </c>
      <c r="F450" s="32" t="s">
        <v>277</v>
      </c>
      <c r="G450" s="364"/>
      <c r="H450" s="364"/>
      <c r="I450" s="364"/>
      <c r="J450" s="364"/>
      <c r="K450" s="364"/>
      <c r="L450" s="364"/>
      <c r="M450" s="364">
        <v>5500000</v>
      </c>
      <c r="N450" s="351">
        <f>SUBTOTAL(9,G450:M450)</f>
        <v>5500000</v>
      </c>
      <c r="O450" s="352">
        <f>IFERROR(N450/$N$19*100,"0.00")</f>
        <v>0.7861388473787414</v>
      </c>
    </row>
    <row r="451" spans="1:15" s="1" customFormat="1" ht="12.75" x14ac:dyDescent="0.2">
      <c r="A451" s="343">
        <v>2</v>
      </c>
      <c r="B451" s="344">
        <v>6</v>
      </c>
      <c r="C451" s="344">
        <v>5</v>
      </c>
      <c r="D451" s="344">
        <v>7</v>
      </c>
      <c r="E451" s="344"/>
      <c r="F451" s="361" t="s">
        <v>278</v>
      </c>
      <c r="G451" s="364">
        <f t="shared" ref="G451:O451" si="210">+G452</f>
        <v>0</v>
      </c>
      <c r="H451" s="364">
        <f t="shared" si="210"/>
        <v>0</v>
      </c>
      <c r="I451" s="364">
        <f t="shared" si="210"/>
        <v>0</v>
      </c>
      <c r="J451" s="364">
        <f t="shared" si="210"/>
        <v>0</v>
      </c>
      <c r="K451" s="364">
        <f t="shared" si="210"/>
        <v>0</v>
      </c>
      <c r="L451" s="364">
        <f t="shared" si="210"/>
        <v>0</v>
      </c>
      <c r="M451" s="364"/>
      <c r="N451" s="364">
        <f t="shared" si="210"/>
        <v>0</v>
      </c>
      <c r="O451" s="370">
        <f t="shared" si="210"/>
        <v>0</v>
      </c>
    </row>
    <row r="452" spans="1:15" s="1" customFormat="1" ht="12.75" x14ac:dyDescent="0.2">
      <c r="A452" s="348">
        <v>2</v>
      </c>
      <c r="B452" s="349">
        <v>6</v>
      </c>
      <c r="C452" s="349">
        <v>5</v>
      </c>
      <c r="D452" s="349">
        <v>7</v>
      </c>
      <c r="E452" s="349" t="s">
        <v>309</v>
      </c>
      <c r="F452" s="32" t="s">
        <v>278</v>
      </c>
      <c r="G452" s="364"/>
      <c r="H452" s="364"/>
      <c r="I452" s="364"/>
      <c r="J452" s="364"/>
      <c r="K452" s="364"/>
      <c r="L452" s="364"/>
      <c r="M452" s="364"/>
      <c r="N452" s="351">
        <f>SUBTOTAL(9,G452:M452)</f>
        <v>0</v>
      </c>
      <c r="O452" s="352">
        <f>IFERROR(N452/$N$19*100,"0.00")</f>
        <v>0</v>
      </c>
    </row>
    <row r="453" spans="1:15" s="1" customFormat="1" ht="12.75" x14ac:dyDescent="0.2">
      <c r="A453" s="343">
        <v>2</v>
      </c>
      <c r="B453" s="344">
        <v>6</v>
      </c>
      <c r="C453" s="344">
        <v>5</v>
      </c>
      <c r="D453" s="344">
        <v>8</v>
      </c>
      <c r="E453" s="344"/>
      <c r="F453" s="361" t="s">
        <v>279</v>
      </c>
      <c r="G453" s="364">
        <f t="shared" ref="G453:O453" si="211">+G454</f>
        <v>0</v>
      </c>
      <c r="H453" s="364">
        <f t="shared" si="211"/>
        <v>0</v>
      </c>
      <c r="I453" s="364">
        <f t="shared" si="211"/>
        <v>0</v>
      </c>
      <c r="J453" s="364">
        <f t="shared" si="211"/>
        <v>0</v>
      </c>
      <c r="K453" s="364">
        <f t="shared" si="211"/>
        <v>0</v>
      </c>
      <c r="L453" s="364">
        <f t="shared" si="211"/>
        <v>0</v>
      </c>
      <c r="M453" s="364">
        <f t="shared" si="211"/>
        <v>0</v>
      </c>
      <c r="N453" s="364">
        <f t="shared" si="211"/>
        <v>0</v>
      </c>
      <c r="O453" s="370">
        <f t="shared" si="211"/>
        <v>0</v>
      </c>
    </row>
    <row r="454" spans="1:15" s="1" customFormat="1" ht="12.75" x14ac:dyDescent="0.2">
      <c r="A454" s="348">
        <v>2</v>
      </c>
      <c r="B454" s="349">
        <v>6</v>
      </c>
      <c r="C454" s="349">
        <v>5</v>
      </c>
      <c r="D454" s="349">
        <v>8</v>
      </c>
      <c r="E454" s="349" t="s">
        <v>309</v>
      </c>
      <c r="F454" s="32" t="s">
        <v>279</v>
      </c>
      <c r="G454" s="364"/>
      <c r="H454" s="364"/>
      <c r="I454" s="364"/>
      <c r="J454" s="364"/>
      <c r="K454" s="364"/>
      <c r="L454" s="364"/>
      <c r="M454" s="364"/>
      <c r="N454" s="351">
        <f>SUBTOTAL(9,G454:M454)</f>
        <v>0</v>
      </c>
      <c r="O454" s="352">
        <f>IFERROR(N454/$N$19*100,"0.00")</f>
        <v>0</v>
      </c>
    </row>
    <row r="455" spans="1:15" s="1" customFormat="1" ht="12.75" x14ac:dyDescent="0.2">
      <c r="A455" s="338">
        <v>2</v>
      </c>
      <c r="B455" s="339">
        <v>6</v>
      </c>
      <c r="C455" s="339">
        <v>6</v>
      </c>
      <c r="D455" s="339"/>
      <c r="E455" s="339"/>
      <c r="F455" s="38" t="s">
        <v>450</v>
      </c>
      <c r="G455" s="388">
        <f t="shared" ref="G455:N455" si="212">+G456+G458</f>
        <v>0</v>
      </c>
      <c r="H455" s="388">
        <f t="shared" si="212"/>
        <v>0</v>
      </c>
      <c r="I455" s="388">
        <f t="shared" si="212"/>
        <v>0</v>
      </c>
      <c r="J455" s="388">
        <f t="shared" si="212"/>
        <v>0</v>
      </c>
      <c r="K455" s="388">
        <f t="shared" si="212"/>
        <v>0</v>
      </c>
      <c r="L455" s="388">
        <f t="shared" si="212"/>
        <v>0</v>
      </c>
      <c r="M455" s="388">
        <f t="shared" si="212"/>
        <v>0</v>
      </c>
      <c r="N455" s="388">
        <f t="shared" si="212"/>
        <v>0</v>
      </c>
      <c r="O455" s="342">
        <f>+O456+O458</f>
        <v>0</v>
      </c>
    </row>
    <row r="456" spans="1:15" s="1" customFormat="1" ht="12.75" x14ac:dyDescent="0.2">
      <c r="A456" s="343">
        <v>2</v>
      </c>
      <c r="B456" s="344">
        <v>6</v>
      </c>
      <c r="C456" s="344">
        <v>6</v>
      </c>
      <c r="D456" s="344">
        <v>1</v>
      </c>
      <c r="E456" s="344"/>
      <c r="F456" s="36" t="s">
        <v>451</v>
      </c>
      <c r="G456" s="364">
        <f t="shared" ref="G456:O456" si="213">+G457</f>
        <v>0</v>
      </c>
      <c r="H456" s="364">
        <f t="shared" si="213"/>
        <v>0</v>
      </c>
      <c r="I456" s="364">
        <f t="shared" si="213"/>
        <v>0</v>
      </c>
      <c r="J456" s="364">
        <f t="shared" si="213"/>
        <v>0</v>
      </c>
      <c r="K456" s="364">
        <f t="shared" si="213"/>
        <v>0</v>
      </c>
      <c r="L456" s="364">
        <f t="shared" si="213"/>
        <v>0</v>
      </c>
      <c r="M456" s="364">
        <f t="shared" si="213"/>
        <v>0</v>
      </c>
      <c r="N456" s="364">
        <f t="shared" si="213"/>
        <v>0</v>
      </c>
      <c r="O456" s="347">
        <f t="shared" si="213"/>
        <v>0</v>
      </c>
    </row>
    <row r="457" spans="1:15" s="1" customFormat="1" ht="12.75" x14ac:dyDescent="0.2">
      <c r="A457" s="348">
        <v>2</v>
      </c>
      <c r="B457" s="349">
        <v>6</v>
      </c>
      <c r="C457" s="349">
        <v>6</v>
      </c>
      <c r="D457" s="349">
        <v>1</v>
      </c>
      <c r="E457" s="349" t="s">
        <v>309</v>
      </c>
      <c r="F457" s="32" t="s">
        <v>451</v>
      </c>
      <c r="G457" s="364"/>
      <c r="H457" s="364"/>
      <c r="I457" s="364"/>
      <c r="J457" s="364"/>
      <c r="K457" s="364"/>
      <c r="L457" s="364"/>
      <c r="M457" s="364"/>
      <c r="N457" s="351">
        <f>SUBTOTAL(9,G457:M457)</f>
        <v>0</v>
      </c>
      <c r="O457" s="352">
        <f>IFERROR(N457/$N$19*100,"0.00")</f>
        <v>0</v>
      </c>
    </row>
    <row r="458" spans="1:15" s="1" customFormat="1" ht="12.75" x14ac:dyDescent="0.2">
      <c r="A458" s="343">
        <v>2</v>
      </c>
      <c r="B458" s="344">
        <v>6</v>
      </c>
      <c r="C458" s="344">
        <v>6</v>
      </c>
      <c r="D458" s="344">
        <v>2</v>
      </c>
      <c r="E458" s="344"/>
      <c r="F458" s="36" t="s">
        <v>452</v>
      </c>
      <c r="G458" s="364">
        <f t="shared" ref="G458:O458" si="214">+G459</f>
        <v>0</v>
      </c>
      <c r="H458" s="364">
        <f t="shared" si="214"/>
        <v>0</v>
      </c>
      <c r="I458" s="364">
        <f t="shared" si="214"/>
        <v>0</v>
      </c>
      <c r="J458" s="364">
        <f t="shared" si="214"/>
        <v>0</v>
      </c>
      <c r="K458" s="364">
        <f t="shared" si="214"/>
        <v>0</v>
      </c>
      <c r="L458" s="364">
        <f t="shared" si="214"/>
        <v>0</v>
      </c>
      <c r="M458" s="364">
        <f t="shared" si="214"/>
        <v>0</v>
      </c>
      <c r="N458" s="364">
        <f t="shared" si="214"/>
        <v>0</v>
      </c>
      <c r="O458" s="370">
        <f t="shared" si="214"/>
        <v>0</v>
      </c>
    </row>
    <row r="459" spans="1:15" s="1" customFormat="1" ht="12.75" x14ac:dyDescent="0.2">
      <c r="A459" s="348">
        <v>2</v>
      </c>
      <c r="B459" s="349">
        <v>6</v>
      </c>
      <c r="C459" s="349">
        <v>6</v>
      </c>
      <c r="D459" s="349">
        <v>2</v>
      </c>
      <c r="E459" s="349" t="s">
        <v>309</v>
      </c>
      <c r="F459" s="32" t="s">
        <v>452</v>
      </c>
      <c r="G459" s="364"/>
      <c r="H459" s="364"/>
      <c r="I459" s="364"/>
      <c r="J459" s="364"/>
      <c r="K459" s="364"/>
      <c r="L459" s="364"/>
      <c r="M459" s="364"/>
      <c r="N459" s="351">
        <f>SUBTOTAL(9,G459:M459)</f>
        <v>0</v>
      </c>
      <c r="O459" s="352">
        <f>IFERROR(N459/$N$19*100,"0.00")</f>
        <v>0</v>
      </c>
    </row>
    <row r="460" spans="1:15" s="1" customFormat="1" ht="12.75" x14ac:dyDescent="0.2">
      <c r="A460" s="338">
        <v>2</v>
      </c>
      <c r="B460" s="339">
        <v>6</v>
      </c>
      <c r="C460" s="339">
        <v>8</v>
      </c>
      <c r="D460" s="339"/>
      <c r="E460" s="339"/>
      <c r="F460" s="38" t="s">
        <v>280</v>
      </c>
      <c r="G460" s="388">
        <f t="shared" ref="G460:N460" si="215">+G461+G463+G466+G468+G470+G472+G477</f>
        <v>0</v>
      </c>
      <c r="H460" s="388">
        <f t="shared" si="215"/>
        <v>0</v>
      </c>
      <c r="I460" s="388">
        <f t="shared" si="215"/>
        <v>0</v>
      </c>
      <c r="J460" s="388">
        <f t="shared" si="215"/>
        <v>0</v>
      </c>
      <c r="K460" s="388">
        <f t="shared" si="215"/>
        <v>0</v>
      </c>
      <c r="L460" s="388">
        <f t="shared" si="215"/>
        <v>0</v>
      </c>
      <c r="M460" s="388">
        <f t="shared" si="215"/>
        <v>513747.21</v>
      </c>
      <c r="N460" s="388">
        <f t="shared" si="215"/>
        <v>513747.21</v>
      </c>
      <c r="O460" s="342">
        <f>+O461+O463+O466+O468+O470+O472+O477</f>
        <v>7.3432116275171683E-2</v>
      </c>
    </row>
    <row r="461" spans="1:15" s="1" customFormat="1" ht="12.75" x14ac:dyDescent="0.2">
      <c r="A461" s="343">
        <v>2</v>
      </c>
      <c r="B461" s="344">
        <v>6</v>
      </c>
      <c r="C461" s="344">
        <v>8</v>
      </c>
      <c r="D461" s="344">
        <v>1</v>
      </c>
      <c r="E461" s="344"/>
      <c r="F461" s="361" t="s">
        <v>281</v>
      </c>
      <c r="G461" s="364">
        <f t="shared" ref="G461:O461" si="216">+G462</f>
        <v>0</v>
      </c>
      <c r="H461" s="364">
        <f t="shared" si="216"/>
        <v>0</v>
      </c>
      <c r="I461" s="364">
        <f t="shared" si="216"/>
        <v>0</v>
      </c>
      <c r="J461" s="364">
        <f t="shared" si="216"/>
        <v>0</v>
      </c>
      <c r="K461" s="364">
        <f t="shared" si="216"/>
        <v>0</v>
      </c>
      <c r="L461" s="364">
        <f t="shared" si="216"/>
        <v>0</v>
      </c>
      <c r="M461" s="364">
        <f t="shared" si="216"/>
        <v>513747.21</v>
      </c>
      <c r="N461" s="364">
        <f t="shared" si="216"/>
        <v>513747.21</v>
      </c>
      <c r="O461" s="370">
        <f t="shared" si="216"/>
        <v>7.3432116275171683E-2</v>
      </c>
    </row>
    <row r="462" spans="1:15" s="1" customFormat="1" ht="12.75" x14ac:dyDescent="0.2">
      <c r="A462" s="348">
        <v>2</v>
      </c>
      <c r="B462" s="349">
        <v>6</v>
      </c>
      <c r="C462" s="349">
        <v>8</v>
      </c>
      <c r="D462" s="349">
        <v>1</v>
      </c>
      <c r="E462" s="349" t="s">
        <v>309</v>
      </c>
      <c r="F462" s="32" t="s">
        <v>281</v>
      </c>
      <c r="G462" s="364"/>
      <c r="H462" s="364"/>
      <c r="I462" s="364"/>
      <c r="J462" s="364"/>
      <c r="K462" s="364"/>
      <c r="L462" s="364"/>
      <c r="M462" s="364">
        <v>513747.21</v>
      </c>
      <c r="N462" s="351">
        <f>SUBTOTAL(9,G462:M462)</f>
        <v>513747.21</v>
      </c>
      <c r="O462" s="352">
        <f>IFERROR(N462/$N$19*100,"0.00")</f>
        <v>7.3432116275171683E-2</v>
      </c>
    </row>
    <row r="463" spans="1:15" s="1" customFormat="1" ht="12.75" x14ac:dyDescent="0.2">
      <c r="A463" s="343">
        <v>2</v>
      </c>
      <c r="B463" s="344">
        <v>6</v>
      </c>
      <c r="C463" s="344">
        <v>8</v>
      </c>
      <c r="D463" s="344">
        <v>3</v>
      </c>
      <c r="E463" s="344"/>
      <c r="F463" s="361" t="s">
        <v>282</v>
      </c>
      <c r="G463" s="364">
        <f t="shared" ref="G463:N463" si="217">+G464+G465</f>
        <v>0</v>
      </c>
      <c r="H463" s="364">
        <f t="shared" si="217"/>
        <v>0</v>
      </c>
      <c r="I463" s="364">
        <f t="shared" si="217"/>
        <v>0</v>
      </c>
      <c r="J463" s="364">
        <f t="shared" si="217"/>
        <v>0</v>
      </c>
      <c r="K463" s="364">
        <f t="shared" si="217"/>
        <v>0</v>
      </c>
      <c r="L463" s="364">
        <f t="shared" si="217"/>
        <v>0</v>
      </c>
      <c r="M463" s="364">
        <f t="shared" si="217"/>
        <v>0</v>
      </c>
      <c r="N463" s="364">
        <f t="shared" si="217"/>
        <v>0</v>
      </c>
      <c r="O463" s="370">
        <f>+O464+O465</f>
        <v>0</v>
      </c>
    </row>
    <row r="464" spans="1:15" s="1" customFormat="1" ht="12.75" x14ac:dyDescent="0.2">
      <c r="A464" s="362">
        <v>2</v>
      </c>
      <c r="B464" s="349">
        <v>6</v>
      </c>
      <c r="C464" s="349">
        <v>8</v>
      </c>
      <c r="D464" s="349">
        <v>3</v>
      </c>
      <c r="E464" s="349" t="s">
        <v>309</v>
      </c>
      <c r="F464" s="32" t="s">
        <v>283</v>
      </c>
      <c r="G464" s="351"/>
      <c r="H464" s="351"/>
      <c r="I464" s="351"/>
      <c r="J464" s="351"/>
      <c r="K464" s="351"/>
      <c r="L464" s="351"/>
      <c r="M464" s="351"/>
      <c r="N464" s="351">
        <f>SUBTOTAL(9,G464:M464)</f>
        <v>0</v>
      </c>
      <c r="O464" s="352">
        <f>IFERROR(N464/$N$19*100,"0.00")</f>
        <v>0</v>
      </c>
    </row>
    <row r="465" spans="1:15" s="1" customFormat="1" ht="12.75" x14ac:dyDescent="0.2">
      <c r="A465" s="362">
        <v>2</v>
      </c>
      <c r="B465" s="349">
        <v>6</v>
      </c>
      <c r="C465" s="349">
        <v>8</v>
      </c>
      <c r="D465" s="349">
        <v>3</v>
      </c>
      <c r="E465" s="349" t="s">
        <v>310</v>
      </c>
      <c r="F465" s="32" t="s">
        <v>284</v>
      </c>
      <c r="G465" s="364"/>
      <c r="H465" s="364"/>
      <c r="I465" s="364"/>
      <c r="J465" s="364"/>
      <c r="K465" s="364"/>
      <c r="L465" s="364"/>
      <c r="M465" s="364"/>
      <c r="N465" s="351">
        <f>SUBTOTAL(9,G465:M465)</f>
        <v>0</v>
      </c>
      <c r="O465" s="352">
        <f>IFERROR(N465/$N$19*100,"0.00")</f>
        <v>0</v>
      </c>
    </row>
    <row r="466" spans="1:15" s="1" customFormat="1" ht="12.75" x14ac:dyDescent="0.2">
      <c r="A466" s="343">
        <v>2</v>
      </c>
      <c r="B466" s="344">
        <v>6</v>
      </c>
      <c r="C466" s="344">
        <v>8</v>
      </c>
      <c r="D466" s="344">
        <v>5</v>
      </c>
      <c r="E466" s="344"/>
      <c r="F466" s="361" t="s">
        <v>285</v>
      </c>
      <c r="G466" s="364">
        <f t="shared" ref="G466:O466" si="218">+G467</f>
        <v>0</v>
      </c>
      <c r="H466" s="364">
        <f t="shared" si="218"/>
        <v>0</v>
      </c>
      <c r="I466" s="364">
        <f t="shared" si="218"/>
        <v>0</v>
      </c>
      <c r="J466" s="364">
        <f t="shared" si="218"/>
        <v>0</v>
      </c>
      <c r="K466" s="364">
        <f t="shared" si="218"/>
        <v>0</v>
      </c>
      <c r="L466" s="364">
        <f t="shared" si="218"/>
        <v>0</v>
      </c>
      <c r="M466" s="364">
        <f t="shared" si="218"/>
        <v>0</v>
      </c>
      <c r="N466" s="364">
        <f t="shared" si="218"/>
        <v>0</v>
      </c>
      <c r="O466" s="370">
        <f t="shared" si="218"/>
        <v>0</v>
      </c>
    </row>
    <row r="467" spans="1:15" s="1" customFormat="1" ht="12.75" x14ac:dyDescent="0.2">
      <c r="A467" s="362">
        <v>2</v>
      </c>
      <c r="B467" s="349">
        <v>6</v>
      </c>
      <c r="C467" s="349">
        <v>8</v>
      </c>
      <c r="D467" s="349">
        <v>5</v>
      </c>
      <c r="E467" s="349" t="s">
        <v>309</v>
      </c>
      <c r="F467" s="32" t="s">
        <v>285</v>
      </c>
      <c r="G467" s="364"/>
      <c r="H467" s="364"/>
      <c r="I467" s="364"/>
      <c r="J467" s="364"/>
      <c r="K467" s="364"/>
      <c r="L467" s="364"/>
      <c r="M467" s="364"/>
      <c r="N467" s="351">
        <f>SUBTOTAL(9,G467:M467)</f>
        <v>0</v>
      </c>
      <c r="O467" s="352">
        <f>IFERROR(N467/$N$19*100,"0.00")</f>
        <v>0</v>
      </c>
    </row>
    <row r="468" spans="1:15" s="1" customFormat="1" ht="12.75" x14ac:dyDescent="0.2">
      <c r="A468" s="343">
        <v>2</v>
      </c>
      <c r="B468" s="344">
        <v>6</v>
      </c>
      <c r="C468" s="344">
        <v>8</v>
      </c>
      <c r="D468" s="344">
        <v>6</v>
      </c>
      <c r="E468" s="344"/>
      <c r="F468" s="361" t="s">
        <v>286</v>
      </c>
      <c r="G468" s="364">
        <f t="shared" ref="G468:O468" si="219">+G469</f>
        <v>0</v>
      </c>
      <c r="H468" s="364">
        <f t="shared" si="219"/>
        <v>0</v>
      </c>
      <c r="I468" s="364">
        <f t="shared" si="219"/>
        <v>0</v>
      </c>
      <c r="J468" s="364">
        <f t="shared" si="219"/>
        <v>0</v>
      </c>
      <c r="K468" s="364">
        <f t="shared" si="219"/>
        <v>0</v>
      </c>
      <c r="L468" s="364">
        <f t="shared" si="219"/>
        <v>0</v>
      </c>
      <c r="M468" s="364">
        <f t="shared" si="219"/>
        <v>0</v>
      </c>
      <c r="N468" s="364">
        <f t="shared" si="219"/>
        <v>0</v>
      </c>
      <c r="O468" s="370">
        <f t="shared" si="219"/>
        <v>0</v>
      </c>
    </row>
    <row r="469" spans="1:15" s="1" customFormat="1" ht="12.75" x14ac:dyDescent="0.2">
      <c r="A469" s="362">
        <v>2</v>
      </c>
      <c r="B469" s="349">
        <v>6</v>
      </c>
      <c r="C469" s="349">
        <v>8</v>
      </c>
      <c r="D469" s="349">
        <v>6</v>
      </c>
      <c r="E469" s="349" t="s">
        <v>309</v>
      </c>
      <c r="F469" s="32" t="s">
        <v>286</v>
      </c>
      <c r="G469" s="364"/>
      <c r="H469" s="364"/>
      <c r="I469" s="364"/>
      <c r="J469" s="364"/>
      <c r="K469" s="364"/>
      <c r="L469" s="364"/>
      <c r="M469" s="364"/>
      <c r="N469" s="351">
        <f>SUBTOTAL(9,G469:M469)</f>
        <v>0</v>
      </c>
      <c r="O469" s="352">
        <f>IFERROR(N469/$N$19*100,"0.00")</f>
        <v>0</v>
      </c>
    </row>
    <row r="470" spans="1:15" s="1" customFormat="1" ht="12.75" x14ac:dyDescent="0.2">
      <c r="A470" s="367">
        <v>2</v>
      </c>
      <c r="B470" s="344">
        <v>6</v>
      </c>
      <c r="C470" s="344">
        <v>8</v>
      </c>
      <c r="D470" s="344">
        <v>7</v>
      </c>
      <c r="E470" s="344"/>
      <c r="F470" s="36" t="s">
        <v>287</v>
      </c>
      <c r="G470" s="364">
        <f t="shared" ref="G470:O470" si="220">+G471</f>
        <v>0</v>
      </c>
      <c r="H470" s="364">
        <f t="shared" si="220"/>
        <v>0</v>
      </c>
      <c r="I470" s="364">
        <f t="shared" si="220"/>
        <v>0</v>
      </c>
      <c r="J470" s="364">
        <f t="shared" si="220"/>
        <v>0</v>
      </c>
      <c r="K470" s="364">
        <f t="shared" si="220"/>
        <v>0</v>
      </c>
      <c r="L470" s="364">
        <f t="shared" si="220"/>
        <v>0</v>
      </c>
      <c r="M470" s="364">
        <f t="shared" si="220"/>
        <v>0</v>
      </c>
      <c r="N470" s="364">
        <f t="shared" si="220"/>
        <v>0</v>
      </c>
      <c r="O470" s="370">
        <f t="shared" si="220"/>
        <v>0</v>
      </c>
    </row>
    <row r="471" spans="1:15" s="1" customFormat="1" ht="12.75" x14ac:dyDescent="0.2">
      <c r="A471" s="362">
        <v>2</v>
      </c>
      <c r="B471" s="349">
        <v>6</v>
      </c>
      <c r="C471" s="349">
        <v>8</v>
      </c>
      <c r="D471" s="349">
        <v>7</v>
      </c>
      <c r="E471" s="349" t="s">
        <v>309</v>
      </c>
      <c r="F471" s="32" t="s">
        <v>287</v>
      </c>
      <c r="G471" s="364"/>
      <c r="H471" s="364"/>
      <c r="I471" s="364"/>
      <c r="J471" s="364"/>
      <c r="K471" s="364"/>
      <c r="L471" s="364"/>
      <c r="M471" s="364"/>
      <c r="N471" s="351">
        <f>SUBTOTAL(9,G471:M471)</f>
        <v>0</v>
      </c>
      <c r="O471" s="352">
        <f>IFERROR(N471/$N$19*100,"0.00")</f>
        <v>0</v>
      </c>
    </row>
    <row r="472" spans="1:15" s="1" customFormat="1" ht="12.75" x14ac:dyDescent="0.2">
      <c r="A472" s="343">
        <v>2</v>
      </c>
      <c r="B472" s="344">
        <v>6</v>
      </c>
      <c r="C472" s="344">
        <v>8</v>
      </c>
      <c r="D472" s="344">
        <v>8</v>
      </c>
      <c r="E472" s="344"/>
      <c r="F472" s="36" t="s">
        <v>288</v>
      </c>
      <c r="G472" s="364">
        <f t="shared" ref="G472:N472" si="221">+G473+G474+G475+G476</f>
        <v>0</v>
      </c>
      <c r="H472" s="364">
        <f t="shared" si="221"/>
        <v>0</v>
      </c>
      <c r="I472" s="364">
        <f t="shared" si="221"/>
        <v>0</v>
      </c>
      <c r="J472" s="364">
        <f t="shared" si="221"/>
        <v>0</v>
      </c>
      <c r="K472" s="364">
        <f t="shared" si="221"/>
        <v>0</v>
      </c>
      <c r="L472" s="364">
        <f t="shared" si="221"/>
        <v>0</v>
      </c>
      <c r="M472" s="364">
        <f t="shared" si="221"/>
        <v>0</v>
      </c>
      <c r="N472" s="364">
        <f t="shared" si="221"/>
        <v>0</v>
      </c>
      <c r="O472" s="370">
        <f>+O473+O474+O475+O476</f>
        <v>0</v>
      </c>
    </row>
    <row r="473" spans="1:15" s="1" customFormat="1" ht="12.75" x14ac:dyDescent="0.2">
      <c r="A473" s="362">
        <v>2</v>
      </c>
      <c r="B473" s="349">
        <v>6</v>
      </c>
      <c r="C473" s="349">
        <v>8</v>
      </c>
      <c r="D473" s="349">
        <v>8</v>
      </c>
      <c r="E473" s="349" t="s">
        <v>309</v>
      </c>
      <c r="F473" s="32" t="s">
        <v>289</v>
      </c>
      <c r="G473" s="351"/>
      <c r="H473" s="351"/>
      <c r="I473" s="351"/>
      <c r="J473" s="351"/>
      <c r="K473" s="351"/>
      <c r="L473" s="351"/>
      <c r="M473" s="351"/>
      <c r="N473" s="351">
        <f>SUBTOTAL(9,G473:M473)</f>
        <v>0</v>
      </c>
      <c r="O473" s="352">
        <f>IFERROR(N473/$N$19*100,"0.00")</f>
        <v>0</v>
      </c>
    </row>
    <row r="474" spans="1:15" s="1" customFormat="1" ht="12.75" x14ac:dyDescent="0.2">
      <c r="A474" s="362">
        <v>2</v>
      </c>
      <c r="B474" s="349">
        <v>6</v>
      </c>
      <c r="C474" s="349">
        <v>8</v>
      </c>
      <c r="D474" s="349">
        <v>8</v>
      </c>
      <c r="E474" s="349" t="s">
        <v>310</v>
      </c>
      <c r="F474" s="32" t="s">
        <v>290</v>
      </c>
      <c r="G474" s="351"/>
      <c r="H474" s="351"/>
      <c r="I474" s="351"/>
      <c r="J474" s="351"/>
      <c r="K474" s="351"/>
      <c r="L474" s="351"/>
      <c r="M474" s="351"/>
      <c r="N474" s="351">
        <f>SUBTOTAL(9,G474:M474)</f>
        <v>0</v>
      </c>
      <c r="O474" s="352">
        <f>IFERROR(N474/$N$19*100,"0.00")</f>
        <v>0</v>
      </c>
    </row>
    <row r="475" spans="1:15" s="1" customFormat="1" ht="12.75" x14ac:dyDescent="0.2">
      <c r="A475" s="362">
        <v>2</v>
      </c>
      <c r="B475" s="349">
        <v>6</v>
      </c>
      <c r="C475" s="349">
        <v>8</v>
      </c>
      <c r="D475" s="349">
        <v>8</v>
      </c>
      <c r="E475" s="349" t="s">
        <v>311</v>
      </c>
      <c r="F475" s="32" t="s">
        <v>291</v>
      </c>
      <c r="G475" s="351"/>
      <c r="H475" s="351"/>
      <c r="I475" s="351"/>
      <c r="J475" s="351"/>
      <c r="K475" s="351"/>
      <c r="L475" s="351"/>
      <c r="M475" s="351"/>
      <c r="N475" s="351">
        <f>SUBTOTAL(9,G475:M475)</f>
        <v>0</v>
      </c>
      <c r="O475" s="352">
        <f>IFERROR(N475/$N$19*100,"0.00")</f>
        <v>0</v>
      </c>
    </row>
    <row r="476" spans="1:15" s="1" customFormat="1" ht="12.75" x14ac:dyDescent="0.2">
      <c r="A476" s="362">
        <v>2</v>
      </c>
      <c r="B476" s="349">
        <v>6</v>
      </c>
      <c r="C476" s="349">
        <v>8</v>
      </c>
      <c r="D476" s="349">
        <v>8</v>
      </c>
      <c r="E476" s="349" t="s">
        <v>312</v>
      </c>
      <c r="F476" s="32" t="s">
        <v>292</v>
      </c>
      <c r="G476" s="364"/>
      <c r="H476" s="364"/>
      <c r="I476" s="364"/>
      <c r="J476" s="364"/>
      <c r="K476" s="364"/>
      <c r="L476" s="364"/>
      <c r="M476" s="364"/>
      <c r="N476" s="351">
        <f>SUBTOTAL(9,G476:M476)</f>
        <v>0</v>
      </c>
      <c r="O476" s="352">
        <f>IFERROR(N476/$N$19*100,"0.00")</f>
        <v>0</v>
      </c>
    </row>
    <row r="477" spans="1:15" s="1" customFormat="1" ht="12.75" x14ac:dyDescent="0.2">
      <c r="A477" s="343">
        <v>2</v>
      </c>
      <c r="B477" s="344">
        <v>6</v>
      </c>
      <c r="C477" s="344">
        <v>8</v>
      </c>
      <c r="D477" s="344">
        <v>9</v>
      </c>
      <c r="E477" s="344"/>
      <c r="F477" s="36" t="s">
        <v>293</v>
      </c>
      <c r="G477" s="364">
        <f t="shared" ref="G477:O477" si="222">+G478</f>
        <v>0</v>
      </c>
      <c r="H477" s="364">
        <f t="shared" si="222"/>
        <v>0</v>
      </c>
      <c r="I477" s="364">
        <f t="shared" si="222"/>
        <v>0</v>
      </c>
      <c r="J477" s="364">
        <f t="shared" si="222"/>
        <v>0</v>
      </c>
      <c r="K477" s="364">
        <f t="shared" si="222"/>
        <v>0</v>
      </c>
      <c r="L477" s="364">
        <f t="shared" si="222"/>
        <v>0</v>
      </c>
      <c r="M477" s="364">
        <f t="shared" si="222"/>
        <v>0</v>
      </c>
      <c r="N477" s="364">
        <f t="shared" si="222"/>
        <v>0</v>
      </c>
      <c r="O477" s="370">
        <f t="shared" si="222"/>
        <v>0</v>
      </c>
    </row>
    <row r="478" spans="1:15" s="1" customFormat="1" ht="12.75" x14ac:dyDescent="0.2">
      <c r="A478" s="362">
        <v>2</v>
      </c>
      <c r="B478" s="349">
        <v>6</v>
      </c>
      <c r="C478" s="349">
        <v>8</v>
      </c>
      <c r="D478" s="349">
        <v>9</v>
      </c>
      <c r="E478" s="349" t="s">
        <v>309</v>
      </c>
      <c r="F478" s="32" t="s">
        <v>293</v>
      </c>
      <c r="G478" s="364"/>
      <c r="H478" s="364"/>
      <c r="I478" s="364"/>
      <c r="J478" s="364"/>
      <c r="K478" s="364"/>
      <c r="L478" s="364"/>
      <c r="M478" s="364"/>
      <c r="N478" s="351">
        <f>SUBTOTAL(9,G478:M478)</f>
        <v>0</v>
      </c>
      <c r="O478" s="352">
        <f>IFERROR(N478/$N$19*100,"0.00")</f>
        <v>0</v>
      </c>
    </row>
    <row r="479" spans="1:15" s="1" customFormat="1" ht="12.75" x14ac:dyDescent="0.2">
      <c r="A479" s="338">
        <v>2</v>
      </c>
      <c r="B479" s="339">
        <v>6</v>
      </c>
      <c r="C479" s="339">
        <v>9</v>
      </c>
      <c r="D479" s="339"/>
      <c r="E479" s="339"/>
      <c r="F479" s="38" t="s">
        <v>453</v>
      </c>
      <c r="G479" s="388">
        <f t="shared" ref="G479:N479" si="223">+G480+G482+G484</f>
        <v>0</v>
      </c>
      <c r="H479" s="388">
        <f t="shared" si="223"/>
        <v>0</v>
      </c>
      <c r="I479" s="388">
        <f t="shared" si="223"/>
        <v>0</v>
      </c>
      <c r="J479" s="388">
        <f t="shared" si="223"/>
        <v>0</v>
      </c>
      <c r="K479" s="388">
        <f t="shared" si="223"/>
        <v>0</v>
      </c>
      <c r="L479" s="388">
        <f t="shared" si="223"/>
        <v>0</v>
      </c>
      <c r="M479" s="388">
        <f t="shared" si="223"/>
        <v>0</v>
      </c>
      <c r="N479" s="388">
        <f t="shared" si="223"/>
        <v>0</v>
      </c>
      <c r="O479" s="342">
        <f>+O480+O482+O484</f>
        <v>0</v>
      </c>
    </row>
    <row r="480" spans="1:15" s="1" customFormat="1" ht="12.75" x14ac:dyDescent="0.2">
      <c r="A480" s="367">
        <v>2</v>
      </c>
      <c r="B480" s="344">
        <v>6</v>
      </c>
      <c r="C480" s="344">
        <v>9</v>
      </c>
      <c r="D480" s="344">
        <v>1</v>
      </c>
      <c r="E480" s="344"/>
      <c r="F480" s="36" t="s">
        <v>454</v>
      </c>
      <c r="G480" s="364">
        <f t="shared" ref="G480:O480" si="224">+G481</f>
        <v>0</v>
      </c>
      <c r="H480" s="364">
        <f t="shared" si="224"/>
        <v>0</v>
      </c>
      <c r="I480" s="364">
        <f t="shared" si="224"/>
        <v>0</v>
      </c>
      <c r="J480" s="364">
        <f t="shared" si="224"/>
        <v>0</v>
      </c>
      <c r="K480" s="364">
        <f t="shared" si="224"/>
        <v>0</v>
      </c>
      <c r="L480" s="364">
        <f t="shared" si="224"/>
        <v>0</v>
      </c>
      <c r="M480" s="364">
        <f t="shared" si="224"/>
        <v>0</v>
      </c>
      <c r="N480" s="364">
        <f t="shared" si="224"/>
        <v>0</v>
      </c>
      <c r="O480" s="347">
        <f t="shared" si="224"/>
        <v>0</v>
      </c>
    </row>
    <row r="481" spans="1:15" s="1" customFormat="1" ht="12.75" x14ac:dyDescent="0.2">
      <c r="A481" s="362">
        <v>2</v>
      </c>
      <c r="B481" s="349">
        <v>6</v>
      </c>
      <c r="C481" s="349">
        <v>9</v>
      </c>
      <c r="D481" s="349">
        <v>1</v>
      </c>
      <c r="E481" s="349" t="s">
        <v>309</v>
      </c>
      <c r="F481" s="32" t="s">
        <v>454</v>
      </c>
      <c r="G481" s="364"/>
      <c r="H481" s="364"/>
      <c r="I481" s="364"/>
      <c r="J481" s="364"/>
      <c r="K481" s="364"/>
      <c r="L481" s="364"/>
      <c r="M481" s="364"/>
      <c r="N481" s="351">
        <f>SUBTOTAL(9,G481:M481)</f>
        <v>0</v>
      </c>
      <c r="O481" s="352">
        <f>IFERROR(N481/$N$19*100,"0.00")</f>
        <v>0</v>
      </c>
    </row>
    <row r="482" spans="1:15" s="1" customFormat="1" ht="12.75" x14ac:dyDescent="0.2">
      <c r="A482" s="367">
        <v>2</v>
      </c>
      <c r="B482" s="344">
        <v>6</v>
      </c>
      <c r="C482" s="344">
        <v>9</v>
      </c>
      <c r="D482" s="344">
        <v>2</v>
      </c>
      <c r="E482" s="344"/>
      <c r="F482" s="36" t="s">
        <v>455</v>
      </c>
      <c r="G482" s="364">
        <f t="shared" ref="G482:O482" si="225">+G483</f>
        <v>0</v>
      </c>
      <c r="H482" s="364">
        <f t="shared" si="225"/>
        <v>0</v>
      </c>
      <c r="I482" s="364">
        <f t="shared" si="225"/>
        <v>0</v>
      </c>
      <c r="J482" s="364">
        <f t="shared" si="225"/>
        <v>0</v>
      </c>
      <c r="K482" s="364">
        <f t="shared" si="225"/>
        <v>0</v>
      </c>
      <c r="L482" s="364">
        <f t="shared" si="225"/>
        <v>0</v>
      </c>
      <c r="M482" s="364">
        <f t="shared" si="225"/>
        <v>0</v>
      </c>
      <c r="N482" s="364">
        <f t="shared" si="225"/>
        <v>0</v>
      </c>
      <c r="O482" s="347">
        <f t="shared" si="225"/>
        <v>0</v>
      </c>
    </row>
    <row r="483" spans="1:15" s="1" customFormat="1" ht="12.75" x14ac:dyDescent="0.2">
      <c r="A483" s="362">
        <v>2</v>
      </c>
      <c r="B483" s="349">
        <v>6</v>
      </c>
      <c r="C483" s="349">
        <v>9</v>
      </c>
      <c r="D483" s="349">
        <v>2</v>
      </c>
      <c r="E483" s="349" t="s">
        <v>309</v>
      </c>
      <c r="F483" s="32" t="s">
        <v>455</v>
      </c>
      <c r="G483" s="364"/>
      <c r="H483" s="364"/>
      <c r="I483" s="364"/>
      <c r="J483" s="364"/>
      <c r="K483" s="364"/>
      <c r="L483" s="364"/>
      <c r="M483" s="364"/>
      <c r="N483" s="351">
        <f>SUBTOTAL(9,G483:M483)</f>
        <v>0</v>
      </c>
      <c r="O483" s="352">
        <f>IFERROR(N483/$N$19*100,"0.00")</f>
        <v>0</v>
      </c>
    </row>
    <row r="484" spans="1:15" s="1" customFormat="1" ht="12.75" x14ac:dyDescent="0.2">
      <c r="A484" s="367">
        <v>2</v>
      </c>
      <c r="B484" s="344">
        <v>6</v>
      </c>
      <c r="C484" s="344">
        <v>9</v>
      </c>
      <c r="D484" s="344">
        <v>9</v>
      </c>
      <c r="E484" s="344"/>
      <c r="F484" s="36" t="s">
        <v>456</v>
      </c>
      <c r="G484" s="364">
        <f t="shared" ref="G484:O484" si="226">+G485</f>
        <v>0</v>
      </c>
      <c r="H484" s="364">
        <f t="shared" si="226"/>
        <v>0</v>
      </c>
      <c r="I484" s="364">
        <f t="shared" si="226"/>
        <v>0</v>
      </c>
      <c r="J484" s="364">
        <f t="shared" si="226"/>
        <v>0</v>
      </c>
      <c r="K484" s="364">
        <f t="shared" si="226"/>
        <v>0</v>
      </c>
      <c r="L484" s="364">
        <f t="shared" si="226"/>
        <v>0</v>
      </c>
      <c r="M484" s="364">
        <f t="shared" si="226"/>
        <v>0</v>
      </c>
      <c r="N484" s="364">
        <f t="shared" si="226"/>
        <v>0</v>
      </c>
      <c r="O484" s="347">
        <f t="shared" si="226"/>
        <v>0</v>
      </c>
    </row>
    <row r="485" spans="1:15" s="1" customFormat="1" ht="12.75" x14ac:dyDescent="0.2">
      <c r="A485" s="362">
        <v>2</v>
      </c>
      <c r="B485" s="349">
        <v>6</v>
      </c>
      <c r="C485" s="349">
        <v>9</v>
      </c>
      <c r="D485" s="349">
        <v>9</v>
      </c>
      <c r="E485" s="349" t="s">
        <v>309</v>
      </c>
      <c r="F485" s="32" t="s">
        <v>456</v>
      </c>
      <c r="G485" s="364"/>
      <c r="H485" s="364"/>
      <c r="I485" s="364"/>
      <c r="J485" s="364"/>
      <c r="K485" s="364"/>
      <c r="L485" s="364"/>
      <c r="M485" s="364"/>
      <c r="N485" s="351">
        <f>SUBTOTAL(9,G485:M485)</f>
        <v>0</v>
      </c>
      <c r="O485" s="352">
        <f>IFERROR(N485/$N$19*100,"0.00")</f>
        <v>0</v>
      </c>
    </row>
    <row r="486" spans="1:15" s="1" customFormat="1" ht="12.75" x14ac:dyDescent="0.2">
      <c r="A486" s="332">
        <v>2</v>
      </c>
      <c r="B486" s="333">
        <v>7</v>
      </c>
      <c r="C486" s="334"/>
      <c r="D486" s="334"/>
      <c r="E486" s="334"/>
      <c r="F486" s="39" t="s">
        <v>254</v>
      </c>
      <c r="G486" s="389">
        <f t="shared" ref="G486:N486" si="227">+G487+G498+G511</f>
        <v>0</v>
      </c>
      <c r="H486" s="389">
        <f t="shared" si="227"/>
        <v>0</v>
      </c>
      <c r="I486" s="389">
        <f t="shared" si="227"/>
        <v>0</v>
      </c>
      <c r="J486" s="389">
        <f t="shared" si="227"/>
        <v>0</v>
      </c>
      <c r="K486" s="389">
        <f t="shared" si="227"/>
        <v>0</v>
      </c>
      <c r="L486" s="389">
        <f t="shared" si="227"/>
        <v>0</v>
      </c>
      <c r="M486" s="389">
        <v>2614957.25</v>
      </c>
      <c r="N486" s="389">
        <f t="shared" si="227"/>
        <v>2614957.25</v>
      </c>
      <c r="O486" s="337">
        <f>+O487+O498+O511</f>
        <v>0.37376717790176062</v>
      </c>
    </row>
    <row r="487" spans="1:15" s="1" customFormat="1" ht="12.75" x14ac:dyDescent="0.2">
      <c r="A487" s="338">
        <v>2</v>
      </c>
      <c r="B487" s="339">
        <v>7</v>
      </c>
      <c r="C487" s="339">
        <v>1</v>
      </c>
      <c r="D487" s="339"/>
      <c r="E487" s="339"/>
      <c r="F487" s="38" t="s">
        <v>294</v>
      </c>
      <c r="G487" s="388">
        <f t="shared" ref="G487:N487" si="228">+G488+G490+G492+G494+G496</f>
        <v>0</v>
      </c>
      <c r="H487" s="388">
        <f t="shared" si="228"/>
        <v>0</v>
      </c>
      <c r="I487" s="388">
        <f t="shared" si="228"/>
        <v>0</v>
      </c>
      <c r="J487" s="388">
        <f t="shared" si="228"/>
        <v>0</v>
      </c>
      <c r="K487" s="388">
        <f t="shared" si="228"/>
        <v>0</v>
      </c>
      <c r="L487" s="388">
        <f t="shared" si="228"/>
        <v>0</v>
      </c>
      <c r="M487" s="388">
        <f t="shared" si="228"/>
        <v>0</v>
      </c>
      <c r="N487" s="388">
        <f t="shared" si="228"/>
        <v>0</v>
      </c>
      <c r="O487" s="342">
        <f>+O488+O490+O492+O494+O496</f>
        <v>0</v>
      </c>
    </row>
    <row r="488" spans="1:15" s="1" customFormat="1" ht="12.75" x14ac:dyDescent="0.2">
      <c r="A488" s="343">
        <v>2</v>
      </c>
      <c r="B488" s="344">
        <v>7</v>
      </c>
      <c r="C488" s="344">
        <v>1</v>
      </c>
      <c r="D488" s="344">
        <v>1</v>
      </c>
      <c r="E488" s="344"/>
      <c r="F488" s="361" t="s">
        <v>295</v>
      </c>
      <c r="G488" s="364">
        <f t="shared" ref="G488:O488" si="229">+G489</f>
        <v>0</v>
      </c>
      <c r="H488" s="364">
        <f t="shared" si="229"/>
        <v>0</v>
      </c>
      <c r="I488" s="364">
        <f t="shared" si="229"/>
        <v>0</v>
      </c>
      <c r="J488" s="364">
        <f t="shared" si="229"/>
        <v>0</v>
      </c>
      <c r="K488" s="364">
        <f t="shared" si="229"/>
        <v>0</v>
      </c>
      <c r="L488" s="364">
        <f t="shared" si="229"/>
        <v>0</v>
      </c>
      <c r="M488" s="364">
        <f t="shared" si="229"/>
        <v>0</v>
      </c>
      <c r="N488" s="364">
        <f t="shared" si="229"/>
        <v>0</v>
      </c>
      <c r="O488" s="370">
        <f t="shared" si="229"/>
        <v>0</v>
      </c>
    </row>
    <row r="489" spans="1:15" s="1" customFormat="1" ht="12.75" x14ac:dyDescent="0.2">
      <c r="A489" s="362">
        <v>2</v>
      </c>
      <c r="B489" s="349">
        <v>7</v>
      </c>
      <c r="C489" s="349">
        <v>1</v>
      </c>
      <c r="D489" s="349">
        <v>1</v>
      </c>
      <c r="E489" s="349" t="s">
        <v>309</v>
      </c>
      <c r="F489" s="32" t="s">
        <v>295</v>
      </c>
      <c r="G489" s="364"/>
      <c r="H489" s="364"/>
      <c r="I489" s="364"/>
      <c r="J489" s="364"/>
      <c r="K489" s="364"/>
      <c r="L489" s="364"/>
      <c r="M489" s="364"/>
      <c r="N489" s="351">
        <f>SUBTOTAL(9,G489:M489)</f>
        <v>0</v>
      </c>
      <c r="O489" s="352">
        <f>IFERROR(N489/$N$19*100,"0.00")</f>
        <v>0</v>
      </c>
    </row>
    <row r="490" spans="1:15" s="1" customFormat="1" ht="12.75" x14ac:dyDescent="0.2">
      <c r="A490" s="343">
        <v>2</v>
      </c>
      <c r="B490" s="344">
        <v>7</v>
      </c>
      <c r="C490" s="344">
        <v>1</v>
      </c>
      <c r="D490" s="344">
        <v>2</v>
      </c>
      <c r="E490" s="344"/>
      <c r="F490" s="361" t="s">
        <v>296</v>
      </c>
      <c r="G490" s="364">
        <f t="shared" ref="G490:O490" si="230">+G491</f>
        <v>0</v>
      </c>
      <c r="H490" s="364">
        <f t="shared" si="230"/>
        <v>0</v>
      </c>
      <c r="I490" s="364">
        <f t="shared" si="230"/>
        <v>0</v>
      </c>
      <c r="J490" s="364">
        <f t="shared" si="230"/>
        <v>0</v>
      </c>
      <c r="K490" s="364">
        <f t="shared" si="230"/>
        <v>0</v>
      </c>
      <c r="L490" s="364">
        <f t="shared" si="230"/>
        <v>0</v>
      </c>
      <c r="M490" s="364">
        <f t="shared" si="230"/>
        <v>0</v>
      </c>
      <c r="N490" s="364">
        <f t="shared" si="230"/>
        <v>0</v>
      </c>
      <c r="O490" s="370">
        <f t="shared" si="230"/>
        <v>0</v>
      </c>
    </row>
    <row r="491" spans="1:15" s="1" customFormat="1" ht="12.75" x14ac:dyDescent="0.2">
      <c r="A491" s="362">
        <v>2</v>
      </c>
      <c r="B491" s="349">
        <v>7</v>
      </c>
      <c r="C491" s="349">
        <v>1</v>
      </c>
      <c r="D491" s="349">
        <v>2</v>
      </c>
      <c r="E491" s="349" t="s">
        <v>309</v>
      </c>
      <c r="F491" s="32" t="s">
        <v>296</v>
      </c>
      <c r="G491" s="364"/>
      <c r="H491" s="364"/>
      <c r="I491" s="364"/>
      <c r="J491" s="364"/>
      <c r="K491" s="364"/>
      <c r="L491" s="364"/>
      <c r="M491" s="364"/>
      <c r="N491" s="351">
        <f>SUBTOTAL(9,G491:M491)</f>
        <v>0</v>
      </c>
      <c r="O491" s="352">
        <f>IFERROR(N491/$N$19*100,"0.00")</f>
        <v>0</v>
      </c>
    </row>
    <row r="492" spans="1:15" s="1" customFormat="1" ht="12.75" x14ac:dyDescent="0.2">
      <c r="A492" s="343">
        <v>2</v>
      </c>
      <c r="B492" s="344">
        <v>7</v>
      </c>
      <c r="C492" s="344">
        <v>1</v>
      </c>
      <c r="D492" s="344">
        <v>3</v>
      </c>
      <c r="E492" s="344"/>
      <c r="F492" s="361" t="s">
        <v>297</v>
      </c>
      <c r="G492" s="364">
        <f t="shared" ref="G492:O492" si="231">+G493</f>
        <v>0</v>
      </c>
      <c r="H492" s="364">
        <f t="shared" si="231"/>
        <v>0</v>
      </c>
      <c r="I492" s="364">
        <f t="shared" si="231"/>
        <v>0</v>
      </c>
      <c r="J492" s="364">
        <f t="shared" si="231"/>
        <v>0</v>
      </c>
      <c r="K492" s="364">
        <f t="shared" si="231"/>
        <v>0</v>
      </c>
      <c r="L492" s="364">
        <f t="shared" si="231"/>
        <v>0</v>
      </c>
      <c r="M492" s="364">
        <f t="shared" si="231"/>
        <v>0</v>
      </c>
      <c r="N492" s="364">
        <f t="shared" si="231"/>
        <v>0</v>
      </c>
      <c r="O492" s="370">
        <f t="shared" si="231"/>
        <v>0</v>
      </c>
    </row>
    <row r="493" spans="1:15" s="1" customFormat="1" ht="12.75" x14ac:dyDescent="0.2">
      <c r="A493" s="362">
        <v>2</v>
      </c>
      <c r="B493" s="349">
        <v>7</v>
      </c>
      <c r="C493" s="349">
        <v>1</v>
      </c>
      <c r="D493" s="349">
        <v>3</v>
      </c>
      <c r="E493" s="349" t="s">
        <v>309</v>
      </c>
      <c r="F493" s="32" t="s">
        <v>297</v>
      </c>
      <c r="G493" s="364"/>
      <c r="H493" s="364"/>
      <c r="I493" s="364"/>
      <c r="J493" s="364"/>
      <c r="K493" s="364"/>
      <c r="L493" s="364"/>
      <c r="M493" s="364"/>
      <c r="N493" s="351">
        <f>SUBTOTAL(9,G493:M493)</f>
        <v>0</v>
      </c>
      <c r="O493" s="352">
        <f>IFERROR(N493/$N$19*100,"0.00")</f>
        <v>0</v>
      </c>
    </row>
    <row r="494" spans="1:15" s="1" customFormat="1" ht="12.75" x14ac:dyDescent="0.2">
      <c r="A494" s="343">
        <v>2</v>
      </c>
      <c r="B494" s="344">
        <v>7</v>
      </c>
      <c r="C494" s="344">
        <v>1</v>
      </c>
      <c r="D494" s="344">
        <v>4</v>
      </c>
      <c r="E494" s="344"/>
      <c r="F494" s="361" t="s">
        <v>298</v>
      </c>
      <c r="G494" s="364">
        <f t="shared" ref="G494:O494" si="232">+G495</f>
        <v>0</v>
      </c>
      <c r="H494" s="364">
        <f t="shared" si="232"/>
        <v>0</v>
      </c>
      <c r="I494" s="364">
        <f t="shared" si="232"/>
        <v>0</v>
      </c>
      <c r="J494" s="364">
        <f t="shared" si="232"/>
        <v>0</v>
      </c>
      <c r="K494" s="364">
        <f t="shared" si="232"/>
        <v>0</v>
      </c>
      <c r="L494" s="364">
        <f t="shared" si="232"/>
        <v>0</v>
      </c>
      <c r="M494" s="364">
        <f t="shared" si="232"/>
        <v>0</v>
      </c>
      <c r="N494" s="364">
        <f t="shared" si="232"/>
        <v>0</v>
      </c>
      <c r="O494" s="370">
        <f t="shared" si="232"/>
        <v>0</v>
      </c>
    </row>
    <row r="495" spans="1:15" s="1" customFormat="1" ht="12.75" x14ac:dyDescent="0.2">
      <c r="A495" s="362">
        <v>2</v>
      </c>
      <c r="B495" s="349">
        <v>7</v>
      </c>
      <c r="C495" s="349">
        <v>1</v>
      </c>
      <c r="D495" s="349">
        <v>4</v>
      </c>
      <c r="E495" s="349" t="s">
        <v>309</v>
      </c>
      <c r="F495" s="32" t="s">
        <v>298</v>
      </c>
      <c r="G495" s="364"/>
      <c r="H495" s="364"/>
      <c r="I495" s="364"/>
      <c r="J495" s="364"/>
      <c r="K495" s="364"/>
      <c r="L495" s="364"/>
      <c r="M495" s="364"/>
      <c r="N495" s="351">
        <f>SUBTOTAL(9,G495:M495)</f>
        <v>0</v>
      </c>
      <c r="O495" s="352">
        <f>IFERROR(N495/$N$19*100,"0.00")</f>
        <v>0</v>
      </c>
    </row>
    <row r="496" spans="1:15" s="1" customFormat="1" ht="12.75" x14ac:dyDescent="0.2">
      <c r="A496" s="367">
        <v>2</v>
      </c>
      <c r="B496" s="344">
        <v>7</v>
      </c>
      <c r="C496" s="344">
        <v>1</v>
      </c>
      <c r="D496" s="344">
        <v>5</v>
      </c>
      <c r="E496" s="344"/>
      <c r="F496" s="36" t="s">
        <v>457</v>
      </c>
      <c r="G496" s="364">
        <f t="shared" ref="G496:O496" si="233">+G497</f>
        <v>0</v>
      </c>
      <c r="H496" s="364">
        <f t="shared" si="233"/>
        <v>0</v>
      </c>
      <c r="I496" s="364">
        <f t="shared" si="233"/>
        <v>0</v>
      </c>
      <c r="J496" s="364">
        <f t="shared" si="233"/>
        <v>0</v>
      </c>
      <c r="K496" s="364">
        <f t="shared" si="233"/>
        <v>0</v>
      </c>
      <c r="L496" s="364">
        <f t="shared" si="233"/>
        <v>0</v>
      </c>
      <c r="M496" s="364">
        <f t="shared" si="233"/>
        <v>0</v>
      </c>
      <c r="N496" s="364">
        <f t="shared" si="233"/>
        <v>0</v>
      </c>
      <c r="O496" s="370">
        <f t="shared" si="233"/>
        <v>0</v>
      </c>
    </row>
    <row r="497" spans="1:15" s="1" customFormat="1" ht="12.75" x14ac:dyDescent="0.2">
      <c r="A497" s="362">
        <v>2</v>
      </c>
      <c r="B497" s="349">
        <v>7</v>
      </c>
      <c r="C497" s="349">
        <v>1</v>
      </c>
      <c r="D497" s="349">
        <v>5</v>
      </c>
      <c r="E497" s="349" t="s">
        <v>309</v>
      </c>
      <c r="F497" s="32" t="s">
        <v>457</v>
      </c>
      <c r="G497" s="364"/>
      <c r="H497" s="364"/>
      <c r="I497" s="364"/>
      <c r="J497" s="364"/>
      <c r="K497" s="364"/>
      <c r="L497" s="364"/>
      <c r="M497" s="364"/>
      <c r="N497" s="351">
        <f>SUBTOTAL(9,G497:M497)</f>
        <v>0</v>
      </c>
      <c r="O497" s="352">
        <f>IFERROR(N497/$N$19*100,"0.00")</f>
        <v>0</v>
      </c>
    </row>
    <row r="498" spans="1:15" s="1" customFormat="1" ht="12.75" x14ac:dyDescent="0.2">
      <c r="A498" s="338">
        <v>2</v>
      </c>
      <c r="B498" s="339">
        <v>7</v>
      </c>
      <c r="C498" s="339">
        <v>2</v>
      </c>
      <c r="D498" s="339"/>
      <c r="E498" s="339"/>
      <c r="F498" s="38" t="s">
        <v>299</v>
      </c>
      <c r="G498" s="388">
        <f t="shared" ref="G498:N498" si="234">+G499+G501+G503+G505+G507+G509</f>
        <v>0</v>
      </c>
      <c r="H498" s="388">
        <f t="shared" si="234"/>
        <v>0</v>
      </c>
      <c r="I498" s="388">
        <f t="shared" si="234"/>
        <v>0</v>
      </c>
      <c r="J498" s="388">
        <f t="shared" si="234"/>
        <v>0</v>
      </c>
      <c r="K498" s="388">
        <f t="shared" si="234"/>
        <v>0</v>
      </c>
      <c r="L498" s="388">
        <f t="shared" si="234"/>
        <v>0</v>
      </c>
      <c r="M498" s="388">
        <f t="shared" si="234"/>
        <v>2614957.25</v>
      </c>
      <c r="N498" s="388">
        <f t="shared" si="234"/>
        <v>2614957.25</v>
      </c>
      <c r="O498" s="342">
        <f>+O499+O501+O503+O505+O507+O509</f>
        <v>0.37376717790176062</v>
      </c>
    </row>
    <row r="499" spans="1:15" s="1" customFormat="1" ht="12.75" x14ac:dyDescent="0.2">
      <c r="A499" s="343">
        <v>2</v>
      </c>
      <c r="B499" s="344">
        <v>7</v>
      </c>
      <c r="C499" s="344">
        <v>2</v>
      </c>
      <c r="D499" s="344">
        <v>1</v>
      </c>
      <c r="E499" s="344"/>
      <c r="F499" s="361" t="s">
        <v>300</v>
      </c>
      <c r="G499" s="364">
        <f t="shared" ref="G499:O499" si="235">+G500</f>
        <v>0</v>
      </c>
      <c r="H499" s="364">
        <f t="shared" si="235"/>
        <v>0</v>
      </c>
      <c r="I499" s="364">
        <f t="shared" si="235"/>
        <v>0</v>
      </c>
      <c r="J499" s="364">
        <f t="shared" si="235"/>
        <v>0</v>
      </c>
      <c r="K499" s="364">
        <f t="shared" si="235"/>
        <v>0</v>
      </c>
      <c r="L499" s="364">
        <f t="shared" si="235"/>
        <v>0</v>
      </c>
      <c r="M499" s="364">
        <f t="shared" si="235"/>
        <v>2614957.25</v>
      </c>
      <c r="N499" s="364">
        <f t="shared" si="235"/>
        <v>2614957.25</v>
      </c>
      <c r="O499" s="370">
        <f t="shared" si="235"/>
        <v>0.37376717790176062</v>
      </c>
    </row>
    <row r="500" spans="1:15" s="1" customFormat="1" ht="12.75" x14ac:dyDescent="0.2">
      <c r="A500" s="362">
        <v>2</v>
      </c>
      <c r="B500" s="349">
        <v>7</v>
      </c>
      <c r="C500" s="349">
        <v>2</v>
      </c>
      <c r="D500" s="349">
        <v>1</v>
      </c>
      <c r="E500" s="349" t="s">
        <v>309</v>
      </c>
      <c r="F500" s="32" t="s">
        <v>300</v>
      </c>
      <c r="G500" s="364"/>
      <c r="H500" s="364"/>
      <c r="I500" s="364"/>
      <c r="J500" s="364"/>
      <c r="K500" s="364"/>
      <c r="L500" s="364"/>
      <c r="M500" s="364">
        <v>2614957.25</v>
      </c>
      <c r="N500" s="351">
        <f>SUBTOTAL(9,G500:M500)</f>
        <v>2614957.25</v>
      </c>
      <c r="O500" s="352">
        <f>IFERROR(N500/$N$19*100,"0.00")</f>
        <v>0.37376717790176062</v>
      </c>
    </row>
    <row r="501" spans="1:15" s="1" customFormat="1" ht="12.75" x14ac:dyDescent="0.2">
      <c r="A501" s="343">
        <v>2</v>
      </c>
      <c r="B501" s="344">
        <v>7</v>
      </c>
      <c r="C501" s="344">
        <v>2</v>
      </c>
      <c r="D501" s="344">
        <v>2</v>
      </c>
      <c r="E501" s="344"/>
      <c r="F501" s="361" t="s">
        <v>301</v>
      </c>
      <c r="G501" s="364">
        <f t="shared" ref="G501:O501" si="236">+G502</f>
        <v>0</v>
      </c>
      <c r="H501" s="364">
        <f t="shared" si="236"/>
        <v>0</v>
      </c>
      <c r="I501" s="364">
        <f t="shared" si="236"/>
        <v>0</v>
      </c>
      <c r="J501" s="364">
        <f t="shared" si="236"/>
        <v>0</v>
      </c>
      <c r="K501" s="364">
        <f t="shared" si="236"/>
        <v>0</v>
      </c>
      <c r="L501" s="364">
        <f t="shared" si="236"/>
        <v>0</v>
      </c>
      <c r="M501" s="364">
        <f t="shared" si="236"/>
        <v>0</v>
      </c>
      <c r="N501" s="364">
        <f t="shared" si="236"/>
        <v>0</v>
      </c>
      <c r="O501" s="370">
        <f t="shared" si="236"/>
        <v>0</v>
      </c>
    </row>
    <row r="502" spans="1:15" s="1" customFormat="1" ht="12.75" x14ac:dyDescent="0.2">
      <c r="A502" s="362">
        <v>2</v>
      </c>
      <c r="B502" s="349">
        <v>7</v>
      </c>
      <c r="C502" s="349">
        <v>2</v>
      </c>
      <c r="D502" s="349">
        <v>2</v>
      </c>
      <c r="E502" s="349" t="s">
        <v>309</v>
      </c>
      <c r="F502" s="32" t="s">
        <v>301</v>
      </c>
      <c r="G502" s="364"/>
      <c r="H502" s="364"/>
      <c r="I502" s="364"/>
      <c r="J502" s="364"/>
      <c r="K502" s="364"/>
      <c r="L502" s="364"/>
      <c r="M502" s="364"/>
      <c r="N502" s="351">
        <f>SUBTOTAL(9,G502:M502)</f>
        <v>0</v>
      </c>
      <c r="O502" s="352">
        <f>IFERROR(N502/$N$19*100,"0.00")</f>
        <v>0</v>
      </c>
    </row>
    <row r="503" spans="1:15" s="1" customFormat="1" ht="12.75" x14ac:dyDescent="0.2">
      <c r="A503" s="343">
        <v>2</v>
      </c>
      <c r="B503" s="344">
        <v>7</v>
      </c>
      <c r="C503" s="344">
        <v>2</v>
      </c>
      <c r="D503" s="344">
        <v>3</v>
      </c>
      <c r="E503" s="344"/>
      <c r="F503" s="361" t="s">
        <v>302</v>
      </c>
      <c r="G503" s="364">
        <f t="shared" ref="G503:O503" si="237">+G504</f>
        <v>0</v>
      </c>
      <c r="H503" s="364">
        <f t="shared" si="237"/>
        <v>0</v>
      </c>
      <c r="I503" s="364">
        <f t="shared" si="237"/>
        <v>0</v>
      </c>
      <c r="J503" s="364">
        <f t="shared" si="237"/>
        <v>0</v>
      </c>
      <c r="K503" s="364">
        <f t="shared" si="237"/>
        <v>0</v>
      </c>
      <c r="L503" s="364">
        <f t="shared" si="237"/>
        <v>0</v>
      </c>
      <c r="M503" s="364">
        <f t="shared" si="237"/>
        <v>0</v>
      </c>
      <c r="N503" s="364">
        <f t="shared" si="237"/>
        <v>0</v>
      </c>
      <c r="O503" s="370">
        <f t="shared" si="237"/>
        <v>0</v>
      </c>
    </row>
    <row r="504" spans="1:15" s="1" customFormat="1" ht="12.75" x14ac:dyDescent="0.2">
      <c r="A504" s="362">
        <v>2</v>
      </c>
      <c r="B504" s="349">
        <v>7</v>
      </c>
      <c r="C504" s="349">
        <v>2</v>
      </c>
      <c r="D504" s="349">
        <v>3</v>
      </c>
      <c r="E504" s="349" t="s">
        <v>309</v>
      </c>
      <c r="F504" s="32" t="s">
        <v>302</v>
      </c>
      <c r="G504" s="364"/>
      <c r="H504" s="364"/>
      <c r="I504" s="364"/>
      <c r="J504" s="364"/>
      <c r="K504" s="364"/>
      <c r="L504" s="364"/>
      <c r="M504" s="364"/>
      <c r="N504" s="351">
        <f>SUBTOTAL(9,G504:M504)</f>
        <v>0</v>
      </c>
      <c r="O504" s="352">
        <f>IFERROR(N504/$N$19*100,"0.00")</f>
        <v>0</v>
      </c>
    </row>
    <row r="505" spans="1:15" s="1" customFormat="1" ht="12.75" x14ac:dyDescent="0.2">
      <c r="A505" s="343">
        <v>2</v>
      </c>
      <c r="B505" s="344">
        <v>7</v>
      </c>
      <c r="C505" s="344">
        <v>2</v>
      </c>
      <c r="D505" s="344">
        <v>4</v>
      </c>
      <c r="E505" s="344"/>
      <c r="F505" s="361" t="s">
        <v>303</v>
      </c>
      <c r="G505" s="364">
        <f t="shared" ref="G505:O505" si="238">+G506</f>
        <v>0</v>
      </c>
      <c r="H505" s="364">
        <f t="shared" si="238"/>
        <v>0</v>
      </c>
      <c r="I505" s="364">
        <f t="shared" si="238"/>
        <v>0</v>
      </c>
      <c r="J505" s="364">
        <f t="shared" si="238"/>
        <v>0</v>
      </c>
      <c r="K505" s="364">
        <f t="shared" si="238"/>
        <v>0</v>
      </c>
      <c r="L505" s="364">
        <f t="shared" si="238"/>
        <v>0</v>
      </c>
      <c r="M505" s="364">
        <f t="shared" si="238"/>
        <v>0</v>
      </c>
      <c r="N505" s="364">
        <f t="shared" si="238"/>
        <v>0</v>
      </c>
      <c r="O505" s="370">
        <f t="shared" si="238"/>
        <v>0</v>
      </c>
    </row>
    <row r="506" spans="1:15" s="1" customFormat="1" ht="12.75" x14ac:dyDescent="0.2">
      <c r="A506" s="362">
        <v>2</v>
      </c>
      <c r="B506" s="349">
        <v>7</v>
      </c>
      <c r="C506" s="349">
        <v>2</v>
      </c>
      <c r="D506" s="349">
        <v>4</v>
      </c>
      <c r="E506" s="349" t="s">
        <v>309</v>
      </c>
      <c r="F506" s="32" t="s">
        <v>303</v>
      </c>
      <c r="G506" s="364"/>
      <c r="H506" s="364"/>
      <c r="I506" s="364"/>
      <c r="J506" s="364"/>
      <c r="K506" s="364"/>
      <c r="L506" s="364"/>
      <c r="M506" s="364"/>
      <c r="N506" s="351">
        <f>SUBTOTAL(9,G506:M506)</f>
        <v>0</v>
      </c>
      <c r="O506" s="352">
        <f>IFERROR(N506/$N$19*100,"0.00")</f>
        <v>0</v>
      </c>
    </row>
    <row r="507" spans="1:15" s="1" customFormat="1" ht="12.75" x14ac:dyDescent="0.2">
      <c r="A507" s="343">
        <v>2</v>
      </c>
      <c r="B507" s="344">
        <v>7</v>
      </c>
      <c r="C507" s="344">
        <v>2</v>
      </c>
      <c r="D507" s="344">
        <v>7</v>
      </c>
      <c r="E507" s="344"/>
      <c r="F507" s="361" t="s">
        <v>304</v>
      </c>
      <c r="G507" s="364">
        <f t="shared" ref="G507:O507" si="239">+G508</f>
        <v>0</v>
      </c>
      <c r="H507" s="364">
        <f t="shared" si="239"/>
        <v>0</v>
      </c>
      <c r="I507" s="364">
        <f t="shared" si="239"/>
        <v>0</v>
      </c>
      <c r="J507" s="364">
        <f t="shared" si="239"/>
        <v>0</v>
      </c>
      <c r="K507" s="364">
        <f t="shared" si="239"/>
        <v>0</v>
      </c>
      <c r="L507" s="364">
        <f t="shared" si="239"/>
        <v>0</v>
      </c>
      <c r="M507" s="364">
        <f t="shared" si="239"/>
        <v>0</v>
      </c>
      <c r="N507" s="364">
        <f t="shared" si="239"/>
        <v>0</v>
      </c>
      <c r="O507" s="370">
        <f t="shared" si="239"/>
        <v>0</v>
      </c>
    </row>
    <row r="508" spans="1:15" s="1" customFormat="1" ht="12.75" x14ac:dyDescent="0.2">
      <c r="A508" s="362">
        <v>2</v>
      </c>
      <c r="B508" s="349">
        <v>7</v>
      </c>
      <c r="C508" s="349">
        <v>2</v>
      </c>
      <c r="D508" s="349">
        <v>7</v>
      </c>
      <c r="E508" s="349" t="s">
        <v>309</v>
      </c>
      <c r="F508" s="32" t="s">
        <v>304</v>
      </c>
      <c r="G508" s="364"/>
      <c r="H508" s="364"/>
      <c r="I508" s="364"/>
      <c r="J508" s="364"/>
      <c r="K508" s="364"/>
      <c r="L508" s="364"/>
      <c r="M508" s="364"/>
      <c r="N508" s="351">
        <f>SUBTOTAL(9,G508:M508)</f>
        <v>0</v>
      </c>
      <c r="O508" s="352">
        <f>IFERROR(N508/$N$19*100,"0.00")</f>
        <v>0</v>
      </c>
    </row>
    <row r="509" spans="1:15" s="1" customFormat="1" ht="12.75" x14ac:dyDescent="0.2">
      <c r="A509" s="343">
        <v>2</v>
      </c>
      <c r="B509" s="344">
        <v>7</v>
      </c>
      <c r="C509" s="344">
        <v>2</v>
      </c>
      <c r="D509" s="344">
        <v>8</v>
      </c>
      <c r="E509" s="344"/>
      <c r="F509" s="361" t="s">
        <v>305</v>
      </c>
      <c r="G509" s="364">
        <f t="shared" ref="G509:O509" si="240">+G510</f>
        <v>0</v>
      </c>
      <c r="H509" s="364">
        <f t="shared" si="240"/>
        <v>0</v>
      </c>
      <c r="I509" s="364">
        <f t="shared" si="240"/>
        <v>0</v>
      </c>
      <c r="J509" s="364">
        <f t="shared" si="240"/>
        <v>0</v>
      </c>
      <c r="K509" s="364">
        <f t="shared" si="240"/>
        <v>0</v>
      </c>
      <c r="L509" s="364">
        <f t="shared" si="240"/>
        <v>0</v>
      </c>
      <c r="M509" s="364">
        <f t="shared" si="240"/>
        <v>0</v>
      </c>
      <c r="N509" s="364">
        <f t="shared" si="240"/>
        <v>0</v>
      </c>
      <c r="O509" s="370">
        <f t="shared" si="240"/>
        <v>0</v>
      </c>
    </row>
    <row r="510" spans="1:15" s="1" customFormat="1" ht="12.75" x14ac:dyDescent="0.2">
      <c r="A510" s="362">
        <v>2</v>
      </c>
      <c r="B510" s="349">
        <v>7</v>
      </c>
      <c r="C510" s="349">
        <v>2</v>
      </c>
      <c r="D510" s="349">
        <v>8</v>
      </c>
      <c r="E510" s="349" t="s">
        <v>309</v>
      </c>
      <c r="F510" s="32" t="s">
        <v>305</v>
      </c>
      <c r="G510" s="364"/>
      <c r="H510" s="364"/>
      <c r="I510" s="364"/>
      <c r="J510" s="364"/>
      <c r="K510" s="364"/>
      <c r="L510" s="364"/>
      <c r="M510" s="364"/>
      <c r="N510" s="351">
        <f>SUBTOTAL(9,G510:M510)</f>
        <v>0</v>
      </c>
      <c r="O510" s="352">
        <f>IFERROR(N510/$N$19*100,"0.00")</f>
        <v>0</v>
      </c>
    </row>
    <row r="511" spans="1:15" s="1" customFormat="1" ht="12.75" x14ac:dyDescent="0.2">
      <c r="A511" s="338">
        <v>2</v>
      </c>
      <c r="B511" s="339">
        <v>7</v>
      </c>
      <c r="C511" s="339">
        <v>3</v>
      </c>
      <c r="D511" s="339"/>
      <c r="E511" s="339"/>
      <c r="F511" s="38" t="s">
        <v>306</v>
      </c>
      <c r="G511" s="388">
        <f t="shared" ref="G511:N511" si="241">+G512+G514</f>
        <v>0</v>
      </c>
      <c r="H511" s="388">
        <f t="shared" si="241"/>
        <v>0</v>
      </c>
      <c r="I511" s="388">
        <f t="shared" si="241"/>
        <v>0</v>
      </c>
      <c r="J511" s="388">
        <f t="shared" si="241"/>
        <v>0</v>
      </c>
      <c r="K511" s="388">
        <f t="shared" si="241"/>
        <v>0</v>
      </c>
      <c r="L511" s="388">
        <f t="shared" si="241"/>
        <v>0</v>
      </c>
      <c r="M511" s="388">
        <f t="shared" si="241"/>
        <v>0</v>
      </c>
      <c r="N511" s="388">
        <f t="shared" si="241"/>
        <v>0</v>
      </c>
      <c r="O511" s="342">
        <f>+O512+O514</f>
        <v>0</v>
      </c>
    </row>
    <row r="512" spans="1:15" s="1" customFormat="1" ht="12.75" x14ac:dyDescent="0.2">
      <c r="A512" s="343">
        <v>2</v>
      </c>
      <c r="B512" s="344">
        <v>7</v>
      </c>
      <c r="C512" s="344">
        <v>3</v>
      </c>
      <c r="D512" s="344">
        <v>1</v>
      </c>
      <c r="E512" s="344"/>
      <c r="F512" s="361" t="s">
        <v>307</v>
      </c>
      <c r="G512" s="364">
        <f t="shared" ref="G512:O512" si="242">+G513</f>
        <v>0</v>
      </c>
      <c r="H512" s="364">
        <f t="shared" si="242"/>
        <v>0</v>
      </c>
      <c r="I512" s="364">
        <f t="shared" si="242"/>
        <v>0</v>
      </c>
      <c r="J512" s="364">
        <f t="shared" si="242"/>
        <v>0</v>
      </c>
      <c r="K512" s="364">
        <f t="shared" si="242"/>
        <v>0</v>
      </c>
      <c r="L512" s="364">
        <f t="shared" si="242"/>
        <v>0</v>
      </c>
      <c r="M512" s="364">
        <f t="shared" si="242"/>
        <v>0</v>
      </c>
      <c r="N512" s="364">
        <f t="shared" si="242"/>
        <v>0</v>
      </c>
      <c r="O512" s="370">
        <f t="shared" si="242"/>
        <v>0</v>
      </c>
    </row>
    <row r="513" spans="1:15" s="1" customFormat="1" ht="12.75" x14ac:dyDescent="0.2">
      <c r="A513" s="362">
        <v>2</v>
      </c>
      <c r="B513" s="349">
        <v>7</v>
      </c>
      <c r="C513" s="349">
        <v>3</v>
      </c>
      <c r="D513" s="349">
        <v>1</v>
      </c>
      <c r="E513" s="349" t="s">
        <v>309</v>
      </c>
      <c r="F513" s="32" t="s">
        <v>307</v>
      </c>
      <c r="G513" s="364"/>
      <c r="H513" s="364"/>
      <c r="I513" s="364"/>
      <c r="J513" s="364"/>
      <c r="K513" s="364"/>
      <c r="L513" s="364"/>
      <c r="M513" s="364"/>
      <c r="N513" s="351">
        <f>SUBTOTAL(9,G513:M513)</f>
        <v>0</v>
      </c>
      <c r="O513" s="352">
        <f>IFERROR(N513/$N$19*100,"0.00")</f>
        <v>0</v>
      </c>
    </row>
    <row r="514" spans="1:15" s="1" customFormat="1" ht="12.75" x14ac:dyDescent="0.2">
      <c r="A514" s="343">
        <v>2</v>
      </c>
      <c r="B514" s="344">
        <v>7</v>
      </c>
      <c r="C514" s="344">
        <v>3</v>
      </c>
      <c r="D514" s="344">
        <v>2</v>
      </c>
      <c r="E514" s="344"/>
      <c r="F514" s="361" t="s">
        <v>308</v>
      </c>
      <c r="G514" s="364">
        <f t="shared" ref="G514:O514" si="243">+G515</f>
        <v>0</v>
      </c>
      <c r="H514" s="364">
        <f t="shared" si="243"/>
        <v>0</v>
      </c>
      <c r="I514" s="364">
        <f t="shared" si="243"/>
        <v>0</v>
      </c>
      <c r="J514" s="364">
        <f t="shared" si="243"/>
        <v>0</v>
      </c>
      <c r="K514" s="364">
        <f t="shared" si="243"/>
        <v>0</v>
      </c>
      <c r="L514" s="364">
        <f t="shared" si="243"/>
        <v>0</v>
      </c>
      <c r="M514" s="364">
        <f t="shared" si="243"/>
        <v>0</v>
      </c>
      <c r="N514" s="364">
        <f t="shared" si="243"/>
        <v>0</v>
      </c>
      <c r="O514" s="370">
        <f t="shared" si="243"/>
        <v>0</v>
      </c>
    </row>
    <row r="515" spans="1:15" s="1" customFormat="1" ht="12.75" x14ac:dyDescent="0.2">
      <c r="A515" s="356">
        <v>2</v>
      </c>
      <c r="B515" s="357">
        <v>7</v>
      </c>
      <c r="C515" s="357">
        <v>3</v>
      </c>
      <c r="D515" s="357">
        <v>2</v>
      </c>
      <c r="E515" s="357" t="s">
        <v>309</v>
      </c>
      <c r="F515" s="52" t="s">
        <v>308</v>
      </c>
      <c r="G515" s="53"/>
      <c r="H515" s="53"/>
      <c r="I515" s="53"/>
      <c r="J515" s="53"/>
      <c r="K515" s="53"/>
      <c r="L515" s="53"/>
      <c r="M515" s="53"/>
      <c r="N515" s="359">
        <f>SUBTOTAL(9,G515:M515)</f>
        <v>0</v>
      </c>
      <c r="O515" s="360">
        <f>IFERROR(N515/$N$19*100,"0.00")</f>
        <v>0</v>
      </c>
    </row>
    <row r="516" spans="1:15" s="62" customFormat="1" x14ac:dyDescent="0.3">
      <c r="A516" s="63"/>
      <c r="B516" s="63"/>
      <c r="C516" s="63"/>
      <c r="D516" s="63"/>
      <c r="E516" s="63"/>
      <c r="F516" s="63"/>
      <c r="G516" s="63"/>
      <c r="H516" s="63"/>
      <c r="I516" s="63"/>
      <c r="J516" s="63"/>
      <c r="K516" s="63"/>
      <c r="L516" s="63"/>
      <c r="M516" s="63"/>
      <c r="N516" s="63"/>
    </row>
    <row r="517" spans="1:15" s="62" customFormat="1" x14ac:dyDescent="0.3">
      <c r="A517" s="63"/>
      <c r="B517" s="63"/>
      <c r="C517" s="63"/>
      <c r="D517" s="63"/>
      <c r="E517" s="63"/>
      <c r="F517" s="63"/>
      <c r="G517" s="63"/>
      <c r="H517" s="63"/>
      <c r="I517" s="63"/>
      <c r="J517" s="63"/>
      <c r="K517" s="63"/>
      <c r="L517" s="63"/>
      <c r="M517" s="63"/>
      <c r="N517" s="63"/>
    </row>
    <row r="518" spans="1:15" s="62" customFormat="1" x14ac:dyDescent="0.3">
      <c r="A518" s="63"/>
      <c r="B518" s="63"/>
      <c r="C518" s="63"/>
      <c r="D518" s="63"/>
      <c r="E518" s="63"/>
      <c r="F518" s="63"/>
      <c r="G518" s="63"/>
      <c r="H518" s="63"/>
      <c r="I518" s="63"/>
      <c r="J518" s="63"/>
      <c r="K518" s="63"/>
      <c r="L518" s="63"/>
      <c r="M518" s="63"/>
      <c r="N518" s="63"/>
    </row>
    <row r="519" spans="1:15" s="62" customFormat="1" x14ac:dyDescent="0.3">
      <c r="A519" s="63"/>
      <c r="B519" s="63"/>
      <c r="C519" s="63"/>
      <c r="D519" s="63"/>
      <c r="E519" s="63"/>
      <c r="F519" s="63"/>
      <c r="G519" s="63"/>
      <c r="H519" s="63"/>
      <c r="I519" s="63"/>
      <c r="J519" s="63"/>
      <c r="K519" s="63"/>
      <c r="L519" s="63"/>
      <c r="M519" s="63"/>
      <c r="N519" s="63"/>
    </row>
    <row r="520" spans="1:15" s="62" customFormat="1" x14ac:dyDescent="0.3">
      <c r="A520" s="63"/>
      <c r="B520" s="63"/>
      <c r="C520" s="63"/>
      <c r="D520" s="63"/>
      <c r="E520" s="63"/>
      <c r="F520" s="63"/>
      <c r="G520" s="63"/>
      <c r="H520" s="63"/>
      <c r="I520" s="63"/>
      <c r="J520" s="63"/>
      <c r="K520" s="63"/>
      <c r="L520" s="63"/>
      <c r="M520" s="63"/>
      <c r="N520" s="63"/>
    </row>
    <row r="521" spans="1:15" s="62" customFormat="1" x14ac:dyDescent="0.3">
      <c r="A521" s="63"/>
      <c r="B521" s="63"/>
      <c r="C521" s="63"/>
      <c r="D521" s="63"/>
      <c r="E521" s="63"/>
      <c r="F521" s="63"/>
      <c r="G521" s="63"/>
      <c r="H521" s="63"/>
      <c r="I521" s="63"/>
      <c r="J521" s="63"/>
      <c r="K521" s="63"/>
      <c r="L521" s="63"/>
      <c r="M521" s="63"/>
      <c r="N521" s="63"/>
    </row>
    <row r="522" spans="1:15" s="62" customFormat="1" x14ac:dyDescent="0.3">
      <c r="A522" s="63"/>
      <c r="B522" s="63"/>
      <c r="C522" s="63"/>
      <c r="D522" s="63"/>
      <c r="E522" s="63"/>
      <c r="F522" s="63"/>
      <c r="G522" s="63"/>
      <c r="H522" s="63"/>
      <c r="I522" s="63"/>
      <c r="J522" s="63"/>
      <c r="K522" s="63"/>
      <c r="L522" s="63"/>
      <c r="M522" s="63"/>
      <c r="N522" s="63"/>
    </row>
    <row r="523" spans="1:15" s="62" customFormat="1" x14ac:dyDescent="0.3">
      <c r="A523" s="63"/>
      <c r="B523" s="63"/>
      <c r="C523" s="63"/>
      <c r="D523" s="63"/>
      <c r="E523" s="63"/>
      <c r="F523" s="63"/>
      <c r="G523" s="63"/>
      <c r="H523" s="63"/>
      <c r="I523" s="63"/>
      <c r="J523" s="63"/>
      <c r="K523" s="63"/>
      <c r="L523" s="63"/>
      <c r="M523" s="63"/>
      <c r="N523" s="63"/>
    </row>
    <row r="524" spans="1:15" s="62" customFormat="1" x14ac:dyDescent="0.3">
      <c r="A524" s="63"/>
      <c r="B524" s="63"/>
      <c r="C524" s="63"/>
      <c r="D524" s="63"/>
      <c r="E524" s="63"/>
      <c r="F524" s="63"/>
      <c r="G524" s="63"/>
      <c r="H524" s="63"/>
      <c r="I524" s="63"/>
      <c r="J524" s="63"/>
      <c r="K524" s="63"/>
      <c r="L524" s="63"/>
      <c r="M524" s="63"/>
      <c r="N524" s="63"/>
    </row>
    <row r="525" spans="1:15" s="62" customFormat="1" x14ac:dyDescent="0.3">
      <c r="A525" s="63"/>
      <c r="B525" s="63"/>
      <c r="C525" s="63"/>
      <c r="D525" s="63"/>
      <c r="E525" s="63"/>
      <c r="F525" s="63"/>
      <c r="G525" s="63"/>
      <c r="H525" s="63"/>
      <c r="I525" s="63"/>
      <c r="J525" s="63"/>
      <c r="K525" s="63"/>
      <c r="L525" s="63"/>
      <c r="M525" s="63"/>
      <c r="N525" s="63"/>
    </row>
    <row r="526" spans="1:15" s="62" customFormat="1" x14ac:dyDescent="0.3">
      <c r="A526" s="63"/>
      <c r="B526" s="63"/>
      <c r="C526" s="63"/>
      <c r="D526" s="63"/>
      <c r="E526" s="63"/>
      <c r="F526" s="63"/>
      <c r="G526" s="63"/>
      <c r="H526" s="63"/>
      <c r="I526" s="63"/>
      <c r="J526" s="63"/>
      <c r="K526" s="63"/>
      <c r="L526" s="63"/>
      <c r="M526" s="63"/>
      <c r="N526" s="63"/>
    </row>
    <row r="527" spans="1:15" s="62" customFormat="1" x14ac:dyDescent="0.3">
      <c r="A527" s="63"/>
      <c r="B527" s="63"/>
      <c r="C527" s="63"/>
      <c r="D527" s="63"/>
      <c r="E527" s="63"/>
      <c r="F527" s="63"/>
      <c r="G527" s="63"/>
      <c r="H527" s="63"/>
      <c r="I527" s="63"/>
      <c r="J527" s="63"/>
      <c r="K527" s="63"/>
      <c r="L527" s="63"/>
      <c r="M527" s="63"/>
      <c r="N527" s="63"/>
    </row>
    <row r="528" spans="1:15" s="62" customFormat="1" x14ac:dyDescent="0.3">
      <c r="A528" s="63"/>
      <c r="B528" s="63"/>
      <c r="C528" s="63"/>
      <c r="D528" s="63"/>
      <c r="E528" s="63"/>
      <c r="F528" s="63"/>
      <c r="G528" s="63"/>
      <c r="H528" s="63"/>
      <c r="I528" s="63"/>
      <c r="J528" s="63"/>
      <c r="K528" s="63"/>
      <c r="L528" s="63"/>
      <c r="M528" s="63"/>
      <c r="N528" s="63"/>
    </row>
    <row r="529" spans="1:14" s="62" customFormat="1" x14ac:dyDescent="0.3">
      <c r="A529" s="63"/>
      <c r="B529" s="63"/>
      <c r="C529" s="63"/>
      <c r="D529" s="63"/>
      <c r="E529" s="63"/>
      <c r="F529" s="63"/>
      <c r="G529" s="63"/>
      <c r="H529" s="63"/>
      <c r="I529" s="63"/>
      <c r="J529" s="63"/>
      <c r="K529" s="63"/>
      <c r="L529" s="63"/>
      <c r="M529" s="63"/>
      <c r="N529" s="63"/>
    </row>
    <row r="530" spans="1:14" s="62" customFormat="1" x14ac:dyDescent="0.3">
      <c r="A530" s="63"/>
      <c r="B530" s="63"/>
      <c r="C530" s="63"/>
      <c r="D530" s="63"/>
      <c r="E530" s="63"/>
      <c r="F530" s="63"/>
      <c r="G530" s="63"/>
      <c r="H530" s="63"/>
      <c r="I530" s="63"/>
      <c r="J530" s="63"/>
      <c r="K530" s="63"/>
      <c r="L530" s="63"/>
      <c r="M530" s="63"/>
      <c r="N530" s="63"/>
    </row>
    <row r="531" spans="1:14" s="62" customFormat="1" x14ac:dyDescent="0.3">
      <c r="A531" s="63"/>
      <c r="B531" s="63"/>
      <c r="C531" s="63"/>
      <c r="D531" s="63"/>
      <c r="E531" s="63"/>
      <c r="F531" s="63"/>
      <c r="G531" s="63"/>
      <c r="H531" s="63"/>
      <c r="I531" s="63"/>
      <c r="J531" s="63"/>
      <c r="K531" s="63"/>
      <c r="L531" s="63"/>
      <c r="M531" s="63"/>
      <c r="N531" s="63"/>
    </row>
    <row r="532" spans="1:14" s="62" customFormat="1" x14ac:dyDescent="0.3">
      <c r="A532" s="63"/>
      <c r="B532" s="63"/>
      <c r="C532" s="63"/>
      <c r="D532" s="63"/>
      <c r="E532" s="63"/>
      <c r="F532" s="63"/>
      <c r="G532" s="63"/>
      <c r="H532" s="63"/>
      <c r="I532" s="63"/>
      <c r="J532" s="63"/>
      <c r="K532" s="63"/>
      <c r="L532" s="63"/>
      <c r="M532" s="63"/>
      <c r="N532" s="63"/>
    </row>
    <row r="533" spans="1:14" s="62" customFormat="1" x14ac:dyDescent="0.3">
      <c r="A533" s="63"/>
      <c r="B533" s="63"/>
      <c r="C533" s="63"/>
      <c r="D533" s="63"/>
      <c r="E533" s="63"/>
      <c r="F533" s="63"/>
      <c r="G533" s="63"/>
      <c r="H533" s="63"/>
      <c r="I533" s="63"/>
      <c r="J533" s="63"/>
      <c r="K533" s="63"/>
      <c r="L533" s="63"/>
      <c r="M533" s="63"/>
      <c r="N533" s="63"/>
    </row>
    <row r="534" spans="1:14" s="62" customFormat="1" x14ac:dyDescent="0.3">
      <c r="A534" s="63"/>
      <c r="B534" s="63"/>
      <c r="C534" s="63"/>
      <c r="D534" s="63"/>
      <c r="E534" s="63"/>
      <c r="F534" s="63"/>
      <c r="G534" s="63"/>
      <c r="H534" s="63"/>
      <c r="I534" s="63"/>
      <c r="J534" s="63"/>
      <c r="K534" s="63"/>
      <c r="L534" s="63"/>
      <c r="M534" s="63"/>
      <c r="N534" s="63"/>
    </row>
    <row r="535" spans="1:14" s="62" customFormat="1" x14ac:dyDescent="0.3">
      <c r="A535" s="63"/>
      <c r="B535" s="63"/>
      <c r="C535" s="63"/>
      <c r="D535" s="63"/>
      <c r="E535" s="63"/>
      <c r="F535" s="63"/>
      <c r="G535" s="63"/>
      <c r="H535" s="63"/>
      <c r="I535" s="63"/>
      <c r="J535" s="63"/>
      <c r="K535" s="63"/>
      <c r="L535" s="63"/>
      <c r="M535" s="63"/>
      <c r="N535" s="63"/>
    </row>
    <row r="536" spans="1:14" s="62" customFormat="1" x14ac:dyDescent="0.3">
      <c r="A536" s="63"/>
      <c r="B536" s="63"/>
      <c r="C536" s="63"/>
      <c r="D536" s="63"/>
      <c r="E536" s="63"/>
      <c r="F536" s="63"/>
      <c r="G536" s="63"/>
      <c r="H536" s="63"/>
      <c r="I536" s="63"/>
      <c r="J536" s="63"/>
      <c r="K536" s="63"/>
      <c r="L536" s="63"/>
      <c r="M536" s="63"/>
      <c r="N536" s="63"/>
    </row>
    <row r="537" spans="1:14" s="62" customFormat="1" x14ac:dyDescent="0.3">
      <c r="A537" s="63"/>
      <c r="B537" s="63"/>
      <c r="C537" s="63"/>
      <c r="D537" s="63"/>
      <c r="E537" s="63"/>
      <c r="F537" s="63"/>
      <c r="G537" s="63"/>
      <c r="H537" s="63"/>
      <c r="I537" s="63"/>
      <c r="J537" s="63"/>
      <c r="K537" s="63"/>
      <c r="L537" s="63"/>
      <c r="M537" s="63"/>
      <c r="N537" s="63"/>
    </row>
    <row r="538" spans="1:14" s="62" customFormat="1" x14ac:dyDescent="0.3">
      <c r="A538" s="63"/>
      <c r="B538" s="63"/>
      <c r="C538" s="63"/>
      <c r="D538" s="63"/>
      <c r="E538" s="63"/>
      <c r="F538" s="63"/>
      <c r="G538" s="63"/>
      <c r="H538" s="63"/>
      <c r="I538" s="63"/>
      <c r="J538" s="63"/>
      <c r="K538" s="63"/>
      <c r="L538" s="63"/>
      <c r="M538" s="63"/>
      <c r="N538" s="63"/>
    </row>
    <row r="539" spans="1:14" s="62" customFormat="1" x14ac:dyDescent="0.3">
      <c r="A539" s="63"/>
      <c r="B539" s="63"/>
      <c r="C539" s="63"/>
      <c r="D539" s="63"/>
      <c r="E539" s="63"/>
      <c r="F539" s="63"/>
      <c r="G539" s="63"/>
      <c r="H539" s="63"/>
      <c r="I539" s="63"/>
      <c r="J539" s="63"/>
      <c r="K539" s="63"/>
      <c r="L539" s="63"/>
      <c r="M539" s="63"/>
      <c r="N539" s="63"/>
    </row>
    <row r="540" spans="1:14" s="62" customFormat="1" x14ac:dyDescent="0.3">
      <c r="A540" s="63"/>
      <c r="B540" s="63"/>
      <c r="C540" s="63"/>
      <c r="D540" s="63"/>
      <c r="E540" s="63"/>
      <c r="F540" s="63"/>
      <c r="G540" s="63"/>
      <c r="H540" s="63"/>
      <c r="I540" s="63"/>
      <c r="J540" s="63"/>
      <c r="K540" s="63"/>
      <c r="L540" s="63"/>
      <c r="M540" s="63"/>
      <c r="N540" s="63"/>
    </row>
    <row r="541" spans="1:14" s="62" customFormat="1" x14ac:dyDescent="0.3">
      <c r="A541" s="63"/>
      <c r="B541" s="63"/>
      <c r="C541" s="63"/>
      <c r="D541" s="63"/>
      <c r="E541" s="63"/>
      <c r="F541" s="63"/>
      <c r="G541" s="63"/>
      <c r="H541" s="63"/>
      <c r="I541" s="63"/>
      <c r="J541" s="63"/>
      <c r="K541" s="63"/>
      <c r="L541" s="63"/>
      <c r="M541" s="63"/>
      <c r="N541" s="63"/>
    </row>
    <row r="542" spans="1:14" s="62" customFormat="1" x14ac:dyDescent="0.3">
      <c r="A542" s="63"/>
      <c r="B542" s="63"/>
      <c r="C542" s="63"/>
      <c r="D542" s="63"/>
      <c r="E542" s="63"/>
      <c r="F542" s="63"/>
      <c r="G542" s="63"/>
      <c r="H542" s="63"/>
      <c r="I542" s="63"/>
      <c r="J542" s="63"/>
      <c r="K542" s="63"/>
      <c r="L542" s="63"/>
      <c r="M542" s="63"/>
      <c r="N542" s="63"/>
    </row>
    <row r="543" spans="1:14" s="62" customFormat="1" x14ac:dyDescent="0.3">
      <c r="A543" s="63"/>
      <c r="B543" s="63"/>
      <c r="C543" s="63"/>
      <c r="D543" s="63"/>
      <c r="E543" s="63"/>
      <c r="F543" s="63"/>
      <c r="G543" s="63"/>
      <c r="H543" s="63"/>
      <c r="I543" s="63"/>
      <c r="J543" s="63"/>
      <c r="K543" s="63"/>
      <c r="L543" s="63"/>
      <c r="M543" s="63"/>
      <c r="N543" s="63"/>
    </row>
    <row r="544" spans="1:14" s="62" customFormat="1" x14ac:dyDescent="0.3">
      <c r="A544" s="63"/>
      <c r="B544" s="63"/>
      <c r="C544" s="63"/>
      <c r="D544" s="63"/>
      <c r="E544" s="63"/>
      <c r="F544" s="63"/>
      <c r="G544" s="63"/>
      <c r="H544" s="63"/>
      <c r="I544" s="63"/>
      <c r="J544" s="63"/>
      <c r="K544" s="63"/>
      <c r="L544" s="63"/>
      <c r="M544" s="63"/>
      <c r="N544" s="63"/>
    </row>
    <row r="545" spans="1:14" s="62" customFormat="1" x14ac:dyDescent="0.3">
      <c r="A545" s="63"/>
      <c r="B545" s="63"/>
      <c r="C545" s="63"/>
      <c r="D545" s="63"/>
      <c r="E545" s="63"/>
      <c r="F545" s="63"/>
      <c r="G545" s="63"/>
      <c r="H545" s="63"/>
      <c r="I545" s="63"/>
      <c r="J545" s="63"/>
      <c r="K545" s="63"/>
      <c r="L545" s="63"/>
      <c r="M545" s="63"/>
      <c r="N545" s="63"/>
    </row>
    <row r="546" spans="1:14" s="62" customFormat="1" x14ac:dyDescent="0.3">
      <c r="A546" s="63"/>
      <c r="B546" s="63"/>
      <c r="C546" s="63"/>
      <c r="D546" s="63"/>
      <c r="E546" s="63"/>
      <c r="F546" s="63"/>
      <c r="G546" s="63"/>
      <c r="H546" s="63"/>
      <c r="I546" s="63"/>
      <c r="J546" s="63"/>
      <c r="K546" s="63"/>
      <c r="L546" s="63"/>
      <c r="M546" s="63"/>
      <c r="N546" s="63"/>
    </row>
    <row r="547" spans="1:14" s="62" customFormat="1" x14ac:dyDescent="0.3">
      <c r="A547" s="63"/>
      <c r="B547" s="63"/>
      <c r="C547" s="63"/>
      <c r="D547" s="63"/>
      <c r="E547" s="63"/>
      <c r="F547" s="63"/>
      <c r="G547" s="63"/>
      <c r="H547" s="63"/>
      <c r="I547" s="63"/>
      <c r="J547" s="63"/>
      <c r="K547" s="63"/>
      <c r="L547" s="63"/>
      <c r="M547" s="63"/>
      <c r="N547" s="63"/>
    </row>
    <row r="548" spans="1:14" s="62" customFormat="1" x14ac:dyDescent="0.3">
      <c r="A548" s="63"/>
      <c r="B548" s="63"/>
      <c r="C548" s="63"/>
      <c r="D548" s="63"/>
      <c r="E548" s="63"/>
      <c r="F548" s="63"/>
      <c r="G548" s="63"/>
      <c r="H548" s="63"/>
      <c r="I548" s="63"/>
      <c r="J548" s="63"/>
      <c r="K548" s="63"/>
      <c r="L548" s="63"/>
      <c r="M548" s="63"/>
      <c r="N548" s="63"/>
    </row>
    <row r="549" spans="1:14" s="62" customFormat="1" x14ac:dyDescent="0.3">
      <c r="A549" s="63"/>
      <c r="B549" s="63"/>
      <c r="C549" s="63"/>
      <c r="D549" s="63"/>
      <c r="E549" s="63"/>
      <c r="F549" s="63"/>
      <c r="G549" s="63"/>
      <c r="H549" s="63"/>
      <c r="I549" s="63"/>
      <c r="J549" s="63"/>
      <c r="K549" s="63"/>
      <c r="L549" s="63"/>
      <c r="M549" s="63"/>
      <c r="N549" s="63"/>
    </row>
    <row r="550" spans="1:14" s="62" customFormat="1" x14ac:dyDescent="0.3">
      <c r="A550" s="63"/>
      <c r="B550" s="63"/>
      <c r="C550" s="63"/>
      <c r="D550" s="63"/>
      <c r="E550" s="63"/>
      <c r="F550" s="63"/>
      <c r="G550" s="63"/>
      <c r="H550" s="63"/>
      <c r="I550" s="63"/>
      <c r="J550" s="63"/>
      <c r="K550" s="63"/>
      <c r="L550" s="63"/>
      <c r="M550" s="63"/>
      <c r="N550" s="63"/>
    </row>
    <row r="551" spans="1:14" s="62" customFormat="1" x14ac:dyDescent="0.3">
      <c r="A551" s="63"/>
      <c r="B551" s="63"/>
      <c r="C551" s="63"/>
      <c r="D551" s="63"/>
      <c r="E551" s="63"/>
      <c r="F551" s="63"/>
      <c r="G551" s="63"/>
      <c r="H551" s="63"/>
      <c r="I551" s="63"/>
      <c r="J551" s="63"/>
      <c r="K551" s="63"/>
      <c r="L551" s="63"/>
      <c r="M551" s="63"/>
      <c r="N551" s="63"/>
    </row>
    <row r="552" spans="1:14" s="62" customFormat="1" x14ac:dyDescent="0.3">
      <c r="A552" s="63"/>
      <c r="B552" s="63"/>
      <c r="C552" s="63"/>
      <c r="D552" s="63"/>
      <c r="E552" s="63"/>
      <c r="F552" s="63"/>
      <c r="G552" s="63"/>
      <c r="H552" s="63"/>
      <c r="I552" s="63"/>
      <c r="J552" s="63"/>
      <c r="K552" s="63"/>
      <c r="L552" s="63"/>
      <c r="M552" s="63"/>
      <c r="N552" s="63"/>
    </row>
    <row r="553" spans="1:14" s="62" customFormat="1" x14ac:dyDescent="0.3">
      <c r="A553" s="63"/>
      <c r="B553" s="63"/>
      <c r="C553" s="63"/>
      <c r="D553" s="63"/>
      <c r="E553" s="63"/>
      <c r="F553" s="63"/>
      <c r="G553" s="63"/>
      <c r="H553" s="63"/>
      <c r="I553" s="63"/>
      <c r="J553" s="63"/>
      <c r="K553" s="63"/>
      <c r="L553" s="63"/>
      <c r="M553" s="63"/>
      <c r="N553" s="63"/>
    </row>
    <row r="554" spans="1:14" s="62" customFormat="1" x14ac:dyDescent="0.3">
      <c r="A554" s="63"/>
      <c r="B554" s="63"/>
      <c r="C554" s="63"/>
      <c r="D554" s="63"/>
      <c r="E554" s="63"/>
      <c r="F554" s="63"/>
      <c r="G554" s="63"/>
      <c r="H554" s="63"/>
      <c r="I554" s="63"/>
      <c r="J554" s="63"/>
      <c r="K554" s="63"/>
      <c r="L554" s="63"/>
      <c r="M554" s="63"/>
      <c r="N554" s="63"/>
    </row>
    <row r="555" spans="1:14" s="62" customFormat="1" x14ac:dyDescent="0.3">
      <c r="A555" s="63"/>
      <c r="B555" s="63"/>
      <c r="C555" s="63"/>
      <c r="D555" s="63"/>
      <c r="E555" s="63"/>
      <c r="F555" s="63"/>
      <c r="G555" s="63"/>
      <c r="H555" s="63"/>
      <c r="I555" s="63"/>
      <c r="J555" s="63"/>
      <c r="K555" s="63"/>
      <c r="L555" s="63"/>
      <c r="M555" s="63"/>
      <c r="N555" s="63"/>
    </row>
    <row r="556" spans="1:14" s="62" customFormat="1" x14ac:dyDescent="0.3">
      <c r="A556" s="63"/>
      <c r="B556" s="63"/>
      <c r="C556" s="63"/>
      <c r="D556" s="63"/>
      <c r="E556" s="63"/>
      <c r="F556" s="63"/>
      <c r="G556" s="63"/>
      <c r="H556" s="63"/>
      <c r="I556" s="63"/>
      <c r="J556" s="63"/>
      <c r="K556" s="63"/>
      <c r="L556" s="63"/>
      <c r="M556" s="63"/>
      <c r="N556" s="63"/>
    </row>
    <row r="557" spans="1:14" s="62" customFormat="1" x14ac:dyDescent="0.3">
      <c r="A557" s="63"/>
      <c r="B557" s="63"/>
      <c r="C557" s="63"/>
      <c r="D557" s="63"/>
      <c r="E557" s="63"/>
      <c r="F557" s="63"/>
      <c r="G557" s="63"/>
      <c r="H557" s="63"/>
      <c r="I557" s="63"/>
      <c r="J557" s="63"/>
      <c r="K557" s="63"/>
      <c r="L557" s="63"/>
      <c r="M557" s="63"/>
      <c r="N557" s="63"/>
    </row>
    <row r="558" spans="1:14" s="62" customFormat="1" x14ac:dyDescent="0.3">
      <c r="A558" s="63"/>
      <c r="B558" s="63"/>
      <c r="C558" s="63"/>
      <c r="D558" s="63"/>
      <c r="E558" s="63"/>
      <c r="F558" s="63"/>
      <c r="G558" s="63"/>
      <c r="H558" s="63"/>
      <c r="I558" s="63"/>
      <c r="J558" s="63"/>
      <c r="K558" s="63"/>
      <c r="L558" s="63"/>
      <c r="M558" s="63"/>
      <c r="N558" s="63"/>
    </row>
    <row r="559" spans="1:14" s="62" customFormat="1" x14ac:dyDescent="0.3">
      <c r="A559" s="63"/>
      <c r="B559" s="63"/>
      <c r="C559" s="63"/>
      <c r="D559" s="63"/>
      <c r="E559" s="63"/>
      <c r="F559" s="63"/>
      <c r="G559" s="63"/>
      <c r="H559" s="63"/>
      <c r="I559" s="63"/>
      <c r="J559" s="63"/>
      <c r="K559" s="63"/>
      <c r="L559" s="63"/>
      <c r="M559" s="63"/>
      <c r="N559" s="63"/>
    </row>
    <row r="560" spans="1:14" s="62" customFormat="1" x14ac:dyDescent="0.3">
      <c r="A560" s="63"/>
      <c r="B560" s="63"/>
      <c r="C560" s="63"/>
      <c r="D560" s="63"/>
      <c r="E560" s="63"/>
      <c r="F560" s="63"/>
      <c r="G560" s="63"/>
      <c r="H560" s="63"/>
      <c r="I560" s="63"/>
      <c r="J560" s="63"/>
      <c r="K560" s="63"/>
      <c r="L560" s="63"/>
      <c r="M560" s="63"/>
      <c r="N560" s="63"/>
    </row>
    <row r="561" spans="1:14" s="62" customFormat="1" x14ac:dyDescent="0.3">
      <c r="A561" s="63"/>
      <c r="B561" s="63"/>
      <c r="C561" s="63"/>
      <c r="D561" s="63"/>
      <c r="E561" s="63"/>
      <c r="F561" s="63"/>
      <c r="G561" s="63"/>
      <c r="H561" s="63"/>
      <c r="I561" s="63"/>
      <c r="J561" s="63"/>
      <c r="K561" s="63"/>
      <c r="L561" s="63"/>
      <c r="M561" s="63"/>
      <c r="N561" s="63"/>
    </row>
    <row r="562" spans="1:14" s="62" customFormat="1" x14ac:dyDescent="0.3">
      <c r="A562" s="63"/>
      <c r="B562" s="63"/>
      <c r="C562" s="63"/>
      <c r="D562" s="63"/>
      <c r="E562" s="63"/>
      <c r="F562" s="63"/>
      <c r="G562" s="63"/>
      <c r="H562" s="63"/>
      <c r="I562" s="63"/>
      <c r="J562" s="63"/>
      <c r="K562" s="63"/>
      <c r="L562" s="63"/>
      <c r="M562" s="63"/>
      <c r="N562" s="63"/>
    </row>
    <row r="563" spans="1:14" s="62" customFormat="1" x14ac:dyDescent="0.3">
      <c r="A563" s="63"/>
      <c r="B563" s="63"/>
      <c r="C563" s="63"/>
      <c r="D563" s="63"/>
      <c r="E563" s="63"/>
      <c r="F563" s="63"/>
      <c r="G563" s="63"/>
      <c r="H563" s="63"/>
      <c r="I563" s="63"/>
      <c r="J563" s="63"/>
      <c r="K563" s="63"/>
      <c r="L563" s="63"/>
      <c r="M563" s="63"/>
      <c r="N563" s="63"/>
    </row>
    <row r="564" spans="1:14" s="62" customFormat="1" x14ac:dyDescent="0.3">
      <c r="A564" s="63"/>
      <c r="B564" s="63"/>
      <c r="C564" s="63"/>
      <c r="D564" s="63"/>
      <c r="E564" s="63"/>
      <c r="F564" s="63"/>
      <c r="G564" s="63"/>
      <c r="H564" s="63"/>
      <c r="I564" s="63"/>
      <c r="J564" s="63"/>
      <c r="K564" s="63"/>
      <c r="L564" s="63"/>
      <c r="M564" s="63"/>
      <c r="N564" s="63"/>
    </row>
    <row r="565" spans="1:14" s="62" customFormat="1" x14ac:dyDescent="0.3">
      <c r="A565" s="63"/>
      <c r="B565" s="63"/>
      <c r="C565" s="63"/>
      <c r="D565" s="63"/>
      <c r="E565" s="63"/>
      <c r="F565" s="63"/>
      <c r="G565" s="63"/>
      <c r="H565" s="63"/>
      <c r="I565" s="63"/>
      <c r="J565" s="63"/>
      <c r="K565" s="63"/>
      <c r="L565" s="63"/>
      <c r="M565" s="63"/>
      <c r="N565" s="63"/>
    </row>
    <row r="566" spans="1:14" s="62" customFormat="1" x14ac:dyDescent="0.3">
      <c r="A566" s="63"/>
      <c r="B566" s="63"/>
      <c r="C566" s="63"/>
      <c r="D566" s="63"/>
      <c r="E566" s="63"/>
      <c r="F566" s="63"/>
      <c r="G566" s="63"/>
      <c r="H566" s="63"/>
      <c r="I566" s="63"/>
      <c r="J566" s="63"/>
      <c r="K566" s="63"/>
      <c r="L566" s="63"/>
      <c r="M566" s="63"/>
      <c r="N566" s="63"/>
    </row>
    <row r="567" spans="1:14" s="62" customFormat="1" x14ac:dyDescent="0.3">
      <c r="A567" s="63"/>
      <c r="B567" s="63"/>
      <c r="C567" s="63"/>
      <c r="D567" s="63"/>
      <c r="E567" s="63"/>
      <c r="F567" s="63"/>
      <c r="G567" s="63"/>
      <c r="H567" s="63"/>
      <c r="I567" s="63"/>
      <c r="J567" s="63"/>
      <c r="K567" s="63"/>
      <c r="L567" s="63"/>
      <c r="M567" s="63"/>
      <c r="N567" s="63"/>
    </row>
    <row r="568" spans="1:14" s="62" customFormat="1" x14ac:dyDescent="0.3">
      <c r="A568" s="63"/>
      <c r="B568" s="63"/>
      <c r="C568" s="63"/>
      <c r="D568" s="63"/>
      <c r="E568" s="63"/>
      <c r="F568" s="63"/>
      <c r="G568" s="63"/>
      <c r="H568" s="63"/>
      <c r="I568" s="63"/>
      <c r="J568" s="63"/>
      <c r="K568" s="63"/>
      <c r="L568" s="63"/>
      <c r="M568" s="63"/>
      <c r="N568" s="63"/>
    </row>
    <row r="569" spans="1:14" s="62" customFormat="1" x14ac:dyDescent="0.3">
      <c r="A569" s="63"/>
      <c r="B569" s="63"/>
      <c r="C569" s="63"/>
      <c r="D569" s="63"/>
      <c r="E569" s="63"/>
      <c r="F569" s="63"/>
      <c r="G569" s="63"/>
      <c r="H569" s="63"/>
      <c r="I569" s="63"/>
      <c r="J569" s="63"/>
      <c r="K569" s="63"/>
      <c r="L569" s="63"/>
      <c r="M569" s="63"/>
      <c r="N569" s="63"/>
    </row>
    <row r="570" spans="1:14" s="62" customFormat="1" x14ac:dyDescent="0.3">
      <c r="A570" s="63"/>
      <c r="B570" s="63"/>
      <c r="C570" s="63"/>
      <c r="D570" s="63"/>
      <c r="E570" s="63"/>
      <c r="F570" s="63"/>
      <c r="G570" s="63"/>
      <c r="H570" s="63"/>
      <c r="I570" s="63"/>
      <c r="J570" s="63"/>
      <c r="K570" s="63"/>
      <c r="L570" s="63"/>
      <c r="M570" s="63"/>
      <c r="N570" s="63"/>
    </row>
    <row r="571" spans="1:14" s="62" customFormat="1" x14ac:dyDescent="0.3">
      <c r="A571" s="63"/>
      <c r="B571" s="63"/>
      <c r="C571" s="63"/>
      <c r="D571" s="63"/>
      <c r="E571" s="63"/>
      <c r="F571" s="63"/>
      <c r="G571" s="63"/>
      <c r="H571" s="63"/>
      <c r="I571" s="63"/>
      <c r="J571" s="63"/>
      <c r="K571" s="63"/>
      <c r="L571" s="63"/>
      <c r="M571" s="63"/>
      <c r="N571" s="63"/>
    </row>
    <row r="572" spans="1:14" s="62" customFormat="1" x14ac:dyDescent="0.3">
      <c r="A572" s="63"/>
      <c r="B572" s="63"/>
      <c r="C572" s="63"/>
      <c r="D572" s="63"/>
      <c r="E572" s="63"/>
      <c r="F572" s="63"/>
      <c r="G572" s="63"/>
      <c r="H572" s="63"/>
      <c r="I572" s="63"/>
      <c r="J572" s="63"/>
      <c r="K572" s="63"/>
      <c r="L572" s="63"/>
      <c r="M572" s="63"/>
      <c r="N572" s="63"/>
    </row>
    <row r="573" spans="1:14" s="62" customFormat="1" x14ac:dyDescent="0.3">
      <c r="A573" s="63"/>
      <c r="B573" s="63"/>
      <c r="C573" s="63"/>
      <c r="D573" s="63"/>
      <c r="E573" s="63"/>
      <c r="F573" s="63"/>
      <c r="G573" s="63"/>
      <c r="H573" s="63"/>
      <c r="I573" s="63"/>
      <c r="J573" s="63"/>
      <c r="K573" s="63"/>
      <c r="L573" s="63"/>
      <c r="M573" s="63"/>
      <c r="N573" s="63"/>
    </row>
    <row r="574" spans="1:14" s="62" customFormat="1" x14ac:dyDescent="0.3">
      <c r="A574" s="63"/>
      <c r="B574" s="63"/>
      <c r="C574" s="63"/>
      <c r="D574" s="63"/>
      <c r="E574" s="63"/>
      <c r="F574" s="63"/>
      <c r="G574" s="63"/>
      <c r="H574" s="63"/>
      <c r="I574" s="63"/>
      <c r="J574" s="63"/>
      <c r="K574" s="63"/>
      <c r="L574" s="63"/>
      <c r="M574" s="63"/>
      <c r="N574" s="63"/>
    </row>
    <row r="575" spans="1:14" s="62" customFormat="1" x14ac:dyDescent="0.3">
      <c r="A575" s="63"/>
      <c r="B575" s="63"/>
      <c r="C575" s="63"/>
      <c r="D575" s="63"/>
      <c r="E575" s="63"/>
      <c r="F575" s="63"/>
      <c r="G575" s="63"/>
      <c r="H575" s="63"/>
      <c r="I575" s="63"/>
      <c r="J575" s="63"/>
      <c r="K575" s="63"/>
      <c r="L575" s="63"/>
      <c r="M575" s="63"/>
      <c r="N575" s="63"/>
    </row>
    <row r="576" spans="1:14" s="62" customFormat="1" x14ac:dyDescent="0.3">
      <c r="A576" s="63"/>
      <c r="B576" s="63"/>
      <c r="C576" s="63"/>
      <c r="D576" s="63"/>
      <c r="E576" s="63"/>
      <c r="F576" s="63"/>
      <c r="G576" s="63"/>
      <c r="H576" s="63"/>
      <c r="I576" s="63"/>
      <c r="J576" s="63"/>
      <c r="K576" s="63"/>
      <c r="L576" s="63"/>
      <c r="M576" s="63"/>
      <c r="N576" s="63"/>
    </row>
    <row r="577" spans="1:14" s="62" customFormat="1" x14ac:dyDescent="0.3">
      <c r="A577" s="63"/>
      <c r="B577" s="63"/>
      <c r="C577" s="63"/>
      <c r="D577" s="63"/>
      <c r="E577" s="63"/>
      <c r="F577" s="63"/>
      <c r="G577" s="63"/>
      <c r="H577" s="63"/>
      <c r="I577" s="63"/>
      <c r="J577" s="63"/>
      <c r="K577" s="63"/>
      <c r="L577" s="63"/>
      <c r="M577" s="63"/>
      <c r="N577" s="63"/>
    </row>
    <row r="578" spans="1:14" s="62" customFormat="1" x14ac:dyDescent="0.3">
      <c r="A578" s="63"/>
      <c r="B578" s="63"/>
      <c r="C578" s="63"/>
      <c r="D578" s="63"/>
      <c r="E578" s="63"/>
      <c r="F578" s="63"/>
      <c r="G578" s="63"/>
      <c r="H578" s="63"/>
      <c r="I578" s="63"/>
      <c r="J578" s="63"/>
      <c r="K578" s="63"/>
      <c r="L578" s="63"/>
      <c r="M578" s="63"/>
      <c r="N578" s="63"/>
    </row>
    <row r="579" spans="1:14" s="62" customFormat="1" x14ac:dyDescent="0.3">
      <c r="A579" s="63"/>
      <c r="B579" s="63"/>
      <c r="C579" s="63"/>
      <c r="D579" s="63"/>
      <c r="E579" s="63"/>
      <c r="F579" s="63"/>
      <c r="G579" s="63"/>
      <c r="H579" s="63"/>
      <c r="I579" s="63"/>
      <c r="J579" s="63"/>
      <c r="K579" s="63"/>
      <c r="L579" s="63"/>
      <c r="M579" s="63"/>
      <c r="N579" s="63"/>
    </row>
    <row r="580" spans="1:14" s="62" customFormat="1" x14ac:dyDescent="0.3">
      <c r="A580" s="63"/>
      <c r="B580" s="63"/>
      <c r="C580" s="63"/>
      <c r="D580" s="63"/>
      <c r="E580" s="63"/>
      <c r="F580" s="63"/>
      <c r="G580" s="63"/>
      <c r="H580" s="63"/>
      <c r="I580" s="63"/>
      <c r="J580" s="63"/>
      <c r="K580" s="63"/>
      <c r="L580" s="63"/>
      <c r="M580" s="63"/>
      <c r="N580" s="63"/>
    </row>
    <row r="581" spans="1:14" s="62" customFormat="1" x14ac:dyDescent="0.3">
      <c r="A581" s="63"/>
      <c r="B581" s="63"/>
      <c r="C581" s="63"/>
      <c r="D581" s="63"/>
      <c r="E581" s="63"/>
      <c r="F581" s="63"/>
      <c r="G581" s="63"/>
      <c r="H581" s="63"/>
      <c r="I581" s="63"/>
      <c r="J581" s="63"/>
      <c r="K581" s="63"/>
      <c r="L581" s="63"/>
      <c r="M581" s="63"/>
      <c r="N581" s="63"/>
    </row>
    <row r="582" spans="1:14" s="62" customFormat="1" x14ac:dyDescent="0.3">
      <c r="A582" s="63"/>
      <c r="B582" s="63"/>
      <c r="C582" s="63"/>
      <c r="D582" s="63"/>
      <c r="E582" s="63"/>
      <c r="F582" s="63"/>
      <c r="G582" s="63"/>
      <c r="H582" s="63"/>
      <c r="I582" s="63"/>
      <c r="J582" s="63"/>
      <c r="K582" s="63"/>
      <c r="L582" s="63"/>
      <c r="M582" s="63"/>
      <c r="N582" s="63"/>
    </row>
    <row r="583" spans="1:14" s="62" customFormat="1" x14ac:dyDescent="0.3">
      <c r="A583" s="63"/>
      <c r="B583" s="63"/>
      <c r="C583" s="63"/>
      <c r="D583" s="63"/>
      <c r="E583" s="63"/>
      <c r="F583" s="63"/>
      <c r="G583" s="63"/>
      <c r="H583" s="63"/>
      <c r="I583" s="63"/>
      <c r="J583" s="63"/>
      <c r="K583" s="63"/>
      <c r="L583" s="63"/>
      <c r="M583" s="63"/>
      <c r="N583" s="63"/>
    </row>
    <row r="584" spans="1:14" s="62" customFormat="1" x14ac:dyDescent="0.3">
      <c r="A584" s="63"/>
      <c r="B584" s="63"/>
      <c r="C584" s="63"/>
      <c r="D584" s="63"/>
      <c r="E584" s="63"/>
      <c r="F584" s="63"/>
      <c r="G584" s="63"/>
      <c r="H584" s="63"/>
      <c r="I584" s="63"/>
      <c r="J584" s="63"/>
      <c r="K584" s="63"/>
      <c r="L584" s="63"/>
      <c r="M584" s="63"/>
      <c r="N584" s="63"/>
    </row>
    <row r="585" spans="1:14" s="62" customFormat="1" x14ac:dyDescent="0.3">
      <c r="A585" s="63"/>
      <c r="B585" s="63"/>
      <c r="C585" s="63"/>
      <c r="D585" s="63"/>
      <c r="E585" s="63"/>
      <c r="F585" s="63"/>
      <c r="G585" s="63"/>
      <c r="H585" s="63"/>
      <c r="I585" s="63"/>
      <c r="J585" s="63"/>
      <c r="K585" s="63"/>
      <c r="L585" s="63"/>
      <c r="M585" s="63"/>
      <c r="N585" s="63"/>
    </row>
    <row r="586" spans="1:14" s="62" customFormat="1" x14ac:dyDescent="0.3">
      <c r="A586" s="63"/>
      <c r="B586" s="63"/>
      <c r="C586" s="63"/>
      <c r="D586" s="63"/>
      <c r="E586" s="63"/>
      <c r="F586" s="63"/>
      <c r="G586" s="63"/>
      <c r="H586" s="63"/>
      <c r="I586" s="63"/>
      <c r="J586" s="63"/>
      <c r="K586" s="63"/>
      <c r="L586" s="63"/>
      <c r="M586" s="63"/>
      <c r="N586" s="63"/>
    </row>
    <row r="587" spans="1:14" s="62" customFormat="1" x14ac:dyDescent="0.3">
      <c r="A587" s="63"/>
      <c r="B587" s="63"/>
      <c r="C587" s="63"/>
      <c r="D587" s="63"/>
      <c r="E587" s="63"/>
      <c r="F587" s="63"/>
      <c r="G587" s="63"/>
      <c r="H587" s="63"/>
      <c r="I587" s="63"/>
      <c r="J587" s="63"/>
      <c r="K587" s="63"/>
      <c r="L587" s="63"/>
      <c r="M587" s="63"/>
      <c r="N587" s="63"/>
    </row>
    <row r="588" spans="1:14" s="62" customFormat="1" x14ac:dyDescent="0.3">
      <c r="A588" s="63"/>
      <c r="B588" s="63"/>
      <c r="C588" s="63"/>
      <c r="D588" s="63"/>
      <c r="E588" s="63"/>
      <c r="F588" s="63"/>
      <c r="G588" s="63"/>
      <c r="H588" s="63"/>
      <c r="I588" s="63"/>
      <c r="J588" s="63"/>
      <c r="K588" s="63"/>
      <c r="L588" s="63"/>
      <c r="M588" s="63"/>
      <c r="N588" s="63"/>
    </row>
    <row r="589" spans="1:14" s="62" customFormat="1" x14ac:dyDescent="0.3">
      <c r="A589" s="63"/>
      <c r="B589" s="63"/>
      <c r="C589" s="63"/>
      <c r="D589" s="63"/>
      <c r="E589" s="63"/>
      <c r="F589" s="63"/>
      <c r="G589" s="63"/>
      <c r="H589" s="63"/>
      <c r="I589" s="63"/>
      <c r="J589" s="63"/>
      <c r="K589" s="63"/>
      <c r="L589" s="63"/>
      <c r="M589" s="63"/>
      <c r="N589" s="63"/>
    </row>
    <row r="590" spans="1:14" s="62" customFormat="1" x14ac:dyDescent="0.3">
      <c r="A590" s="63"/>
      <c r="B590" s="63"/>
      <c r="C590" s="63"/>
      <c r="D590" s="63"/>
      <c r="E590" s="63"/>
      <c r="F590" s="63"/>
      <c r="G590" s="63"/>
      <c r="H590" s="63"/>
      <c r="I590" s="63"/>
      <c r="J590" s="63"/>
      <c r="K590" s="63"/>
      <c r="L590" s="63"/>
      <c r="M590" s="63"/>
      <c r="N590" s="63"/>
    </row>
    <row r="591" spans="1:14" s="62" customFormat="1" x14ac:dyDescent="0.3">
      <c r="A591" s="63"/>
      <c r="B591" s="63"/>
      <c r="C591" s="63"/>
      <c r="D591" s="63"/>
      <c r="E591" s="63"/>
      <c r="F591" s="63"/>
      <c r="G591" s="63"/>
      <c r="H591" s="63"/>
      <c r="I591" s="63"/>
      <c r="J591" s="63"/>
      <c r="K591" s="63"/>
      <c r="L591" s="63"/>
      <c r="M591" s="63"/>
      <c r="N591" s="63"/>
    </row>
    <row r="592" spans="1:14" s="62" customFormat="1" x14ac:dyDescent="0.3">
      <c r="A592" s="63"/>
      <c r="B592" s="63"/>
      <c r="C592" s="63"/>
      <c r="D592" s="63"/>
      <c r="E592" s="63"/>
      <c r="F592" s="63"/>
      <c r="G592" s="63"/>
      <c r="H592" s="63"/>
      <c r="I592" s="63"/>
      <c r="J592" s="63"/>
      <c r="K592" s="63"/>
      <c r="L592" s="63"/>
      <c r="M592" s="63"/>
      <c r="N592" s="63"/>
    </row>
    <row r="593" spans="1:14" s="62" customFormat="1" x14ac:dyDescent="0.3">
      <c r="A593" s="63"/>
      <c r="B593" s="63"/>
      <c r="C593" s="63"/>
      <c r="D593" s="63"/>
      <c r="E593" s="63"/>
      <c r="F593" s="63"/>
      <c r="G593" s="63"/>
      <c r="H593" s="63"/>
      <c r="I593" s="63"/>
      <c r="J593" s="63"/>
      <c r="K593" s="63"/>
      <c r="L593" s="63"/>
      <c r="M593" s="63"/>
      <c r="N593" s="63"/>
    </row>
    <row r="594" spans="1:14" s="62" customFormat="1" x14ac:dyDescent="0.3">
      <c r="A594" s="63"/>
      <c r="B594" s="63"/>
      <c r="C594" s="63"/>
      <c r="D594" s="63"/>
      <c r="E594" s="63"/>
      <c r="F594" s="63"/>
      <c r="G594" s="63"/>
      <c r="H594" s="63"/>
      <c r="I594" s="63"/>
      <c r="J594" s="63"/>
      <c r="K594" s="63"/>
      <c r="L594" s="63"/>
      <c r="M594" s="63"/>
      <c r="N594" s="63"/>
    </row>
    <row r="595" spans="1:14" s="62" customFormat="1" x14ac:dyDescent="0.3">
      <c r="A595" s="63"/>
      <c r="B595" s="63"/>
      <c r="C595" s="63"/>
      <c r="D595" s="63"/>
      <c r="E595" s="63"/>
      <c r="F595" s="63"/>
      <c r="G595" s="63"/>
      <c r="H595" s="63"/>
      <c r="I595" s="63"/>
      <c r="J595" s="63"/>
      <c r="K595" s="63"/>
      <c r="L595" s="63"/>
      <c r="M595" s="63"/>
      <c r="N595" s="63"/>
    </row>
    <row r="596" spans="1:14" s="62" customFormat="1" x14ac:dyDescent="0.3">
      <c r="A596" s="63"/>
      <c r="B596" s="63"/>
      <c r="C596" s="63"/>
      <c r="D596" s="63"/>
      <c r="E596" s="63"/>
      <c r="F596" s="63"/>
      <c r="G596" s="63"/>
      <c r="H596" s="63"/>
      <c r="I596" s="63"/>
      <c r="J596" s="63"/>
      <c r="K596" s="63"/>
      <c r="L596" s="63"/>
      <c r="M596" s="63"/>
      <c r="N596" s="63"/>
    </row>
    <row r="597" spans="1:14" s="62" customFormat="1" x14ac:dyDescent="0.3">
      <c r="A597" s="63"/>
      <c r="B597" s="63"/>
      <c r="C597" s="63"/>
      <c r="D597" s="63"/>
      <c r="E597" s="63"/>
      <c r="F597" s="63"/>
      <c r="G597" s="63"/>
      <c r="H597" s="63"/>
      <c r="I597" s="63"/>
      <c r="J597" s="63"/>
      <c r="K597" s="63"/>
      <c r="L597" s="63"/>
      <c r="M597" s="63"/>
      <c r="N597" s="63"/>
    </row>
    <row r="598" spans="1:14" s="62" customFormat="1" x14ac:dyDescent="0.3">
      <c r="A598" s="63"/>
      <c r="B598" s="63"/>
      <c r="C598" s="63"/>
      <c r="D598" s="63"/>
      <c r="E598" s="63"/>
      <c r="F598" s="63"/>
      <c r="G598" s="63"/>
      <c r="H598" s="63"/>
      <c r="I598" s="63"/>
      <c r="J598" s="63"/>
      <c r="K598" s="63"/>
      <c r="L598" s="63"/>
      <c r="M598" s="63"/>
      <c r="N598" s="63"/>
    </row>
    <row r="599" spans="1:14" s="62" customFormat="1" x14ac:dyDescent="0.3">
      <c r="A599" s="63"/>
      <c r="B599" s="63"/>
      <c r="C599" s="63"/>
      <c r="D599" s="63"/>
      <c r="E599" s="63"/>
      <c r="F599" s="63"/>
      <c r="G599" s="63"/>
      <c r="H599" s="63"/>
      <c r="I599" s="63"/>
      <c r="J599" s="63"/>
      <c r="K599" s="63"/>
      <c r="L599" s="63"/>
      <c r="M599" s="63"/>
      <c r="N599" s="63"/>
    </row>
    <row r="600" spans="1:14" s="62" customFormat="1" x14ac:dyDescent="0.3">
      <c r="A600" s="63"/>
      <c r="B600" s="63"/>
      <c r="C600" s="63"/>
      <c r="D600" s="63"/>
      <c r="E600" s="63"/>
      <c r="F600" s="63"/>
      <c r="G600" s="63"/>
      <c r="H600" s="63"/>
      <c r="I600" s="63"/>
      <c r="J600" s="63"/>
      <c r="K600" s="63"/>
      <c r="L600" s="63"/>
      <c r="M600" s="63"/>
      <c r="N600" s="63"/>
    </row>
    <row r="601" spans="1:14" s="62" customFormat="1" x14ac:dyDescent="0.3">
      <c r="A601" s="63"/>
      <c r="B601" s="63"/>
      <c r="C601" s="63"/>
      <c r="D601" s="63"/>
      <c r="E601" s="63"/>
      <c r="F601" s="63"/>
      <c r="G601" s="63"/>
      <c r="H601" s="63"/>
      <c r="I601" s="63"/>
      <c r="J601" s="63"/>
      <c r="K601" s="63"/>
      <c r="L601" s="63"/>
      <c r="M601" s="63"/>
      <c r="N601" s="63"/>
    </row>
    <row r="602" spans="1:14" s="62" customFormat="1" x14ac:dyDescent="0.3">
      <c r="A602" s="63"/>
      <c r="B602" s="63"/>
      <c r="C602" s="63"/>
      <c r="D602" s="63"/>
      <c r="E602" s="63"/>
      <c r="F602" s="63"/>
      <c r="G602" s="63"/>
      <c r="H602" s="63"/>
      <c r="I602" s="63"/>
      <c r="J602" s="63"/>
      <c r="K602" s="63"/>
      <c r="L602" s="63"/>
      <c r="M602" s="63"/>
      <c r="N602" s="63"/>
    </row>
    <row r="603" spans="1:14" s="62" customFormat="1" x14ac:dyDescent="0.3">
      <c r="A603" s="63"/>
      <c r="B603" s="63"/>
      <c r="C603" s="63"/>
      <c r="D603" s="63"/>
      <c r="E603" s="63"/>
      <c r="F603" s="63"/>
      <c r="G603" s="63"/>
      <c r="H603" s="63"/>
      <c r="I603" s="63"/>
      <c r="J603" s="63"/>
      <c r="K603" s="63"/>
      <c r="L603" s="63"/>
      <c r="M603" s="63"/>
      <c r="N603" s="63"/>
    </row>
    <row r="604" spans="1:14" s="62" customFormat="1" x14ac:dyDescent="0.3">
      <c r="A604" s="63"/>
      <c r="B604" s="63"/>
      <c r="C604" s="63"/>
      <c r="D604" s="63"/>
      <c r="E604" s="63"/>
      <c r="F604" s="63"/>
      <c r="G604" s="63"/>
      <c r="H604" s="63"/>
      <c r="I604" s="63"/>
      <c r="J604" s="63"/>
      <c r="K604" s="63"/>
      <c r="L604" s="63"/>
      <c r="M604" s="63"/>
      <c r="N604" s="63"/>
    </row>
    <row r="605" spans="1:14" s="62" customFormat="1" x14ac:dyDescent="0.3">
      <c r="A605" s="63"/>
      <c r="B605" s="63"/>
      <c r="C605" s="63"/>
      <c r="D605" s="63"/>
      <c r="E605" s="63"/>
      <c r="F605" s="63"/>
      <c r="G605" s="63"/>
      <c r="H605" s="63"/>
      <c r="I605" s="63"/>
      <c r="J605" s="63"/>
      <c r="K605" s="63"/>
      <c r="L605" s="63"/>
      <c r="M605" s="63"/>
      <c r="N605" s="63"/>
    </row>
    <row r="606" spans="1:14" s="62" customFormat="1" x14ac:dyDescent="0.3">
      <c r="A606" s="63"/>
      <c r="B606" s="63"/>
      <c r="C606" s="63"/>
      <c r="D606" s="63"/>
      <c r="E606" s="63"/>
      <c r="F606" s="63"/>
      <c r="G606" s="63"/>
      <c r="H606" s="63"/>
      <c r="I606" s="63"/>
      <c r="J606" s="63"/>
      <c r="K606" s="63"/>
      <c r="L606" s="63"/>
      <c r="M606" s="63"/>
      <c r="N606" s="63"/>
    </row>
    <row r="607" spans="1:14" s="62" customFormat="1" x14ac:dyDescent="0.3">
      <c r="A607" s="63"/>
      <c r="B607" s="63"/>
      <c r="C607" s="63"/>
      <c r="D607" s="63"/>
      <c r="E607" s="63"/>
      <c r="F607" s="63"/>
      <c r="G607" s="63"/>
      <c r="H607" s="63"/>
      <c r="I607" s="63"/>
      <c r="J607" s="63"/>
      <c r="K607" s="63"/>
      <c r="L607" s="63"/>
      <c r="M607" s="63"/>
      <c r="N607" s="63"/>
    </row>
    <row r="608" spans="1:14" s="62" customFormat="1" x14ac:dyDescent="0.3">
      <c r="A608" s="63"/>
      <c r="B608" s="63"/>
      <c r="C608" s="63"/>
      <c r="D608" s="63"/>
      <c r="E608" s="63"/>
      <c r="F608" s="63"/>
      <c r="G608" s="63"/>
      <c r="H608" s="63"/>
      <c r="I608" s="63"/>
      <c r="J608" s="63"/>
      <c r="K608" s="63"/>
      <c r="L608" s="63"/>
      <c r="M608" s="63"/>
      <c r="N608" s="63"/>
    </row>
    <row r="609" spans="1:14" s="62" customFormat="1" x14ac:dyDescent="0.3">
      <c r="A609" s="63"/>
      <c r="B609" s="63"/>
      <c r="C609" s="63"/>
      <c r="D609" s="63"/>
      <c r="E609" s="63"/>
      <c r="F609" s="63"/>
      <c r="G609" s="63"/>
      <c r="H609" s="63"/>
      <c r="I609" s="63"/>
      <c r="J609" s="63"/>
      <c r="K609" s="63"/>
      <c r="L609" s="63"/>
      <c r="M609" s="63"/>
      <c r="N609" s="63"/>
    </row>
    <row r="610" spans="1:14" s="62" customFormat="1" x14ac:dyDescent="0.3">
      <c r="A610" s="63"/>
      <c r="B610" s="63"/>
      <c r="C610" s="63"/>
      <c r="D610" s="63"/>
      <c r="E610" s="63"/>
      <c r="F610" s="63"/>
      <c r="G610" s="63"/>
      <c r="H610" s="63"/>
      <c r="I610" s="63"/>
      <c r="J610" s="63"/>
      <c r="K610" s="63"/>
      <c r="L610" s="63"/>
      <c r="M610" s="63"/>
      <c r="N610" s="63"/>
    </row>
    <row r="611" spans="1:14" s="62" customFormat="1" x14ac:dyDescent="0.3">
      <c r="A611" s="63"/>
      <c r="B611" s="63"/>
      <c r="C611" s="63"/>
      <c r="D611" s="63"/>
      <c r="E611" s="63"/>
      <c r="F611" s="63"/>
      <c r="G611" s="63"/>
      <c r="H611" s="63"/>
      <c r="I611" s="63"/>
      <c r="J611" s="63"/>
      <c r="K611" s="63"/>
      <c r="L611" s="63"/>
      <c r="M611" s="63"/>
      <c r="N611" s="63"/>
    </row>
    <row r="612" spans="1:14" s="62" customFormat="1" x14ac:dyDescent="0.3">
      <c r="A612" s="63"/>
      <c r="B612" s="63"/>
      <c r="C612" s="63"/>
      <c r="D612" s="63"/>
      <c r="E612" s="63"/>
      <c r="F612" s="63"/>
      <c r="G612" s="63"/>
      <c r="H612" s="63"/>
      <c r="I612" s="63"/>
      <c r="J612" s="63"/>
      <c r="K612" s="63"/>
      <c r="L612" s="63"/>
      <c r="M612" s="63"/>
      <c r="N612" s="63"/>
    </row>
    <row r="613" spans="1:14" s="62" customFormat="1" x14ac:dyDescent="0.3">
      <c r="A613" s="63"/>
      <c r="B613" s="63"/>
      <c r="C613" s="63"/>
      <c r="D613" s="63"/>
      <c r="E613" s="63"/>
      <c r="F613" s="63"/>
      <c r="G613" s="63"/>
      <c r="H613" s="63"/>
      <c r="I613" s="63"/>
      <c r="J613" s="63"/>
      <c r="K613" s="63"/>
      <c r="L613" s="63"/>
      <c r="M613" s="63"/>
      <c r="N613" s="63"/>
    </row>
    <row r="614" spans="1:14" s="62" customFormat="1" x14ac:dyDescent="0.3">
      <c r="A614" s="63"/>
      <c r="B614" s="63"/>
      <c r="C614" s="63"/>
      <c r="D614" s="63"/>
      <c r="E614" s="63"/>
      <c r="F614" s="63"/>
      <c r="G614" s="63"/>
      <c r="H614" s="63"/>
      <c r="I614" s="63"/>
      <c r="J614" s="63"/>
      <c r="K614" s="63"/>
      <c r="L614" s="63"/>
      <c r="M614" s="63"/>
      <c r="N614" s="63"/>
    </row>
    <row r="615" spans="1:14" s="62" customFormat="1" x14ac:dyDescent="0.3">
      <c r="A615" s="63"/>
      <c r="B615" s="63"/>
      <c r="C615" s="63"/>
      <c r="D615" s="63"/>
      <c r="E615" s="63"/>
      <c r="F615" s="63"/>
      <c r="G615" s="63"/>
      <c r="H615" s="63"/>
      <c r="I615" s="63"/>
      <c r="J615" s="63"/>
      <c r="K615" s="63"/>
      <c r="L615" s="63"/>
      <c r="M615" s="63"/>
      <c r="N615" s="63"/>
    </row>
    <row r="616" spans="1:14" s="62" customFormat="1" x14ac:dyDescent="0.3">
      <c r="A616" s="63"/>
      <c r="B616" s="63"/>
      <c r="C616" s="63"/>
      <c r="D616" s="63"/>
      <c r="E616" s="63"/>
      <c r="F616" s="63"/>
      <c r="G616" s="63"/>
      <c r="H616" s="63"/>
      <c r="I616" s="63"/>
      <c r="J616" s="63"/>
      <c r="K616" s="63"/>
      <c r="L616" s="63"/>
      <c r="M616" s="63"/>
      <c r="N616" s="63"/>
    </row>
    <row r="617" spans="1:14" s="62" customFormat="1" x14ac:dyDescent="0.3">
      <c r="A617" s="63"/>
      <c r="B617" s="63"/>
      <c r="C617" s="63"/>
      <c r="D617" s="63"/>
      <c r="E617" s="63"/>
      <c r="F617" s="63"/>
      <c r="G617" s="63"/>
      <c r="H617" s="63"/>
      <c r="I617" s="63"/>
      <c r="J617" s="63"/>
      <c r="K617" s="63"/>
      <c r="L617" s="63"/>
      <c r="M617" s="63"/>
      <c r="N617" s="63"/>
    </row>
    <row r="618" spans="1:14" s="62" customFormat="1" x14ac:dyDescent="0.3">
      <c r="A618" s="63"/>
      <c r="B618" s="63"/>
      <c r="C618" s="63"/>
      <c r="D618" s="63"/>
      <c r="E618" s="63"/>
      <c r="F618" s="63"/>
      <c r="G618" s="63"/>
      <c r="H618" s="63"/>
      <c r="I618" s="63"/>
      <c r="J618" s="63"/>
      <c r="K618" s="63"/>
      <c r="L618" s="63"/>
      <c r="M618" s="63"/>
      <c r="N618" s="63"/>
    </row>
    <row r="619" spans="1:14" s="62" customFormat="1" x14ac:dyDescent="0.3">
      <c r="A619" s="63"/>
      <c r="B619" s="63"/>
      <c r="C619" s="63"/>
      <c r="D619" s="63"/>
      <c r="E619" s="63"/>
      <c r="F619" s="63"/>
      <c r="G619" s="63"/>
      <c r="H619" s="63"/>
      <c r="I619" s="63"/>
      <c r="J619" s="63"/>
      <c r="K619" s="63"/>
      <c r="L619" s="63"/>
      <c r="M619" s="63"/>
      <c r="N619" s="63"/>
    </row>
    <row r="620" spans="1:14" s="62" customFormat="1" x14ac:dyDescent="0.3">
      <c r="A620" s="63"/>
      <c r="B620" s="63"/>
      <c r="C620" s="63"/>
      <c r="D620" s="63"/>
      <c r="E620" s="63"/>
      <c r="F620" s="63"/>
      <c r="G620" s="63"/>
      <c r="H620" s="63"/>
      <c r="I620" s="63"/>
      <c r="J620" s="63"/>
      <c r="K620" s="63"/>
      <c r="L620" s="63"/>
      <c r="M620" s="63"/>
      <c r="N620" s="63"/>
    </row>
    <row r="621" spans="1:14" s="62" customFormat="1" x14ac:dyDescent="0.3">
      <c r="A621" s="63"/>
      <c r="B621" s="63"/>
      <c r="C621" s="63"/>
      <c r="D621" s="63"/>
      <c r="E621" s="63"/>
      <c r="F621" s="63"/>
      <c r="G621" s="63"/>
      <c r="H621" s="63"/>
      <c r="I621" s="63"/>
      <c r="J621" s="63"/>
      <c r="K621" s="63"/>
      <c r="L621" s="63"/>
      <c r="M621" s="63"/>
      <c r="N621" s="63"/>
    </row>
    <row r="622" spans="1:14" s="62" customFormat="1" x14ac:dyDescent="0.3">
      <c r="A622" s="63"/>
      <c r="B622" s="63"/>
      <c r="C622" s="63"/>
      <c r="D622" s="63"/>
      <c r="E622" s="63"/>
      <c r="F622" s="63"/>
      <c r="G622" s="63"/>
      <c r="H622" s="63"/>
      <c r="I622" s="63"/>
      <c r="J622" s="63"/>
      <c r="K622" s="63"/>
      <c r="L622" s="63"/>
      <c r="M622" s="63"/>
      <c r="N622" s="63"/>
    </row>
    <row r="623" spans="1:14" s="62" customFormat="1" x14ac:dyDescent="0.3">
      <c r="A623" s="63"/>
      <c r="B623" s="63"/>
      <c r="C623" s="63"/>
      <c r="D623" s="63"/>
      <c r="E623" s="63"/>
      <c r="F623" s="63"/>
      <c r="G623" s="63"/>
      <c r="H623" s="63"/>
      <c r="I623" s="63"/>
      <c r="J623" s="63"/>
      <c r="K623" s="63"/>
      <c r="L623" s="63"/>
      <c r="M623" s="63"/>
      <c r="N623" s="63"/>
    </row>
    <row r="624" spans="1:14" s="62" customFormat="1" x14ac:dyDescent="0.3">
      <c r="A624" s="63"/>
      <c r="B624" s="63"/>
      <c r="C624" s="63"/>
      <c r="D624" s="63"/>
      <c r="E624" s="63"/>
      <c r="F624" s="63"/>
      <c r="G624" s="63"/>
      <c r="H624" s="63"/>
      <c r="I624" s="63"/>
      <c r="J624" s="63"/>
      <c r="K624" s="63"/>
      <c r="L624" s="63"/>
      <c r="M624" s="63"/>
      <c r="N624" s="63"/>
    </row>
    <row r="625" spans="1:14" s="62" customFormat="1" x14ac:dyDescent="0.3">
      <c r="A625" s="63"/>
      <c r="B625" s="63"/>
      <c r="C625" s="63"/>
      <c r="D625" s="63"/>
      <c r="E625" s="63"/>
      <c r="F625" s="63"/>
      <c r="G625" s="63"/>
      <c r="H625" s="63"/>
      <c r="I625" s="63"/>
      <c r="J625" s="63"/>
      <c r="K625" s="63"/>
      <c r="L625" s="63"/>
      <c r="M625" s="63"/>
      <c r="N625" s="63"/>
    </row>
    <row r="626" spans="1:14" s="62" customFormat="1" x14ac:dyDescent="0.3">
      <c r="A626" s="63"/>
      <c r="B626" s="63"/>
      <c r="C626" s="63"/>
      <c r="D626" s="63"/>
      <c r="E626" s="63"/>
      <c r="F626" s="63"/>
      <c r="G626" s="63"/>
      <c r="H626" s="63"/>
      <c r="I626" s="63"/>
      <c r="J626" s="63"/>
      <c r="K626" s="63"/>
      <c r="L626" s="63"/>
      <c r="M626" s="63"/>
      <c r="N626" s="63"/>
    </row>
    <row r="627" spans="1:14" s="62" customFormat="1" x14ac:dyDescent="0.3">
      <c r="A627" s="63"/>
      <c r="B627" s="63"/>
      <c r="C627" s="63"/>
      <c r="D627" s="63"/>
      <c r="E627" s="63"/>
      <c r="F627" s="63"/>
      <c r="G627" s="63"/>
      <c r="H627" s="63"/>
      <c r="I627" s="63"/>
      <c r="J627" s="63"/>
      <c r="K627" s="63"/>
      <c r="L627" s="63"/>
      <c r="M627" s="63"/>
      <c r="N627" s="63"/>
    </row>
    <row r="628" spans="1:14" s="62" customFormat="1" x14ac:dyDescent="0.3">
      <c r="A628" s="63"/>
      <c r="B628" s="63"/>
      <c r="C628" s="63"/>
      <c r="D628" s="63"/>
      <c r="E628" s="63"/>
      <c r="F628" s="63"/>
      <c r="G628" s="63"/>
      <c r="H628" s="63"/>
      <c r="I628" s="63"/>
      <c r="J628" s="63"/>
      <c r="K628" s="63"/>
      <c r="L628" s="63"/>
      <c r="M628" s="63"/>
      <c r="N628" s="63"/>
    </row>
    <row r="629" spans="1:14" s="62" customFormat="1" x14ac:dyDescent="0.3">
      <c r="A629" s="63"/>
      <c r="B629" s="63"/>
      <c r="C629" s="63"/>
      <c r="D629" s="63"/>
      <c r="E629" s="63"/>
      <c r="F629" s="63"/>
      <c r="G629" s="63"/>
      <c r="H629" s="63"/>
      <c r="I629" s="63"/>
      <c r="J629" s="63"/>
      <c r="K629" s="63"/>
      <c r="L629" s="63"/>
      <c r="M629" s="63"/>
      <c r="N629" s="63"/>
    </row>
    <row r="630" spans="1:14" s="62" customFormat="1" x14ac:dyDescent="0.3">
      <c r="A630" s="63"/>
      <c r="B630" s="63"/>
      <c r="C630" s="63"/>
      <c r="D630" s="63"/>
      <c r="E630" s="63"/>
      <c r="F630" s="63"/>
      <c r="G630" s="63"/>
      <c r="H630" s="63"/>
      <c r="I630" s="63"/>
      <c r="J630" s="63"/>
      <c r="K630" s="63"/>
      <c r="L630" s="63"/>
      <c r="M630" s="63"/>
      <c r="N630" s="63"/>
    </row>
    <row r="631" spans="1:14" s="62" customFormat="1" x14ac:dyDescent="0.3">
      <c r="A631" s="63"/>
      <c r="B631" s="63"/>
      <c r="C631" s="63"/>
      <c r="D631" s="63"/>
      <c r="E631" s="63"/>
      <c r="F631" s="63"/>
      <c r="G631" s="63"/>
      <c r="H631" s="63"/>
      <c r="I631" s="63"/>
      <c r="J631" s="63"/>
      <c r="K631" s="63"/>
      <c r="L631" s="63"/>
      <c r="M631" s="63"/>
      <c r="N631" s="63"/>
    </row>
    <row r="632" spans="1:14" s="62" customFormat="1" x14ac:dyDescent="0.3">
      <c r="A632" s="63"/>
      <c r="B632" s="63"/>
      <c r="C632" s="63"/>
      <c r="D632" s="63"/>
      <c r="E632" s="63"/>
      <c r="F632" s="63"/>
      <c r="G632" s="63"/>
      <c r="H632" s="63"/>
      <c r="I632" s="63"/>
      <c r="J632" s="63"/>
      <c r="K632" s="63"/>
      <c r="L632" s="63"/>
      <c r="M632" s="63"/>
      <c r="N632" s="63"/>
    </row>
    <row r="633" spans="1:14" s="62" customFormat="1" x14ac:dyDescent="0.3">
      <c r="A633" s="63"/>
      <c r="B633" s="63"/>
      <c r="C633" s="63"/>
      <c r="D633" s="63"/>
      <c r="E633" s="63"/>
      <c r="F633" s="63"/>
      <c r="G633" s="63"/>
      <c r="H633" s="63"/>
      <c r="I633" s="63"/>
      <c r="J633" s="63"/>
      <c r="K633" s="63"/>
      <c r="L633" s="63"/>
      <c r="M633" s="63"/>
      <c r="N633" s="63"/>
    </row>
    <row r="634" spans="1:14" s="62" customFormat="1" x14ac:dyDescent="0.3">
      <c r="A634" s="63"/>
      <c r="B634" s="63"/>
      <c r="C634" s="63"/>
      <c r="D634" s="63"/>
      <c r="E634" s="63"/>
      <c r="F634" s="63"/>
      <c r="G634" s="63"/>
      <c r="H634" s="63"/>
      <c r="I634" s="63"/>
      <c r="J634" s="63"/>
      <c r="K634" s="63"/>
      <c r="L634" s="63"/>
      <c r="M634" s="63"/>
      <c r="N634" s="63"/>
    </row>
    <row r="635" spans="1:14" s="62" customFormat="1" x14ac:dyDescent="0.3">
      <c r="A635" s="63"/>
      <c r="B635" s="63"/>
      <c r="C635" s="63"/>
      <c r="D635" s="63"/>
      <c r="E635" s="63"/>
      <c r="F635" s="63"/>
      <c r="G635" s="63"/>
      <c r="H635" s="63"/>
      <c r="I635" s="63"/>
      <c r="J635" s="63"/>
      <c r="K635" s="63"/>
      <c r="L635" s="63"/>
      <c r="M635" s="63"/>
      <c r="N635" s="63"/>
    </row>
    <row r="636" spans="1:14" s="62" customFormat="1" x14ac:dyDescent="0.3">
      <c r="A636" s="63"/>
      <c r="B636" s="63"/>
      <c r="C636" s="63"/>
      <c r="D636" s="63"/>
      <c r="E636" s="63"/>
      <c r="F636" s="63"/>
      <c r="G636" s="63"/>
      <c r="H636" s="63"/>
      <c r="I636" s="63"/>
      <c r="J636" s="63"/>
      <c r="K636" s="63"/>
      <c r="L636" s="63"/>
      <c r="M636" s="63"/>
      <c r="N636" s="63"/>
    </row>
    <row r="637" spans="1:14" s="62" customFormat="1" x14ac:dyDescent="0.3">
      <c r="A637" s="63"/>
      <c r="B637" s="63"/>
      <c r="C637" s="63"/>
      <c r="D637" s="63"/>
      <c r="E637" s="63"/>
      <c r="F637" s="63"/>
      <c r="G637" s="63"/>
      <c r="H637" s="63"/>
      <c r="I637" s="63"/>
      <c r="J637" s="63"/>
      <c r="K637" s="63"/>
      <c r="L637" s="63"/>
      <c r="M637" s="63"/>
      <c r="N637" s="63"/>
    </row>
    <row r="638" spans="1:14" s="62" customFormat="1" x14ac:dyDescent="0.3">
      <c r="A638" s="63"/>
      <c r="B638" s="63"/>
      <c r="C638" s="63"/>
      <c r="D638" s="63"/>
      <c r="E638" s="63"/>
      <c r="F638" s="63"/>
      <c r="G638" s="63"/>
      <c r="H638" s="63"/>
      <c r="I638" s="63"/>
      <c r="J638" s="63"/>
      <c r="K638" s="63"/>
      <c r="L638" s="63"/>
      <c r="M638" s="63"/>
      <c r="N638" s="63"/>
    </row>
    <row r="639" spans="1:14" s="62" customFormat="1" x14ac:dyDescent="0.3">
      <c r="A639" s="63"/>
      <c r="B639" s="63"/>
      <c r="C639" s="63"/>
      <c r="D639" s="63"/>
      <c r="E639" s="63"/>
      <c r="F639" s="63"/>
      <c r="G639" s="63"/>
      <c r="H639" s="63"/>
      <c r="I639" s="63"/>
      <c r="J639" s="63"/>
      <c r="K639" s="63"/>
      <c r="L639" s="63"/>
      <c r="M639" s="63"/>
      <c r="N639" s="63"/>
    </row>
    <row r="640" spans="1:14" s="62" customFormat="1" x14ac:dyDescent="0.3">
      <c r="A640" s="63"/>
      <c r="B640" s="63"/>
      <c r="C640" s="63"/>
      <c r="D640" s="63"/>
      <c r="E640" s="63"/>
      <c r="F640" s="63"/>
      <c r="G640" s="63"/>
      <c r="H640" s="63"/>
      <c r="I640" s="63"/>
      <c r="J640" s="63"/>
      <c r="K640" s="63"/>
      <c r="L640" s="63"/>
      <c r="M640" s="63"/>
      <c r="N640" s="63"/>
    </row>
    <row r="641" spans="1:14" s="62" customFormat="1" x14ac:dyDescent="0.3">
      <c r="A641" s="63"/>
      <c r="B641" s="63"/>
      <c r="C641" s="63"/>
      <c r="D641" s="63"/>
      <c r="E641" s="63"/>
      <c r="F641" s="63"/>
      <c r="G641" s="63"/>
      <c r="H641" s="63"/>
      <c r="I641" s="63"/>
      <c r="J641" s="63"/>
      <c r="K641" s="63"/>
      <c r="L641" s="63"/>
      <c r="M641" s="63"/>
      <c r="N641" s="63"/>
    </row>
    <row r="642" spans="1:14" s="62" customFormat="1" x14ac:dyDescent="0.3">
      <c r="A642" s="63"/>
      <c r="B642" s="63"/>
      <c r="C642" s="63"/>
      <c r="D642" s="63"/>
      <c r="E642" s="63"/>
      <c r="F642" s="63"/>
      <c r="G642" s="63"/>
      <c r="H642" s="63"/>
      <c r="I642" s="63"/>
      <c r="J642" s="63"/>
      <c r="K642" s="63"/>
      <c r="L642" s="63"/>
      <c r="M642" s="63"/>
      <c r="N642" s="63"/>
    </row>
    <row r="643" spans="1:14" s="62" customFormat="1" x14ac:dyDescent="0.3">
      <c r="A643" s="63"/>
      <c r="B643" s="63"/>
      <c r="C643" s="63"/>
      <c r="D643" s="63"/>
      <c r="E643" s="63"/>
      <c r="F643" s="63"/>
      <c r="G643" s="63"/>
      <c r="H643" s="63"/>
      <c r="I643" s="63"/>
      <c r="J643" s="63"/>
      <c r="K643" s="63"/>
      <c r="L643" s="63"/>
      <c r="M643" s="63"/>
      <c r="N643" s="63"/>
    </row>
    <row r="644" spans="1:14" s="62" customFormat="1" x14ac:dyDescent="0.3">
      <c r="A644" s="63"/>
      <c r="B644" s="63"/>
      <c r="C644" s="63"/>
      <c r="D644" s="63"/>
      <c r="E644" s="63"/>
      <c r="F644" s="63"/>
      <c r="G644" s="63"/>
      <c r="H644" s="63"/>
      <c r="I644" s="63"/>
      <c r="J644" s="63"/>
      <c r="K644" s="63"/>
      <c r="L644" s="63"/>
      <c r="M644" s="63"/>
      <c r="N644" s="63"/>
    </row>
    <row r="645" spans="1:14" s="62" customFormat="1" x14ac:dyDescent="0.3">
      <c r="A645" s="63"/>
      <c r="B645" s="63"/>
      <c r="C645" s="63"/>
      <c r="D645" s="63"/>
      <c r="E645" s="63"/>
      <c r="F645" s="63"/>
      <c r="G645" s="63"/>
      <c r="H645" s="63"/>
      <c r="I645" s="63"/>
      <c r="J645" s="63"/>
      <c r="K645" s="63"/>
      <c r="L645" s="63"/>
      <c r="M645" s="63"/>
      <c r="N645" s="63"/>
    </row>
    <row r="646" spans="1:14" s="62" customFormat="1" x14ac:dyDescent="0.3">
      <c r="A646" s="63"/>
      <c r="B646" s="63"/>
      <c r="C646" s="63"/>
      <c r="D646" s="63"/>
      <c r="E646" s="63"/>
      <c r="F646" s="63"/>
      <c r="G646" s="63"/>
      <c r="H646" s="63"/>
      <c r="I646" s="63"/>
      <c r="J646" s="63"/>
      <c r="K646" s="63"/>
      <c r="L646" s="63"/>
      <c r="M646" s="63"/>
      <c r="N646" s="63"/>
    </row>
    <row r="647" spans="1:14" s="62" customFormat="1" x14ac:dyDescent="0.3">
      <c r="A647" s="63"/>
      <c r="B647" s="63"/>
      <c r="C647" s="63"/>
      <c r="D647" s="63"/>
      <c r="E647" s="63"/>
      <c r="F647" s="63"/>
      <c r="G647" s="63"/>
      <c r="H647" s="63"/>
      <c r="I647" s="63"/>
      <c r="J647" s="63"/>
      <c r="K647" s="63"/>
      <c r="L647" s="63"/>
      <c r="M647" s="63"/>
      <c r="N647" s="63"/>
    </row>
    <row r="648" spans="1:14" s="62" customFormat="1" x14ac:dyDescent="0.3">
      <c r="A648" s="63"/>
      <c r="B648" s="63"/>
      <c r="C648" s="63"/>
      <c r="D648" s="63"/>
      <c r="E648" s="63"/>
      <c r="F648" s="63"/>
      <c r="G648" s="63"/>
      <c r="H648" s="63"/>
      <c r="I648" s="63"/>
      <c r="J648" s="63"/>
      <c r="K648" s="63"/>
      <c r="L648" s="63"/>
      <c r="M648" s="63"/>
      <c r="N648" s="63"/>
    </row>
    <row r="649" spans="1:14" s="62" customFormat="1" x14ac:dyDescent="0.3">
      <c r="A649" s="63"/>
      <c r="B649" s="63"/>
      <c r="C649" s="63"/>
      <c r="D649" s="63"/>
      <c r="E649" s="63"/>
      <c r="F649" s="63"/>
      <c r="G649" s="63"/>
      <c r="H649" s="63"/>
      <c r="I649" s="63"/>
      <c r="J649" s="63"/>
      <c r="K649" s="63"/>
      <c r="L649" s="63"/>
      <c r="M649" s="63"/>
      <c r="N649" s="63"/>
    </row>
    <row r="650" spans="1:14" s="62" customFormat="1" x14ac:dyDescent="0.3">
      <c r="A650" s="63"/>
      <c r="B650" s="63"/>
      <c r="C650" s="63"/>
      <c r="D650" s="63"/>
      <c r="E650" s="63"/>
      <c r="F650" s="63"/>
      <c r="G650" s="63"/>
      <c r="H650" s="63"/>
      <c r="I650" s="63"/>
      <c r="J650" s="63"/>
      <c r="K650" s="63"/>
      <c r="L650" s="63"/>
      <c r="M650" s="63"/>
      <c r="N650" s="63"/>
    </row>
    <row r="651" spans="1:14" s="62" customFormat="1" x14ac:dyDescent="0.3">
      <c r="A651" s="63"/>
      <c r="B651" s="63"/>
      <c r="C651" s="63"/>
      <c r="D651" s="63"/>
      <c r="E651" s="63"/>
      <c r="F651" s="63"/>
      <c r="G651" s="63"/>
      <c r="H651" s="63"/>
      <c r="I651" s="63"/>
      <c r="J651" s="63"/>
      <c r="K651" s="63"/>
      <c r="L651" s="63"/>
      <c r="M651" s="63"/>
      <c r="N651" s="63"/>
    </row>
    <row r="652" spans="1:14" s="62" customFormat="1" x14ac:dyDescent="0.3">
      <c r="A652" s="63"/>
      <c r="B652" s="63"/>
      <c r="C652" s="63"/>
      <c r="D652" s="63"/>
      <c r="E652" s="63"/>
      <c r="F652" s="63"/>
      <c r="G652" s="63"/>
      <c r="H652" s="63"/>
      <c r="I652" s="63"/>
      <c r="J652" s="63"/>
      <c r="K652" s="63"/>
      <c r="L652" s="63"/>
      <c r="M652" s="63"/>
      <c r="N652" s="63"/>
    </row>
    <row r="653" spans="1:14" s="62" customFormat="1" x14ac:dyDescent="0.3">
      <c r="A653" s="63"/>
      <c r="B653" s="63"/>
      <c r="C653" s="63"/>
      <c r="D653" s="63"/>
      <c r="E653" s="63"/>
      <c r="F653" s="63"/>
      <c r="G653" s="63"/>
      <c r="H653" s="63"/>
      <c r="I653" s="63"/>
      <c r="J653" s="63"/>
      <c r="K653" s="63"/>
      <c r="L653" s="63"/>
      <c r="M653" s="63"/>
      <c r="N653" s="63"/>
    </row>
    <row r="654" spans="1:14" s="62" customFormat="1" x14ac:dyDescent="0.3">
      <c r="A654" s="63"/>
      <c r="B654" s="63"/>
      <c r="C654" s="63"/>
      <c r="D654" s="63"/>
      <c r="E654" s="63"/>
      <c r="F654" s="63"/>
      <c r="G654" s="63"/>
      <c r="H654" s="63"/>
      <c r="I654" s="63"/>
      <c r="J654" s="63"/>
      <c r="K654" s="63"/>
      <c r="L654" s="63"/>
      <c r="M654" s="63"/>
      <c r="N654" s="63"/>
    </row>
    <row r="655" spans="1:14" s="62" customFormat="1" x14ac:dyDescent="0.3">
      <c r="A655" s="63"/>
      <c r="B655" s="63"/>
      <c r="C655" s="63"/>
      <c r="D655" s="63"/>
      <c r="E655" s="63"/>
      <c r="F655" s="63"/>
      <c r="G655" s="63"/>
      <c r="H655" s="63"/>
      <c r="I655" s="63"/>
      <c r="J655" s="63"/>
      <c r="K655" s="63"/>
      <c r="L655" s="63"/>
      <c r="M655" s="63"/>
      <c r="N655" s="63"/>
    </row>
    <row r="656" spans="1:14" s="62" customFormat="1" x14ac:dyDescent="0.3">
      <c r="A656" s="63"/>
      <c r="B656" s="63"/>
      <c r="C656" s="63"/>
      <c r="D656" s="63"/>
      <c r="E656" s="63"/>
      <c r="F656" s="63"/>
      <c r="G656" s="63"/>
      <c r="H656" s="63"/>
      <c r="I656" s="63"/>
      <c r="J656" s="63"/>
      <c r="K656" s="63"/>
      <c r="L656" s="63"/>
      <c r="M656" s="63"/>
      <c r="N656" s="63"/>
    </row>
    <row r="657" spans="1:14" s="62" customFormat="1" x14ac:dyDescent="0.3">
      <c r="A657" s="63"/>
      <c r="B657" s="63"/>
      <c r="C657" s="63"/>
      <c r="D657" s="63"/>
      <c r="E657" s="63"/>
      <c r="F657" s="63"/>
      <c r="G657" s="63"/>
      <c r="H657" s="63"/>
      <c r="I657" s="63"/>
      <c r="J657" s="63"/>
      <c r="K657" s="63"/>
      <c r="L657" s="63"/>
      <c r="M657" s="63"/>
      <c r="N657" s="63"/>
    </row>
    <row r="658" spans="1:14" s="62" customFormat="1" x14ac:dyDescent="0.3">
      <c r="A658" s="63"/>
      <c r="B658" s="63"/>
      <c r="C658" s="63"/>
      <c r="D658" s="63"/>
      <c r="E658" s="63"/>
      <c r="F658" s="63"/>
      <c r="G658" s="63"/>
      <c r="H658" s="63"/>
      <c r="I658" s="63"/>
      <c r="J658" s="63"/>
      <c r="K658" s="63"/>
      <c r="L658" s="63"/>
      <c r="M658" s="63"/>
      <c r="N658" s="63"/>
    </row>
    <row r="659" spans="1:14" s="62" customFormat="1" x14ac:dyDescent="0.3">
      <c r="A659" s="63"/>
      <c r="B659" s="63"/>
      <c r="C659" s="63"/>
      <c r="D659" s="63"/>
      <c r="E659" s="63"/>
      <c r="F659" s="63"/>
      <c r="G659" s="63"/>
      <c r="H659" s="63"/>
      <c r="I659" s="63"/>
      <c r="J659" s="63"/>
      <c r="K659" s="63"/>
      <c r="L659" s="63"/>
      <c r="M659" s="63"/>
      <c r="N659" s="63"/>
    </row>
    <row r="660" spans="1:14" s="62" customFormat="1" x14ac:dyDescent="0.3">
      <c r="A660" s="63"/>
      <c r="B660" s="63"/>
      <c r="C660" s="63"/>
      <c r="D660" s="63"/>
      <c r="E660" s="63"/>
      <c r="F660" s="63"/>
      <c r="G660" s="63"/>
      <c r="H660" s="63"/>
      <c r="I660" s="63"/>
      <c r="J660" s="63"/>
      <c r="K660" s="63"/>
      <c r="L660" s="63"/>
      <c r="M660" s="63"/>
      <c r="N660" s="63"/>
    </row>
    <row r="661" spans="1:14" s="62" customFormat="1" x14ac:dyDescent="0.3">
      <c r="A661" s="63"/>
      <c r="B661" s="63"/>
      <c r="C661" s="63"/>
      <c r="D661" s="63"/>
      <c r="E661" s="63"/>
      <c r="F661" s="63"/>
      <c r="G661" s="63"/>
      <c r="H661" s="63"/>
      <c r="I661" s="63"/>
      <c r="J661" s="63"/>
      <c r="K661" s="63"/>
      <c r="L661" s="63"/>
      <c r="M661" s="63"/>
      <c r="N661" s="63"/>
    </row>
    <row r="662" spans="1:14" s="62" customFormat="1" x14ac:dyDescent="0.3">
      <c r="A662" s="63"/>
      <c r="B662" s="63"/>
      <c r="C662" s="63"/>
      <c r="D662" s="63"/>
      <c r="E662" s="63"/>
      <c r="F662" s="63"/>
      <c r="G662" s="63"/>
      <c r="H662" s="63"/>
      <c r="I662" s="63"/>
      <c r="J662" s="63"/>
      <c r="K662" s="63"/>
      <c r="L662" s="63"/>
      <c r="M662" s="63"/>
      <c r="N662" s="63"/>
    </row>
    <row r="663" spans="1:14" s="62" customFormat="1" x14ac:dyDescent="0.3">
      <c r="A663" s="63"/>
      <c r="B663" s="63"/>
      <c r="C663" s="63"/>
      <c r="D663" s="63"/>
      <c r="E663" s="63"/>
      <c r="F663" s="63"/>
      <c r="G663" s="63"/>
      <c r="H663" s="63"/>
      <c r="I663" s="63"/>
      <c r="J663" s="63"/>
      <c r="K663" s="63"/>
      <c r="L663" s="63"/>
      <c r="M663" s="63"/>
      <c r="N663" s="63"/>
    </row>
    <row r="664" spans="1:14" s="62" customFormat="1" x14ac:dyDescent="0.3">
      <c r="A664" s="63"/>
      <c r="B664" s="63"/>
      <c r="C664" s="63"/>
      <c r="D664" s="63"/>
      <c r="E664" s="63"/>
      <c r="F664" s="63"/>
      <c r="G664" s="63"/>
      <c r="H664" s="63"/>
      <c r="I664" s="63"/>
      <c r="J664" s="63"/>
      <c r="K664" s="63"/>
      <c r="L664" s="63"/>
      <c r="M664" s="63"/>
      <c r="N664" s="63"/>
    </row>
    <row r="665" spans="1:14" s="62" customFormat="1" x14ac:dyDescent="0.3">
      <c r="A665" s="63"/>
      <c r="B665" s="63"/>
      <c r="C665" s="63"/>
      <c r="D665" s="63"/>
      <c r="E665" s="63"/>
      <c r="F665" s="63"/>
      <c r="G665" s="63"/>
      <c r="H665" s="63"/>
      <c r="I665" s="63"/>
      <c r="J665" s="63"/>
      <c r="K665" s="63"/>
      <c r="L665" s="63"/>
      <c r="M665" s="63"/>
      <c r="N665" s="63"/>
    </row>
    <row r="666" spans="1:14" s="62" customFormat="1" x14ac:dyDescent="0.3">
      <c r="A666" s="63"/>
      <c r="B666" s="63"/>
      <c r="C666" s="63"/>
      <c r="D666" s="63"/>
      <c r="E666" s="63"/>
      <c r="F666" s="63"/>
      <c r="G666" s="63"/>
      <c r="H666" s="63"/>
      <c r="I666" s="63"/>
      <c r="J666" s="63"/>
      <c r="K666" s="63"/>
      <c r="L666" s="63"/>
      <c r="M666" s="63"/>
      <c r="N666" s="63"/>
    </row>
    <row r="667" spans="1:14" s="62" customFormat="1" x14ac:dyDescent="0.3">
      <c r="A667" s="63"/>
      <c r="B667" s="63"/>
      <c r="C667" s="63"/>
      <c r="D667" s="63"/>
      <c r="E667" s="63"/>
      <c r="F667" s="63"/>
      <c r="G667" s="63"/>
      <c r="H667" s="63"/>
      <c r="I667" s="63"/>
      <c r="J667" s="63"/>
      <c r="K667" s="63"/>
      <c r="L667" s="63"/>
      <c r="M667" s="63"/>
      <c r="N667" s="63"/>
    </row>
    <row r="668" spans="1:14" s="62" customFormat="1" x14ac:dyDescent="0.3">
      <c r="A668" s="63"/>
      <c r="B668" s="63"/>
      <c r="C668" s="63"/>
      <c r="D668" s="63"/>
      <c r="E668" s="63"/>
      <c r="F668" s="63"/>
      <c r="G668" s="63"/>
      <c r="H668" s="63"/>
      <c r="I668" s="63"/>
      <c r="J668" s="63"/>
      <c r="K668" s="63"/>
      <c r="L668" s="63"/>
      <c r="M668" s="63"/>
      <c r="N668" s="63"/>
    </row>
    <row r="669" spans="1:14" s="62" customFormat="1" x14ac:dyDescent="0.3">
      <c r="A669" s="63"/>
      <c r="B669" s="63"/>
      <c r="C669" s="63"/>
      <c r="D669" s="63"/>
      <c r="E669" s="63"/>
      <c r="F669" s="63"/>
      <c r="G669" s="63"/>
      <c r="H669" s="63"/>
      <c r="I669" s="63"/>
      <c r="J669" s="63"/>
      <c r="K669" s="63"/>
      <c r="L669" s="63"/>
      <c r="M669" s="63"/>
      <c r="N669" s="63"/>
    </row>
    <row r="670" spans="1:14" s="62" customFormat="1" x14ac:dyDescent="0.3">
      <c r="A670" s="63"/>
      <c r="B670" s="63"/>
      <c r="C670" s="63"/>
      <c r="D670" s="63"/>
      <c r="E670" s="63"/>
      <c r="F670" s="63"/>
      <c r="G670" s="63"/>
      <c r="H670" s="63"/>
      <c r="I670" s="63"/>
      <c r="J670" s="63"/>
      <c r="K670" s="63"/>
      <c r="L670" s="63"/>
      <c r="M670" s="63"/>
      <c r="N670" s="63"/>
    </row>
    <row r="671" spans="1:14" s="62" customFormat="1" x14ac:dyDescent="0.3">
      <c r="A671" s="63"/>
      <c r="B671" s="63"/>
      <c r="C671" s="63"/>
      <c r="D671" s="63"/>
      <c r="E671" s="63"/>
      <c r="F671" s="63"/>
      <c r="G671" s="63"/>
      <c r="H671" s="63"/>
      <c r="I671" s="63"/>
      <c r="J671" s="63"/>
      <c r="K671" s="63"/>
      <c r="L671" s="63"/>
      <c r="M671" s="63"/>
      <c r="N671" s="63"/>
    </row>
    <row r="672" spans="1:14" s="62" customFormat="1" x14ac:dyDescent="0.3">
      <c r="A672" s="63"/>
      <c r="B672" s="63"/>
      <c r="C672" s="63"/>
      <c r="D672" s="63"/>
      <c r="E672" s="63"/>
      <c r="F672" s="63"/>
      <c r="G672" s="63"/>
      <c r="H672" s="63"/>
      <c r="I672" s="63"/>
      <c r="J672" s="63"/>
      <c r="K672" s="63"/>
      <c r="L672" s="63"/>
      <c r="M672" s="63"/>
      <c r="N672" s="63"/>
    </row>
    <row r="673" spans="1:14" s="62" customFormat="1" x14ac:dyDescent="0.3">
      <c r="A673" s="63"/>
      <c r="B673" s="63"/>
      <c r="C673" s="63"/>
      <c r="D673" s="63"/>
      <c r="E673" s="63"/>
      <c r="F673" s="63"/>
      <c r="G673" s="63"/>
      <c r="H673" s="63"/>
      <c r="I673" s="63"/>
      <c r="J673" s="63"/>
      <c r="K673" s="63"/>
      <c r="L673" s="63"/>
      <c r="M673" s="63"/>
      <c r="N673" s="63"/>
    </row>
    <row r="674" spans="1:14" s="62" customFormat="1" x14ac:dyDescent="0.3">
      <c r="A674" s="63"/>
      <c r="B674" s="63"/>
      <c r="C674" s="63"/>
      <c r="D674" s="63"/>
      <c r="E674" s="63"/>
      <c r="F674" s="63"/>
      <c r="G674" s="63"/>
      <c r="H674" s="63"/>
      <c r="I674" s="63"/>
      <c r="J674" s="63"/>
      <c r="K674" s="63"/>
      <c r="L674" s="63"/>
      <c r="M674" s="63"/>
      <c r="N674" s="63"/>
    </row>
    <row r="675" spans="1:14" s="62" customFormat="1" x14ac:dyDescent="0.3">
      <c r="A675" s="63"/>
      <c r="B675" s="63"/>
      <c r="C675" s="63"/>
      <c r="D675" s="63"/>
      <c r="E675" s="63"/>
      <c r="F675" s="63"/>
      <c r="G675" s="63"/>
      <c r="H675" s="63"/>
      <c r="I675" s="63"/>
      <c r="J675" s="63"/>
      <c r="K675" s="63"/>
      <c r="L675" s="63"/>
      <c r="M675" s="63"/>
      <c r="N675" s="63"/>
    </row>
    <row r="676" spans="1:14" s="62" customFormat="1" x14ac:dyDescent="0.3">
      <c r="A676" s="63"/>
      <c r="B676" s="63"/>
      <c r="C676" s="63"/>
      <c r="D676" s="63"/>
      <c r="E676" s="63"/>
      <c r="F676" s="63"/>
      <c r="G676" s="63"/>
      <c r="H676" s="63"/>
      <c r="I676" s="63"/>
      <c r="J676" s="63"/>
      <c r="K676" s="63"/>
      <c r="L676" s="63"/>
      <c r="M676" s="63"/>
      <c r="N676" s="63"/>
    </row>
    <row r="677" spans="1:14" s="62" customFormat="1" x14ac:dyDescent="0.3">
      <c r="A677" s="63"/>
      <c r="B677" s="63"/>
      <c r="C677" s="63"/>
      <c r="D677" s="63"/>
      <c r="E677" s="63"/>
      <c r="F677" s="63"/>
      <c r="G677" s="63"/>
      <c r="H677" s="63"/>
      <c r="I677" s="63"/>
      <c r="J677" s="63"/>
      <c r="K677" s="63"/>
      <c r="L677" s="63"/>
      <c r="M677" s="63"/>
      <c r="N677" s="63"/>
    </row>
    <row r="678" spans="1:14" s="62" customFormat="1" x14ac:dyDescent="0.3">
      <c r="A678" s="63"/>
      <c r="B678" s="63"/>
      <c r="C678" s="63"/>
      <c r="D678" s="63"/>
      <c r="E678" s="63"/>
      <c r="F678" s="63"/>
      <c r="G678" s="63"/>
      <c r="H678" s="63"/>
      <c r="I678" s="63"/>
      <c r="J678" s="63"/>
      <c r="K678" s="63"/>
      <c r="L678" s="63"/>
      <c r="M678" s="63"/>
      <c r="N678" s="63"/>
    </row>
    <row r="679" spans="1:14" s="62" customFormat="1" x14ac:dyDescent="0.3">
      <c r="A679" s="63"/>
      <c r="B679" s="63"/>
      <c r="C679" s="63"/>
      <c r="D679" s="63"/>
      <c r="E679" s="63"/>
      <c r="F679" s="63"/>
      <c r="G679" s="63"/>
      <c r="H679" s="63"/>
      <c r="I679" s="63"/>
      <c r="J679" s="63"/>
      <c r="K679" s="63"/>
      <c r="L679" s="63"/>
      <c r="M679" s="63"/>
      <c r="N679" s="63"/>
    </row>
    <row r="680" spans="1:14" s="62" customFormat="1" x14ac:dyDescent="0.3">
      <c r="A680" s="63"/>
      <c r="B680" s="63"/>
      <c r="C680" s="63"/>
      <c r="D680" s="63"/>
      <c r="E680" s="63"/>
      <c r="F680" s="63"/>
      <c r="G680" s="63"/>
      <c r="H680" s="63"/>
      <c r="I680" s="63"/>
      <c r="J680" s="63"/>
      <c r="K680" s="63"/>
      <c r="L680" s="63"/>
      <c r="M680" s="63"/>
      <c r="N680" s="63"/>
    </row>
    <row r="681" spans="1:14" s="62" customFormat="1" x14ac:dyDescent="0.3">
      <c r="A681" s="63"/>
      <c r="B681" s="63"/>
      <c r="C681" s="63"/>
      <c r="D681" s="63"/>
      <c r="E681" s="63"/>
      <c r="F681" s="63"/>
      <c r="G681" s="63"/>
      <c r="H681" s="63"/>
      <c r="I681" s="63"/>
      <c r="J681" s="63"/>
      <c r="K681" s="63"/>
      <c r="L681" s="63"/>
      <c r="M681" s="63"/>
      <c r="N681" s="63"/>
    </row>
    <row r="682" spans="1:14" s="62" customFormat="1" x14ac:dyDescent="0.3">
      <c r="A682" s="63"/>
      <c r="B682" s="63"/>
      <c r="C682" s="63"/>
      <c r="D682" s="63"/>
      <c r="E682" s="63"/>
      <c r="F682" s="63"/>
      <c r="G682" s="63"/>
      <c r="H682" s="63"/>
      <c r="I682" s="63"/>
      <c r="J682" s="63"/>
      <c r="K682" s="63"/>
      <c r="L682" s="63"/>
      <c r="M682" s="63"/>
      <c r="N682" s="63"/>
    </row>
    <row r="683" spans="1:14" s="62" customFormat="1" x14ac:dyDescent="0.3">
      <c r="A683" s="63"/>
      <c r="B683" s="63"/>
      <c r="C683" s="63"/>
      <c r="D683" s="63"/>
      <c r="E683" s="63"/>
      <c r="F683" s="63"/>
      <c r="G683" s="63"/>
      <c r="H683" s="63"/>
      <c r="I683" s="63"/>
      <c r="J683" s="63"/>
      <c r="K683" s="63"/>
      <c r="L683" s="63"/>
      <c r="M683" s="63"/>
      <c r="N683" s="63"/>
    </row>
    <row r="684" spans="1:14" s="62" customFormat="1" x14ac:dyDescent="0.3">
      <c r="A684" s="63"/>
      <c r="B684" s="63"/>
      <c r="C684" s="63"/>
      <c r="D684" s="63"/>
      <c r="E684" s="63"/>
      <c r="F684" s="63"/>
      <c r="G684" s="63"/>
      <c r="H684" s="63"/>
      <c r="I684" s="63"/>
      <c r="J684" s="63"/>
      <c r="K684" s="63"/>
      <c r="L684" s="63"/>
      <c r="M684" s="63"/>
      <c r="N684" s="63"/>
    </row>
    <row r="685" spans="1:14" s="62" customFormat="1" x14ac:dyDescent="0.3">
      <c r="A685" s="63"/>
      <c r="B685" s="63"/>
      <c r="C685" s="63"/>
      <c r="D685" s="63"/>
      <c r="E685" s="63"/>
      <c r="F685" s="63"/>
      <c r="G685" s="63"/>
      <c r="H685" s="63"/>
      <c r="I685" s="63"/>
      <c r="J685" s="63"/>
      <c r="K685" s="63"/>
      <c r="L685" s="63"/>
      <c r="M685" s="63"/>
      <c r="N685" s="63"/>
    </row>
    <row r="686" spans="1:14" s="62" customFormat="1" x14ac:dyDescent="0.3">
      <c r="A686" s="63"/>
      <c r="B686" s="63"/>
      <c r="C686" s="63"/>
      <c r="D686" s="63"/>
      <c r="E686" s="63"/>
      <c r="F686" s="63"/>
      <c r="G686" s="63"/>
      <c r="H686" s="63"/>
      <c r="I686" s="63"/>
      <c r="J686" s="63"/>
      <c r="K686" s="63"/>
      <c r="L686" s="63"/>
      <c r="M686" s="63"/>
      <c r="N686" s="63"/>
    </row>
    <row r="687" spans="1:14" s="62" customFormat="1" x14ac:dyDescent="0.3">
      <c r="A687" s="63"/>
      <c r="B687" s="63"/>
      <c r="C687" s="63"/>
      <c r="D687" s="63"/>
      <c r="E687" s="63"/>
      <c r="F687" s="63"/>
      <c r="G687" s="63"/>
      <c r="H687" s="63"/>
      <c r="I687" s="63"/>
      <c r="J687" s="63"/>
      <c r="K687" s="63"/>
      <c r="L687" s="63"/>
      <c r="M687" s="63"/>
      <c r="N687" s="63"/>
    </row>
    <row r="688" spans="1:14" s="62" customFormat="1" x14ac:dyDescent="0.3">
      <c r="A688" s="63"/>
      <c r="B688" s="63"/>
      <c r="C688" s="63"/>
      <c r="D688" s="63"/>
      <c r="E688" s="63"/>
      <c r="F688" s="63"/>
      <c r="G688" s="63"/>
      <c r="H688" s="63"/>
      <c r="I688" s="63"/>
      <c r="J688" s="63"/>
      <c r="K688" s="63"/>
      <c r="L688" s="63"/>
      <c r="M688" s="63"/>
      <c r="N688" s="63"/>
    </row>
    <row r="689" spans="1:14" s="62" customFormat="1" x14ac:dyDescent="0.3">
      <c r="A689" s="63"/>
      <c r="B689" s="63"/>
      <c r="C689" s="63"/>
      <c r="D689" s="63"/>
      <c r="E689" s="63"/>
      <c r="F689" s="63"/>
      <c r="G689" s="63"/>
      <c r="H689" s="63"/>
      <c r="I689" s="63"/>
      <c r="J689" s="63"/>
      <c r="K689" s="63"/>
      <c r="L689" s="63"/>
      <c r="M689" s="63"/>
      <c r="N689" s="63"/>
    </row>
    <row r="690" spans="1:14" s="62" customFormat="1" x14ac:dyDescent="0.3">
      <c r="A690" s="63"/>
      <c r="B690" s="63"/>
      <c r="C690" s="63"/>
      <c r="D690" s="63"/>
      <c r="E690" s="63"/>
      <c r="F690" s="63"/>
      <c r="G690" s="63"/>
      <c r="H690" s="63"/>
      <c r="I690" s="63"/>
      <c r="J690" s="63"/>
      <c r="K690" s="63"/>
      <c r="L690" s="63"/>
      <c r="M690" s="63"/>
      <c r="N690" s="63"/>
    </row>
    <row r="691" spans="1:14" s="62" customFormat="1" x14ac:dyDescent="0.3">
      <c r="A691" s="63"/>
      <c r="B691" s="63"/>
      <c r="C691" s="63"/>
      <c r="D691" s="63"/>
      <c r="E691" s="63"/>
      <c r="F691" s="63"/>
      <c r="G691" s="63"/>
      <c r="H691" s="63"/>
      <c r="I691" s="63"/>
      <c r="J691" s="63"/>
      <c r="K691" s="63"/>
      <c r="L691" s="63"/>
      <c r="M691" s="63"/>
      <c r="N691" s="63"/>
    </row>
    <row r="692" spans="1:14" s="62" customFormat="1" x14ac:dyDescent="0.3">
      <c r="A692" s="63"/>
      <c r="B692" s="63"/>
      <c r="C692" s="63"/>
      <c r="D692" s="63"/>
      <c r="E692" s="63"/>
      <c r="F692" s="63"/>
      <c r="G692" s="63"/>
      <c r="H692" s="63"/>
      <c r="I692" s="63"/>
      <c r="J692" s="63"/>
      <c r="K692" s="63"/>
      <c r="L692" s="63"/>
      <c r="M692" s="63"/>
      <c r="N692" s="63"/>
    </row>
    <row r="693" spans="1:14" s="62" customFormat="1" x14ac:dyDescent="0.3">
      <c r="A693" s="63"/>
      <c r="B693" s="63"/>
      <c r="C693" s="63"/>
      <c r="D693" s="63"/>
      <c r="E693" s="63"/>
      <c r="F693" s="63"/>
      <c r="G693" s="63"/>
      <c r="H693" s="63"/>
      <c r="I693" s="63"/>
      <c r="J693" s="63"/>
      <c r="K693" s="63"/>
      <c r="L693" s="63"/>
      <c r="M693" s="63"/>
      <c r="N693" s="63"/>
    </row>
    <row r="694" spans="1:14" s="62" customFormat="1" x14ac:dyDescent="0.3">
      <c r="A694" s="63"/>
      <c r="B694" s="63"/>
      <c r="C694" s="63"/>
      <c r="D694" s="63"/>
      <c r="E694" s="63"/>
      <c r="F694" s="63"/>
      <c r="G694" s="63"/>
      <c r="H694" s="63"/>
      <c r="I694" s="63"/>
      <c r="J694" s="63"/>
      <c r="K694" s="63"/>
      <c r="L694" s="63"/>
      <c r="M694" s="63"/>
      <c r="N694" s="63"/>
    </row>
    <row r="695" spans="1:14" s="62" customFormat="1" x14ac:dyDescent="0.3">
      <c r="A695" s="63"/>
      <c r="B695" s="63"/>
      <c r="C695" s="63"/>
      <c r="D695" s="63"/>
      <c r="E695" s="63"/>
      <c r="F695" s="63"/>
      <c r="G695" s="63"/>
      <c r="H695" s="63"/>
      <c r="I695" s="63"/>
      <c r="J695" s="63"/>
      <c r="K695" s="63"/>
      <c r="L695" s="63"/>
      <c r="M695" s="63"/>
      <c r="N695" s="63"/>
    </row>
    <row r="696" spans="1:14" s="62" customFormat="1" x14ac:dyDescent="0.3">
      <c r="A696" s="63"/>
      <c r="B696" s="63"/>
      <c r="C696" s="63"/>
      <c r="D696" s="63"/>
      <c r="E696" s="63"/>
      <c r="F696" s="63"/>
      <c r="G696" s="63"/>
      <c r="H696" s="63"/>
      <c r="I696" s="63"/>
      <c r="J696" s="63"/>
      <c r="K696" s="63"/>
      <c r="L696" s="63"/>
      <c r="M696" s="63"/>
      <c r="N696" s="63"/>
    </row>
    <row r="697" spans="1:14" s="62" customFormat="1" x14ac:dyDescent="0.3">
      <c r="A697" s="63"/>
      <c r="B697" s="63"/>
      <c r="C697" s="63"/>
      <c r="D697" s="63"/>
      <c r="E697" s="63"/>
      <c r="F697" s="63"/>
      <c r="G697" s="63"/>
      <c r="H697" s="63"/>
      <c r="I697" s="63"/>
      <c r="J697" s="63"/>
      <c r="K697" s="63"/>
      <c r="L697" s="63"/>
      <c r="M697" s="63"/>
      <c r="N697" s="63"/>
    </row>
    <row r="698" spans="1:14" s="62" customFormat="1" x14ac:dyDescent="0.3">
      <c r="A698" s="63"/>
      <c r="B698" s="63"/>
      <c r="C698" s="63"/>
      <c r="D698" s="63"/>
      <c r="E698" s="63"/>
      <c r="F698" s="63"/>
      <c r="G698" s="63"/>
      <c r="H698" s="63"/>
      <c r="I698" s="63"/>
      <c r="J698" s="63"/>
      <c r="K698" s="63"/>
      <c r="L698" s="63"/>
      <c r="M698" s="63"/>
      <c r="N698" s="63"/>
    </row>
    <row r="699" spans="1:14" s="62" customFormat="1" x14ac:dyDescent="0.3">
      <c r="A699" s="63"/>
      <c r="B699" s="63"/>
      <c r="C699" s="63"/>
      <c r="D699" s="63"/>
      <c r="E699" s="63"/>
      <c r="F699" s="63"/>
      <c r="G699" s="63"/>
      <c r="H699" s="63"/>
      <c r="I699" s="63"/>
      <c r="J699" s="63"/>
      <c r="K699" s="63"/>
      <c r="L699" s="63"/>
      <c r="M699" s="63"/>
      <c r="N699" s="63"/>
    </row>
    <row r="700" spans="1:14" s="62" customFormat="1" x14ac:dyDescent="0.3">
      <c r="A700" s="63"/>
      <c r="B700" s="63"/>
      <c r="C700" s="63"/>
      <c r="D700" s="63"/>
      <c r="E700" s="63"/>
      <c r="F700" s="63"/>
      <c r="G700" s="63"/>
      <c r="H700" s="63"/>
      <c r="I700" s="63"/>
      <c r="J700" s="63"/>
      <c r="K700" s="63"/>
      <c r="L700" s="63"/>
      <c r="M700" s="63"/>
      <c r="N700" s="63"/>
    </row>
    <row r="701" spans="1:14" s="62" customFormat="1" x14ac:dyDescent="0.3">
      <c r="A701" s="63"/>
      <c r="B701" s="63"/>
      <c r="C701" s="63"/>
      <c r="D701" s="63"/>
      <c r="E701" s="63"/>
      <c r="F701" s="63"/>
      <c r="G701" s="63"/>
      <c r="H701" s="63"/>
      <c r="I701" s="63"/>
      <c r="J701" s="63"/>
      <c r="K701" s="63"/>
      <c r="L701" s="63"/>
      <c r="M701" s="63"/>
      <c r="N701" s="63"/>
    </row>
    <row r="702" spans="1:14" s="62" customFormat="1" x14ac:dyDescent="0.3">
      <c r="A702" s="63"/>
      <c r="B702" s="63"/>
      <c r="C702" s="63"/>
      <c r="D702" s="63"/>
      <c r="E702" s="63"/>
      <c r="F702" s="63"/>
      <c r="G702" s="63"/>
      <c r="H702" s="63"/>
      <c r="I702" s="63"/>
      <c r="J702" s="63"/>
      <c r="K702" s="63"/>
      <c r="L702" s="63"/>
      <c r="M702" s="63"/>
      <c r="N702" s="63"/>
    </row>
    <row r="703" spans="1:14" s="62" customFormat="1" x14ac:dyDescent="0.3">
      <c r="A703" s="63"/>
      <c r="B703" s="63"/>
      <c r="C703" s="63"/>
      <c r="D703" s="63"/>
      <c r="E703" s="63"/>
      <c r="F703" s="63"/>
      <c r="G703" s="63"/>
      <c r="H703" s="63"/>
      <c r="I703" s="63"/>
      <c r="J703" s="63"/>
      <c r="K703" s="63"/>
      <c r="L703" s="63"/>
      <c r="M703" s="63"/>
      <c r="N703" s="63"/>
    </row>
    <row r="704" spans="1:14" s="62" customFormat="1" x14ac:dyDescent="0.3">
      <c r="A704" s="63"/>
      <c r="B704" s="63"/>
      <c r="C704" s="63"/>
      <c r="D704" s="63"/>
      <c r="E704" s="63"/>
      <c r="F704" s="63"/>
      <c r="G704" s="63"/>
      <c r="H704" s="63"/>
      <c r="I704" s="63"/>
      <c r="J704" s="63"/>
      <c r="K704" s="63"/>
      <c r="L704" s="63"/>
      <c r="M704" s="63"/>
      <c r="N704" s="63"/>
    </row>
    <row r="705" spans="1:14" s="62" customFormat="1" x14ac:dyDescent="0.3">
      <c r="A705" s="63"/>
      <c r="B705" s="63"/>
      <c r="C705" s="63"/>
      <c r="D705" s="63"/>
      <c r="E705" s="63"/>
      <c r="F705" s="63"/>
      <c r="G705" s="63"/>
      <c r="H705" s="63"/>
      <c r="I705" s="63"/>
      <c r="J705" s="63"/>
      <c r="K705" s="63"/>
      <c r="L705" s="63"/>
      <c r="M705" s="63"/>
      <c r="N705" s="63"/>
    </row>
    <row r="706" spans="1:14" s="62" customFormat="1" x14ac:dyDescent="0.3">
      <c r="A706" s="63"/>
      <c r="B706" s="63"/>
      <c r="C706" s="63"/>
      <c r="D706" s="63"/>
      <c r="E706" s="63"/>
      <c r="F706" s="63"/>
      <c r="G706" s="63"/>
      <c r="H706" s="63"/>
      <c r="I706" s="63"/>
      <c r="J706" s="63"/>
      <c r="K706" s="63"/>
      <c r="L706" s="63"/>
      <c r="M706" s="63"/>
      <c r="N706" s="63"/>
    </row>
    <row r="707" spans="1:14" s="62" customFormat="1" x14ac:dyDescent="0.3">
      <c r="A707" s="63"/>
      <c r="B707" s="63"/>
      <c r="C707" s="63"/>
      <c r="D707" s="63"/>
      <c r="E707" s="63"/>
      <c r="F707" s="63"/>
      <c r="G707" s="63"/>
      <c r="H707" s="63"/>
      <c r="I707" s="63"/>
      <c r="J707" s="63"/>
      <c r="K707" s="63"/>
      <c r="L707" s="63"/>
      <c r="M707" s="63"/>
      <c r="N707" s="63"/>
    </row>
    <row r="708" spans="1:14" s="62" customFormat="1" x14ac:dyDescent="0.3">
      <c r="A708" s="63"/>
      <c r="B708" s="63"/>
      <c r="C708" s="63"/>
      <c r="D708" s="63"/>
      <c r="E708" s="63"/>
      <c r="F708" s="63"/>
      <c r="G708" s="63"/>
      <c r="H708" s="63"/>
      <c r="I708" s="63"/>
      <c r="J708" s="63"/>
      <c r="K708" s="63"/>
      <c r="L708" s="63"/>
      <c r="M708" s="63"/>
      <c r="N708" s="63"/>
    </row>
    <row r="709" spans="1:14" s="62" customFormat="1" x14ac:dyDescent="0.3">
      <c r="A709" s="63"/>
      <c r="B709" s="63"/>
      <c r="C709" s="63"/>
      <c r="D709" s="63"/>
      <c r="E709" s="63"/>
      <c r="F709" s="63"/>
      <c r="G709" s="63"/>
      <c r="H709" s="63"/>
      <c r="I709" s="63"/>
      <c r="J709" s="63"/>
      <c r="K709" s="63"/>
      <c r="L709" s="63"/>
      <c r="M709" s="63"/>
      <c r="N709" s="63"/>
    </row>
    <row r="710" spans="1:14" s="62" customFormat="1" x14ac:dyDescent="0.3">
      <c r="A710" s="63"/>
      <c r="B710" s="63"/>
      <c r="C710" s="63"/>
      <c r="D710" s="63"/>
      <c r="E710" s="63"/>
      <c r="F710" s="63"/>
      <c r="G710" s="63"/>
      <c r="H710" s="63"/>
      <c r="I710" s="63"/>
      <c r="J710" s="63"/>
      <c r="K710" s="63"/>
      <c r="L710" s="63"/>
      <c r="M710" s="63"/>
      <c r="N710" s="63"/>
    </row>
    <row r="711" spans="1:14" s="62" customFormat="1" x14ac:dyDescent="0.3">
      <c r="A711" s="63"/>
      <c r="B711" s="63"/>
      <c r="C711" s="63"/>
      <c r="D711" s="63"/>
      <c r="E711" s="63"/>
      <c r="F711" s="63"/>
      <c r="G711" s="63"/>
      <c r="H711" s="63"/>
      <c r="I711" s="63"/>
      <c r="J711" s="63"/>
      <c r="K711" s="63"/>
      <c r="L711" s="63"/>
      <c r="M711" s="63"/>
      <c r="N711" s="63"/>
    </row>
    <row r="712" spans="1:14" s="62" customFormat="1" x14ac:dyDescent="0.3">
      <c r="A712" s="63"/>
      <c r="B712" s="63"/>
      <c r="C712" s="63"/>
      <c r="D712" s="63"/>
      <c r="E712" s="63"/>
      <c r="F712" s="63"/>
      <c r="G712" s="63"/>
      <c r="H712" s="63"/>
      <c r="I712" s="63"/>
      <c r="J712" s="63"/>
      <c r="K712" s="63"/>
      <c r="L712" s="63"/>
      <c r="M712" s="63"/>
      <c r="N712" s="63"/>
    </row>
    <row r="713" spans="1:14" s="62" customFormat="1" x14ac:dyDescent="0.3">
      <c r="A713" s="63"/>
      <c r="B713" s="63"/>
      <c r="C713" s="63"/>
      <c r="D713" s="63"/>
      <c r="E713" s="63"/>
      <c r="F713" s="63"/>
      <c r="G713" s="63"/>
      <c r="H713" s="63"/>
      <c r="I713" s="63"/>
      <c r="J713" s="63"/>
      <c r="K713" s="63"/>
      <c r="L713" s="63"/>
      <c r="M713" s="63"/>
      <c r="N713" s="63"/>
    </row>
    <row r="714" spans="1:14" s="62" customFormat="1" x14ac:dyDescent="0.3">
      <c r="A714" s="63"/>
      <c r="B714" s="63"/>
      <c r="C714" s="63"/>
      <c r="D714" s="63"/>
      <c r="E714" s="63"/>
      <c r="F714" s="63"/>
      <c r="G714" s="63"/>
      <c r="H714" s="63"/>
      <c r="I714" s="63"/>
      <c r="J714" s="63"/>
      <c r="K714" s="63"/>
      <c r="L714" s="63"/>
      <c r="M714" s="63"/>
      <c r="N714" s="63"/>
    </row>
    <row r="715" spans="1:14" s="62" customFormat="1" x14ac:dyDescent="0.3">
      <c r="A715" s="63"/>
      <c r="B715" s="63"/>
      <c r="C715" s="63"/>
      <c r="D715" s="63"/>
      <c r="E715" s="63"/>
      <c r="F715" s="63"/>
      <c r="G715" s="63"/>
      <c r="H715" s="63"/>
      <c r="I715" s="63"/>
      <c r="J715" s="63"/>
      <c r="K715" s="63"/>
      <c r="L715" s="63"/>
      <c r="M715" s="63"/>
      <c r="N715" s="63"/>
    </row>
    <row r="716" spans="1:14" s="62" customFormat="1" x14ac:dyDescent="0.3">
      <c r="A716" s="63"/>
      <c r="B716" s="63"/>
      <c r="C716" s="63"/>
      <c r="D716" s="63"/>
      <c r="E716" s="63"/>
      <c r="F716" s="63"/>
      <c r="G716" s="63"/>
      <c r="H716" s="63"/>
      <c r="I716" s="63"/>
      <c r="J716" s="63"/>
      <c r="K716" s="63"/>
      <c r="L716" s="63"/>
      <c r="M716" s="63"/>
      <c r="N716" s="63"/>
    </row>
    <row r="717" spans="1:14" s="62" customFormat="1" x14ac:dyDescent="0.3">
      <c r="A717" s="63"/>
      <c r="B717" s="63"/>
      <c r="C717" s="63"/>
      <c r="D717" s="63"/>
      <c r="E717" s="63"/>
      <c r="F717" s="63"/>
      <c r="G717" s="63"/>
      <c r="H717" s="63"/>
      <c r="I717" s="63"/>
      <c r="J717" s="63"/>
      <c r="K717" s="63"/>
      <c r="L717" s="63"/>
      <c r="M717" s="63"/>
      <c r="N717" s="63"/>
    </row>
    <row r="718" spans="1:14" s="62" customFormat="1" x14ac:dyDescent="0.3">
      <c r="A718" s="63"/>
      <c r="B718" s="63"/>
      <c r="C718" s="63"/>
      <c r="D718" s="63"/>
      <c r="E718" s="63"/>
      <c r="F718" s="63"/>
      <c r="G718" s="63"/>
      <c r="H718" s="63"/>
      <c r="I718" s="63"/>
      <c r="J718" s="63"/>
      <c r="K718" s="63"/>
      <c r="L718" s="63"/>
      <c r="M718" s="63"/>
      <c r="N718" s="63"/>
    </row>
    <row r="719" spans="1:14" s="62" customFormat="1" x14ac:dyDescent="0.3">
      <c r="A719" s="63"/>
      <c r="B719" s="63"/>
      <c r="C719" s="63"/>
      <c r="D719" s="63"/>
      <c r="E719" s="63"/>
      <c r="F719" s="63"/>
      <c r="G719" s="63"/>
      <c r="H719" s="63"/>
      <c r="I719" s="63"/>
      <c r="J719" s="63"/>
      <c r="K719" s="63"/>
      <c r="L719" s="63"/>
      <c r="M719" s="63"/>
      <c r="N719" s="63"/>
    </row>
    <row r="720" spans="1:14" s="62" customFormat="1" x14ac:dyDescent="0.3">
      <c r="A720" s="63"/>
      <c r="B720" s="63"/>
      <c r="C720" s="63"/>
      <c r="D720" s="63"/>
      <c r="E720" s="63"/>
      <c r="F720" s="63"/>
      <c r="G720" s="63"/>
      <c r="H720" s="63"/>
      <c r="I720" s="63"/>
      <c r="J720" s="63"/>
      <c r="K720" s="63"/>
      <c r="L720" s="63"/>
      <c r="M720" s="63"/>
      <c r="N720" s="63"/>
    </row>
    <row r="721" spans="1:14" s="62" customFormat="1" x14ac:dyDescent="0.3">
      <c r="A721" s="63"/>
      <c r="B721" s="63"/>
      <c r="C721" s="63"/>
      <c r="D721" s="63"/>
      <c r="E721" s="63"/>
      <c r="F721" s="63"/>
      <c r="G721" s="63"/>
      <c r="H721" s="63"/>
      <c r="I721" s="63"/>
      <c r="J721" s="63"/>
      <c r="K721" s="63"/>
      <c r="L721" s="63"/>
      <c r="M721" s="63"/>
      <c r="N721" s="63"/>
    </row>
    <row r="722" spans="1:14" s="62" customFormat="1" x14ac:dyDescent="0.3">
      <c r="A722" s="63"/>
      <c r="B722" s="63"/>
      <c r="C722" s="63"/>
      <c r="D722" s="63"/>
      <c r="E722" s="63"/>
      <c r="F722" s="63"/>
      <c r="G722" s="63"/>
      <c r="H722" s="63"/>
      <c r="I722" s="63"/>
      <c r="J722" s="63"/>
      <c r="K722" s="63"/>
      <c r="L722" s="63"/>
      <c r="M722" s="63"/>
      <c r="N722" s="63"/>
    </row>
    <row r="723" spans="1:14" s="62" customFormat="1" x14ac:dyDescent="0.3">
      <c r="A723" s="63"/>
      <c r="B723" s="63"/>
      <c r="C723" s="63"/>
      <c r="D723" s="63"/>
      <c r="E723" s="63"/>
      <c r="F723" s="63"/>
      <c r="G723" s="63"/>
      <c r="H723" s="63"/>
      <c r="I723" s="63"/>
      <c r="J723" s="63"/>
      <c r="K723" s="63"/>
      <c r="L723" s="63"/>
      <c r="M723" s="63"/>
      <c r="N723" s="63"/>
    </row>
    <row r="724" spans="1:14" s="62" customFormat="1" x14ac:dyDescent="0.3">
      <c r="A724" s="63"/>
      <c r="B724" s="63"/>
      <c r="C724" s="63"/>
      <c r="D724" s="63"/>
      <c r="E724" s="63"/>
      <c r="F724" s="63"/>
      <c r="G724" s="63"/>
      <c r="H724" s="63"/>
      <c r="I724" s="63"/>
      <c r="J724" s="63"/>
      <c r="K724" s="63"/>
      <c r="L724" s="63"/>
      <c r="M724" s="63"/>
      <c r="N724" s="63"/>
    </row>
    <row r="725" spans="1:14" s="62" customFormat="1" x14ac:dyDescent="0.3">
      <c r="A725" s="63"/>
      <c r="B725" s="63"/>
      <c r="C725" s="63"/>
      <c r="D725" s="63"/>
      <c r="E725" s="63"/>
      <c r="F725" s="63"/>
      <c r="G725" s="63"/>
      <c r="H725" s="63"/>
      <c r="I725" s="63"/>
      <c r="J725" s="63"/>
      <c r="K725" s="63"/>
      <c r="L725" s="63"/>
      <c r="M725" s="63"/>
      <c r="N725" s="63"/>
    </row>
    <row r="726" spans="1:14" s="62" customFormat="1" x14ac:dyDescent="0.3">
      <c r="A726" s="63"/>
      <c r="B726" s="63"/>
      <c r="C726" s="63"/>
      <c r="D726" s="63"/>
      <c r="E726" s="63"/>
      <c r="F726" s="63"/>
      <c r="G726" s="63"/>
      <c r="H726" s="63"/>
      <c r="I726" s="63"/>
      <c r="J726" s="63"/>
      <c r="K726" s="63"/>
      <c r="L726" s="63"/>
      <c r="M726" s="63"/>
      <c r="N726" s="63"/>
    </row>
    <row r="727" spans="1:14" s="62" customFormat="1" x14ac:dyDescent="0.3">
      <c r="A727" s="63"/>
      <c r="B727" s="63"/>
      <c r="C727" s="63"/>
      <c r="D727" s="63"/>
      <c r="E727" s="63"/>
      <c r="F727" s="63"/>
      <c r="G727" s="63"/>
      <c r="H727" s="63"/>
      <c r="I727" s="63"/>
      <c r="J727" s="63"/>
      <c r="K727" s="63"/>
      <c r="L727" s="63"/>
      <c r="M727" s="63"/>
      <c r="N727" s="63"/>
    </row>
    <row r="728" spans="1:14" s="62" customFormat="1" x14ac:dyDescent="0.3">
      <c r="A728" s="63"/>
      <c r="B728" s="63"/>
      <c r="C728" s="63"/>
      <c r="D728" s="63"/>
      <c r="E728" s="63"/>
      <c r="F728" s="63"/>
      <c r="G728" s="63"/>
      <c r="H728" s="63"/>
      <c r="I728" s="63"/>
      <c r="J728" s="63"/>
      <c r="K728" s="63"/>
      <c r="L728" s="63"/>
      <c r="M728" s="63"/>
      <c r="N728" s="63"/>
    </row>
    <row r="729" spans="1:14" s="62" customFormat="1" x14ac:dyDescent="0.3">
      <c r="A729" s="63"/>
      <c r="B729" s="63"/>
      <c r="C729" s="63"/>
      <c r="D729" s="63"/>
      <c r="E729" s="63"/>
      <c r="F729" s="63"/>
      <c r="G729" s="63"/>
      <c r="H729" s="63"/>
      <c r="I729" s="63"/>
      <c r="J729" s="63"/>
      <c r="K729" s="63"/>
      <c r="L729" s="63"/>
      <c r="M729" s="63"/>
      <c r="N729" s="63"/>
    </row>
    <row r="730" spans="1:14" s="62" customFormat="1" x14ac:dyDescent="0.3">
      <c r="A730" s="63"/>
      <c r="B730" s="63"/>
      <c r="C730" s="63"/>
      <c r="D730" s="63"/>
      <c r="E730" s="63"/>
      <c r="F730" s="63"/>
      <c r="G730" s="63"/>
      <c r="H730" s="63"/>
      <c r="I730" s="63"/>
      <c r="J730" s="63"/>
      <c r="K730" s="63"/>
      <c r="L730" s="63"/>
      <c r="M730" s="63"/>
      <c r="N730" s="63"/>
    </row>
    <row r="731" spans="1:14" s="62" customFormat="1" x14ac:dyDescent="0.3">
      <c r="A731" s="63"/>
      <c r="B731" s="63"/>
      <c r="C731" s="63"/>
      <c r="D731" s="63"/>
      <c r="E731" s="63"/>
      <c r="F731" s="63"/>
      <c r="G731" s="63"/>
      <c r="H731" s="63"/>
      <c r="I731" s="63"/>
      <c r="J731" s="63"/>
      <c r="K731" s="63"/>
      <c r="L731" s="63"/>
      <c r="M731" s="63"/>
      <c r="N731" s="63"/>
    </row>
    <row r="732" spans="1:14" s="62" customFormat="1" x14ac:dyDescent="0.3">
      <c r="A732" s="63"/>
      <c r="B732" s="63"/>
      <c r="C732" s="63"/>
      <c r="D732" s="63"/>
      <c r="E732" s="63"/>
      <c r="F732" s="63"/>
      <c r="G732" s="63"/>
      <c r="H732" s="63"/>
      <c r="I732" s="63"/>
      <c r="J732" s="63"/>
      <c r="K732" s="63"/>
      <c r="L732" s="63"/>
      <c r="M732" s="63"/>
      <c r="N732" s="63"/>
    </row>
    <row r="733" spans="1:14" s="62" customFormat="1" x14ac:dyDescent="0.3">
      <c r="A733" s="63"/>
      <c r="B733" s="63"/>
      <c r="C733" s="63"/>
      <c r="D733" s="63"/>
      <c r="E733" s="63"/>
      <c r="F733" s="63"/>
      <c r="G733" s="63"/>
      <c r="H733" s="63"/>
      <c r="I733" s="63"/>
      <c r="J733" s="63"/>
      <c r="K733" s="63"/>
      <c r="L733" s="63"/>
      <c r="M733" s="63"/>
      <c r="N733" s="63"/>
    </row>
    <row r="734" spans="1:14" s="62" customFormat="1" x14ac:dyDescent="0.3">
      <c r="A734" s="63"/>
      <c r="B734" s="63"/>
      <c r="C734" s="63"/>
      <c r="D734" s="63"/>
      <c r="E734" s="63"/>
      <c r="F734" s="63"/>
      <c r="G734" s="63"/>
      <c r="H734" s="63"/>
      <c r="I734" s="63"/>
      <c r="J734" s="63"/>
      <c r="K734" s="63"/>
      <c r="L734" s="63"/>
      <c r="M734" s="63"/>
      <c r="N734" s="63"/>
    </row>
    <row r="735" spans="1:14" s="62" customFormat="1" x14ac:dyDescent="0.3">
      <c r="A735" s="63"/>
      <c r="B735" s="63"/>
      <c r="C735" s="63"/>
      <c r="D735" s="63"/>
      <c r="E735" s="63"/>
      <c r="F735" s="63"/>
      <c r="G735" s="63"/>
      <c r="H735" s="63"/>
      <c r="I735" s="63"/>
      <c r="J735" s="63"/>
      <c r="K735" s="63"/>
      <c r="L735" s="63"/>
      <c r="M735" s="63"/>
      <c r="N735" s="63"/>
    </row>
    <row r="736" spans="1:14" s="62" customFormat="1" x14ac:dyDescent="0.3">
      <c r="A736" s="63"/>
      <c r="B736" s="63"/>
      <c r="C736" s="63"/>
      <c r="D736" s="63"/>
      <c r="E736" s="63"/>
      <c r="F736" s="63"/>
      <c r="G736" s="63"/>
      <c r="H736" s="63"/>
      <c r="I736" s="63"/>
      <c r="J736" s="63"/>
      <c r="K736" s="63"/>
      <c r="L736" s="63"/>
      <c r="M736" s="63"/>
      <c r="N736" s="63"/>
    </row>
    <row r="737" spans="1:14" s="62" customFormat="1" x14ac:dyDescent="0.3">
      <c r="A737" s="63"/>
      <c r="B737" s="63"/>
      <c r="C737" s="63"/>
      <c r="D737" s="63"/>
      <c r="E737" s="63"/>
      <c r="F737" s="63"/>
      <c r="G737" s="63"/>
      <c r="H737" s="63"/>
      <c r="I737" s="63"/>
      <c r="J737" s="63"/>
      <c r="K737" s="63"/>
      <c r="L737" s="63"/>
      <c r="M737" s="63"/>
      <c r="N737" s="63"/>
    </row>
    <row r="738" spans="1:14" s="62" customFormat="1" x14ac:dyDescent="0.3">
      <c r="A738" s="63"/>
      <c r="B738" s="63"/>
      <c r="C738" s="63"/>
      <c r="D738" s="63"/>
      <c r="E738" s="63"/>
      <c r="F738" s="63"/>
      <c r="G738" s="63"/>
      <c r="H738" s="63"/>
      <c r="I738" s="63"/>
      <c r="J738" s="63"/>
      <c r="K738" s="63"/>
      <c r="L738" s="63"/>
      <c r="M738" s="63"/>
      <c r="N738" s="63"/>
    </row>
    <row r="739" spans="1:14" s="62" customFormat="1" x14ac:dyDescent="0.3">
      <c r="A739" s="63"/>
      <c r="B739" s="63"/>
      <c r="C739" s="63"/>
      <c r="D739" s="63"/>
      <c r="E739" s="63"/>
      <c r="F739" s="63"/>
      <c r="G739" s="63"/>
      <c r="H739" s="63"/>
      <c r="I739" s="63"/>
      <c r="J739" s="63"/>
      <c r="K739" s="63"/>
      <c r="L739" s="63"/>
      <c r="M739" s="63"/>
      <c r="N739" s="63"/>
    </row>
    <row r="740" spans="1:14" s="62" customFormat="1" x14ac:dyDescent="0.3">
      <c r="A740" s="63"/>
      <c r="B740" s="63"/>
      <c r="C740" s="63"/>
      <c r="D740" s="63"/>
      <c r="E740" s="63"/>
      <c r="F740" s="63"/>
      <c r="G740" s="63"/>
      <c r="H740" s="63"/>
      <c r="I740" s="63"/>
      <c r="J740" s="63"/>
      <c r="K740" s="63"/>
      <c r="L740" s="63"/>
      <c r="M740" s="63"/>
      <c r="N740" s="63"/>
    </row>
    <row r="741" spans="1:14" s="62" customFormat="1" x14ac:dyDescent="0.3">
      <c r="A741" s="63"/>
      <c r="B741" s="63"/>
      <c r="C741" s="63"/>
      <c r="D741" s="63"/>
      <c r="E741" s="63"/>
      <c r="F741" s="63"/>
      <c r="G741" s="63"/>
      <c r="H741" s="63"/>
      <c r="I741" s="63"/>
      <c r="J741" s="63"/>
      <c r="K741" s="63"/>
      <c r="L741" s="63"/>
      <c r="M741" s="63"/>
      <c r="N741" s="63"/>
    </row>
    <row r="742" spans="1:14" s="62" customFormat="1" x14ac:dyDescent="0.3">
      <c r="A742" s="63"/>
      <c r="B742" s="63"/>
      <c r="C742" s="63"/>
      <c r="D742" s="63"/>
      <c r="E742" s="63"/>
      <c r="F742" s="63"/>
      <c r="G742" s="63"/>
      <c r="H742" s="63"/>
      <c r="I742" s="63"/>
      <c r="J742" s="63"/>
      <c r="K742" s="63"/>
      <c r="L742" s="63"/>
      <c r="M742" s="63"/>
      <c r="N742" s="63"/>
    </row>
    <row r="743" spans="1:14" s="62" customFormat="1" x14ac:dyDescent="0.3">
      <c r="A743" s="63"/>
      <c r="B743" s="63"/>
      <c r="C743" s="63"/>
      <c r="D743" s="63"/>
      <c r="E743" s="63"/>
      <c r="F743" s="63"/>
      <c r="G743" s="63"/>
      <c r="H743" s="63"/>
      <c r="I743" s="63"/>
      <c r="J743" s="63"/>
      <c r="K743" s="63"/>
      <c r="L743" s="63"/>
      <c r="M743" s="63"/>
      <c r="N743" s="63"/>
    </row>
    <row r="744" spans="1:14" s="62" customFormat="1" x14ac:dyDescent="0.3">
      <c r="A744" s="63"/>
      <c r="B744" s="63"/>
      <c r="C744" s="63"/>
      <c r="D744" s="63"/>
      <c r="E744" s="63"/>
      <c r="F744" s="63"/>
      <c r="G744" s="63"/>
      <c r="H744" s="63"/>
      <c r="I744" s="63"/>
      <c r="J744" s="63"/>
      <c r="K744" s="63"/>
      <c r="L744" s="63"/>
      <c r="M744" s="63"/>
      <c r="N744" s="63"/>
    </row>
    <row r="745" spans="1:14" s="62" customFormat="1" x14ac:dyDescent="0.3">
      <c r="A745" s="63"/>
      <c r="B745" s="63"/>
      <c r="C745" s="63"/>
      <c r="D745" s="63"/>
      <c r="E745" s="63"/>
      <c r="F745" s="63"/>
      <c r="G745" s="63"/>
      <c r="H745" s="63"/>
      <c r="I745" s="63"/>
      <c r="J745" s="63"/>
      <c r="K745" s="63"/>
      <c r="L745" s="63"/>
      <c r="M745" s="63"/>
      <c r="N745" s="63"/>
    </row>
    <row r="746" spans="1:14" s="62" customFormat="1" x14ac:dyDescent="0.3">
      <c r="A746" s="63"/>
      <c r="B746" s="63"/>
      <c r="C746" s="63"/>
      <c r="D746" s="63"/>
      <c r="E746" s="63"/>
      <c r="F746" s="63"/>
      <c r="G746" s="63"/>
      <c r="H746" s="63"/>
      <c r="I746" s="63"/>
      <c r="J746" s="63"/>
      <c r="K746" s="63"/>
      <c r="L746" s="63"/>
      <c r="M746" s="63"/>
      <c r="N746" s="63"/>
    </row>
    <row r="747" spans="1:14" s="62" customFormat="1" x14ac:dyDescent="0.3">
      <c r="A747" s="63"/>
      <c r="B747" s="63"/>
      <c r="C747" s="63"/>
      <c r="D747" s="63"/>
      <c r="E747" s="63"/>
      <c r="F747" s="63"/>
      <c r="G747" s="63"/>
      <c r="H747" s="63"/>
      <c r="I747" s="63"/>
      <c r="J747" s="63"/>
      <c r="K747" s="63"/>
      <c r="L747" s="63"/>
      <c r="M747" s="63"/>
      <c r="N747" s="63"/>
    </row>
    <row r="748" spans="1:14" s="62" customFormat="1" x14ac:dyDescent="0.3">
      <c r="A748" s="63"/>
      <c r="B748" s="63"/>
      <c r="C748" s="63"/>
      <c r="D748" s="63"/>
      <c r="E748" s="63"/>
      <c r="F748" s="63"/>
      <c r="G748" s="63"/>
      <c r="H748" s="63"/>
      <c r="I748" s="63"/>
      <c r="J748" s="63"/>
      <c r="K748" s="63"/>
      <c r="L748" s="63"/>
      <c r="M748" s="63"/>
      <c r="N748" s="63"/>
    </row>
    <row r="749" spans="1:14" s="62" customFormat="1" x14ac:dyDescent="0.3">
      <c r="A749" s="63"/>
      <c r="B749" s="63"/>
      <c r="C749" s="63"/>
      <c r="D749" s="63"/>
      <c r="E749" s="63"/>
      <c r="F749" s="63"/>
      <c r="G749" s="63"/>
      <c r="H749" s="63"/>
      <c r="I749" s="63"/>
      <c r="J749" s="63"/>
      <c r="K749" s="63"/>
      <c r="L749" s="63"/>
      <c r="M749" s="63"/>
      <c r="N749" s="63"/>
    </row>
    <row r="750" spans="1:14" s="62" customFormat="1" x14ac:dyDescent="0.3">
      <c r="A750" s="63"/>
      <c r="B750" s="63"/>
      <c r="C750" s="63"/>
      <c r="D750" s="63"/>
      <c r="E750" s="63"/>
      <c r="F750" s="63"/>
      <c r="G750" s="63"/>
      <c r="H750" s="63"/>
      <c r="I750" s="63"/>
      <c r="J750" s="63"/>
      <c r="K750" s="63"/>
      <c r="L750" s="63"/>
      <c r="M750" s="63"/>
      <c r="N750" s="63"/>
    </row>
    <row r="751" spans="1:14" s="62" customFormat="1" x14ac:dyDescent="0.3">
      <c r="A751" s="63"/>
      <c r="B751" s="63"/>
      <c r="C751" s="63"/>
      <c r="D751" s="63"/>
      <c r="E751" s="63"/>
      <c r="F751" s="63"/>
      <c r="G751" s="63"/>
      <c r="H751" s="63"/>
      <c r="I751" s="63"/>
      <c r="J751" s="63"/>
      <c r="K751" s="63"/>
      <c r="L751" s="63"/>
      <c r="M751" s="63"/>
      <c r="N751" s="63"/>
    </row>
    <row r="752" spans="1:14" s="62" customFormat="1" x14ac:dyDescent="0.3">
      <c r="A752" s="63"/>
      <c r="B752" s="63"/>
      <c r="C752" s="63"/>
      <c r="D752" s="63"/>
      <c r="E752" s="63"/>
      <c r="F752" s="63"/>
      <c r="G752" s="63"/>
      <c r="H752" s="63"/>
      <c r="I752" s="63"/>
      <c r="J752" s="63"/>
      <c r="K752" s="63"/>
      <c r="L752" s="63"/>
      <c r="M752" s="63"/>
      <c r="N752" s="63"/>
    </row>
    <row r="753" spans="1:14" s="62" customFormat="1" x14ac:dyDescent="0.3">
      <c r="A753" s="63"/>
      <c r="B753" s="63"/>
      <c r="C753" s="63"/>
      <c r="D753" s="63"/>
      <c r="E753" s="63"/>
      <c r="F753" s="63"/>
      <c r="G753" s="63"/>
      <c r="H753" s="63"/>
      <c r="I753" s="63"/>
      <c r="J753" s="63"/>
      <c r="K753" s="63"/>
      <c r="L753" s="63"/>
      <c r="M753" s="63"/>
      <c r="N753" s="63"/>
    </row>
    <row r="754" spans="1:14" s="62" customFormat="1" x14ac:dyDescent="0.3">
      <c r="A754" s="63"/>
      <c r="B754" s="63"/>
      <c r="C754" s="63"/>
      <c r="D754" s="63"/>
      <c r="E754" s="63"/>
      <c r="F754" s="63"/>
      <c r="G754" s="63"/>
      <c r="H754" s="63"/>
      <c r="I754" s="63"/>
      <c r="J754" s="63"/>
      <c r="K754" s="63"/>
      <c r="L754" s="63"/>
      <c r="M754" s="63"/>
      <c r="N754" s="63"/>
    </row>
    <row r="755" spans="1:14" s="62" customFormat="1" x14ac:dyDescent="0.3">
      <c r="A755" s="63"/>
      <c r="B755" s="63"/>
      <c r="C755" s="63"/>
      <c r="D755" s="63"/>
      <c r="E755" s="63"/>
      <c r="F755" s="63"/>
      <c r="G755" s="63"/>
      <c r="H755" s="63"/>
      <c r="I755" s="63"/>
      <c r="J755" s="63"/>
      <c r="K755" s="63"/>
      <c r="L755" s="63"/>
      <c r="M755" s="63"/>
      <c r="N755" s="63"/>
    </row>
    <row r="756" spans="1:14" s="62" customFormat="1" x14ac:dyDescent="0.3">
      <c r="A756" s="63"/>
      <c r="B756" s="63"/>
      <c r="C756" s="63"/>
      <c r="D756" s="63"/>
      <c r="E756" s="63"/>
      <c r="F756" s="63"/>
      <c r="G756" s="63"/>
      <c r="H756" s="63"/>
      <c r="I756" s="63"/>
      <c r="J756" s="63"/>
      <c r="K756" s="63"/>
      <c r="L756" s="63"/>
      <c r="M756" s="63"/>
      <c r="N756" s="63"/>
    </row>
    <row r="757" spans="1:14" s="62" customFormat="1" x14ac:dyDescent="0.3">
      <c r="A757" s="63"/>
      <c r="B757" s="63"/>
      <c r="C757" s="63"/>
      <c r="D757" s="63"/>
      <c r="E757" s="63"/>
      <c r="F757" s="63"/>
      <c r="G757" s="63"/>
      <c r="H757" s="63"/>
      <c r="I757" s="63"/>
      <c r="J757" s="63"/>
      <c r="K757" s="63"/>
      <c r="L757" s="63"/>
      <c r="M757" s="63"/>
      <c r="N757" s="63"/>
    </row>
    <row r="758" spans="1:14" s="62" customFormat="1" x14ac:dyDescent="0.3">
      <c r="A758" s="63"/>
      <c r="B758" s="63"/>
      <c r="C758" s="63"/>
      <c r="D758" s="63"/>
      <c r="E758" s="63"/>
      <c r="F758" s="63"/>
      <c r="G758" s="63"/>
      <c r="H758" s="63"/>
      <c r="I758" s="63"/>
      <c r="J758" s="63"/>
      <c r="K758" s="63"/>
      <c r="L758" s="63"/>
      <c r="M758" s="63"/>
      <c r="N758" s="63"/>
    </row>
    <row r="759" spans="1:14" s="62" customFormat="1" x14ac:dyDescent="0.3">
      <c r="A759" s="63"/>
      <c r="B759" s="63"/>
      <c r="C759" s="63"/>
      <c r="D759" s="63"/>
      <c r="E759" s="63"/>
      <c r="F759" s="63"/>
      <c r="G759" s="63"/>
      <c r="H759" s="63"/>
      <c r="I759" s="63"/>
      <c r="J759" s="63"/>
      <c r="K759" s="63"/>
      <c r="L759" s="63"/>
      <c r="M759" s="63"/>
      <c r="N759" s="63"/>
    </row>
    <row r="760" spans="1:14" s="62" customFormat="1" x14ac:dyDescent="0.3">
      <c r="A760" s="63"/>
      <c r="B760" s="63"/>
      <c r="C760" s="63"/>
      <c r="D760" s="63"/>
      <c r="E760" s="63"/>
      <c r="F760" s="63"/>
      <c r="G760" s="63"/>
      <c r="H760" s="63"/>
      <c r="I760" s="63"/>
      <c r="J760" s="63"/>
      <c r="K760" s="63"/>
      <c r="L760" s="63"/>
      <c r="M760" s="63"/>
      <c r="N760" s="63"/>
    </row>
    <row r="761" spans="1:14" s="62" customFormat="1" x14ac:dyDescent="0.3">
      <c r="A761" s="63"/>
      <c r="B761" s="63"/>
      <c r="C761" s="63"/>
      <c r="D761" s="63"/>
      <c r="E761" s="63"/>
      <c r="F761" s="63"/>
      <c r="G761" s="63"/>
      <c r="H761" s="63"/>
      <c r="I761" s="63"/>
      <c r="J761" s="63"/>
      <c r="K761" s="63"/>
      <c r="L761" s="63"/>
      <c r="M761" s="63"/>
      <c r="N761" s="63"/>
    </row>
    <row r="762" spans="1:14" s="62" customFormat="1" x14ac:dyDescent="0.3">
      <c r="A762" s="63"/>
      <c r="B762" s="63"/>
      <c r="C762" s="63"/>
      <c r="D762" s="63"/>
      <c r="E762" s="63"/>
      <c r="F762" s="63"/>
      <c r="G762" s="63"/>
      <c r="H762" s="63"/>
      <c r="I762" s="63"/>
      <c r="J762" s="63"/>
      <c r="K762" s="63"/>
      <c r="L762" s="63"/>
      <c r="M762" s="63"/>
      <c r="N762" s="63"/>
    </row>
    <row r="763" spans="1:14" s="62" customFormat="1" x14ac:dyDescent="0.3">
      <c r="A763" s="63"/>
      <c r="B763" s="63"/>
      <c r="C763" s="63"/>
      <c r="D763" s="63"/>
      <c r="E763" s="63"/>
      <c r="F763" s="63"/>
      <c r="G763" s="63"/>
      <c r="H763" s="63"/>
      <c r="I763" s="63"/>
      <c r="J763" s="63"/>
      <c r="K763" s="63"/>
      <c r="L763" s="63"/>
      <c r="M763" s="63"/>
      <c r="N763" s="63"/>
    </row>
    <row r="764" spans="1:14" s="62" customFormat="1" x14ac:dyDescent="0.3">
      <c r="A764" s="63"/>
      <c r="B764" s="63"/>
      <c r="C764" s="63"/>
      <c r="D764" s="63"/>
      <c r="E764" s="63"/>
      <c r="F764" s="63"/>
      <c r="G764" s="63"/>
      <c r="H764" s="63"/>
      <c r="I764" s="63"/>
      <c r="J764" s="63"/>
      <c r="K764" s="63"/>
      <c r="L764" s="63"/>
      <c r="M764" s="63"/>
      <c r="N764" s="63"/>
    </row>
    <row r="765" spans="1:14" s="62" customFormat="1" x14ac:dyDescent="0.3">
      <c r="A765" s="63"/>
      <c r="B765" s="63"/>
      <c r="C765" s="63"/>
      <c r="D765" s="63"/>
      <c r="E765" s="63"/>
      <c r="F765" s="63"/>
      <c r="G765" s="63"/>
      <c r="H765" s="63"/>
      <c r="I765" s="63"/>
      <c r="J765" s="63"/>
      <c r="K765" s="63"/>
      <c r="L765" s="63"/>
      <c r="M765" s="63"/>
      <c r="N765" s="63"/>
    </row>
    <row r="766" spans="1:14" s="62" customFormat="1" x14ac:dyDescent="0.3">
      <c r="A766" s="63"/>
      <c r="B766" s="63"/>
      <c r="C766" s="63"/>
      <c r="D766" s="63"/>
      <c r="E766" s="63"/>
      <c r="F766" s="63"/>
      <c r="G766" s="63"/>
      <c r="H766" s="63"/>
      <c r="I766" s="63"/>
      <c r="J766" s="63"/>
      <c r="K766" s="63"/>
      <c r="L766" s="63"/>
      <c r="M766" s="63"/>
      <c r="N766" s="63"/>
    </row>
    <row r="767" spans="1:14" s="62" customFormat="1" x14ac:dyDescent="0.3">
      <c r="A767" s="63"/>
      <c r="B767" s="63"/>
      <c r="C767" s="63"/>
      <c r="D767" s="63"/>
      <c r="E767" s="63"/>
      <c r="F767" s="63"/>
      <c r="G767" s="63"/>
      <c r="H767" s="63"/>
      <c r="I767" s="63"/>
      <c r="J767" s="63"/>
      <c r="K767" s="63"/>
      <c r="L767" s="63"/>
      <c r="M767" s="63"/>
      <c r="N767" s="63"/>
    </row>
    <row r="768" spans="1:14" s="62" customFormat="1" x14ac:dyDescent="0.3">
      <c r="A768" s="63"/>
      <c r="B768" s="63"/>
      <c r="C768" s="63"/>
      <c r="D768" s="63"/>
      <c r="E768" s="63"/>
      <c r="F768" s="63"/>
      <c r="G768" s="63"/>
      <c r="H768" s="63"/>
      <c r="I768" s="63"/>
      <c r="J768" s="63"/>
      <c r="K768" s="63"/>
      <c r="L768" s="63"/>
      <c r="M768" s="63"/>
      <c r="N768" s="63"/>
    </row>
    <row r="769" spans="1:14" s="62" customFormat="1" x14ac:dyDescent="0.3">
      <c r="A769" s="63"/>
      <c r="B769" s="63"/>
      <c r="C769" s="63"/>
      <c r="D769" s="63"/>
      <c r="E769" s="63"/>
      <c r="F769" s="63"/>
      <c r="G769" s="63"/>
      <c r="H769" s="63"/>
      <c r="I769" s="63"/>
      <c r="J769" s="63"/>
      <c r="K769" s="63"/>
      <c r="L769" s="63"/>
      <c r="M769" s="63"/>
      <c r="N769" s="63"/>
    </row>
    <row r="770" spans="1:14" s="62" customFormat="1" x14ac:dyDescent="0.3">
      <c r="A770" s="63"/>
      <c r="B770" s="63"/>
      <c r="C770" s="63"/>
      <c r="D770" s="63"/>
      <c r="E770" s="63"/>
      <c r="F770" s="63"/>
      <c r="G770" s="63"/>
      <c r="H770" s="63"/>
      <c r="I770" s="63"/>
      <c r="J770" s="63"/>
      <c r="K770" s="63"/>
      <c r="L770" s="63"/>
      <c r="M770" s="63"/>
      <c r="N770" s="63"/>
    </row>
    <row r="771" spans="1:14" s="62" customFormat="1" x14ac:dyDescent="0.3">
      <c r="A771" s="63"/>
      <c r="B771" s="63"/>
      <c r="C771" s="63"/>
      <c r="D771" s="63"/>
      <c r="E771" s="63"/>
      <c r="F771" s="63"/>
      <c r="G771" s="63"/>
      <c r="H771" s="63"/>
      <c r="I771" s="63"/>
      <c r="J771" s="63"/>
      <c r="K771" s="63"/>
      <c r="L771" s="63"/>
      <c r="M771" s="63"/>
      <c r="N771" s="63"/>
    </row>
    <row r="772" spans="1:14" s="62" customFormat="1" x14ac:dyDescent="0.3">
      <c r="A772" s="63"/>
      <c r="B772" s="63"/>
      <c r="C772" s="63"/>
      <c r="D772" s="63"/>
      <c r="E772" s="63"/>
      <c r="F772" s="63"/>
      <c r="G772" s="63"/>
      <c r="H772" s="63"/>
      <c r="I772" s="63"/>
      <c r="J772" s="63"/>
      <c r="K772" s="63"/>
      <c r="L772" s="63"/>
      <c r="M772" s="63"/>
      <c r="N772" s="63"/>
    </row>
    <row r="773" spans="1:14" s="62" customFormat="1" x14ac:dyDescent="0.3">
      <c r="A773" s="63"/>
      <c r="B773" s="63"/>
      <c r="C773" s="63"/>
      <c r="D773" s="63"/>
      <c r="E773" s="63"/>
      <c r="F773" s="63"/>
      <c r="G773" s="63"/>
      <c r="H773" s="63"/>
      <c r="I773" s="63"/>
      <c r="J773" s="63"/>
      <c r="K773" s="63"/>
      <c r="L773" s="63"/>
      <c r="M773" s="63"/>
      <c r="N773" s="63"/>
    </row>
    <row r="774" spans="1:14" s="62" customFormat="1" x14ac:dyDescent="0.3">
      <c r="A774" s="63"/>
      <c r="B774" s="63"/>
      <c r="C774" s="63"/>
      <c r="D774" s="63"/>
      <c r="E774" s="63"/>
      <c r="F774" s="63"/>
      <c r="G774" s="63"/>
      <c r="H774" s="63"/>
      <c r="I774" s="63"/>
      <c r="J774" s="63"/>
      <c r="K774" s="63"/>
      <c r="L774" s="63"/>
      <c r="M774" s="63"/>
      <c r="N774" s="63"/>
    </row>
    <row r="775" spans="1:14" s="62" customFormat="1" x14ac:dyDescent="0.3">
      <c r="A775" s="63"/>
      <c r="B775" s="63"/>
      <c r="C775" s="63"/>
      <c r="D775" s="63"/>
      <c r="E775" s="63"/>
      <c r="F775" s="63"/>
      <c r="G775" s="63"/>
      <c r="H775" s="63"/>
      <c r="I775" s="63"/>
      <c r="J775" s="63"/>
      <c r="K775" s="63"/>
      <c r="L775" s="63"/>
      <c r="M775" s="63"/>
      <c r="N775" s="63"/>
    </row>
    <row r="776" spans="1:14" s="62" customFormat="1" x14ac:dyDescent="0.3">
      <c r="A776" s="63"/>
      <c r="B776" s="63"/>
      <c r="C776" s="63"/>
      <c r="D776" s="63"/>
      <c r="E776" s="63"/>
      <c r="F776" s="63"/>
      <c r="G776" s="63"/>
      <c r="H776" s="63"/>
      <c r="I776" s="63"/>
      <c r="J776" s="63"/>
      <c r="K776" s="63"/>
      <c r="L776" s="63"/>
      <c r="M776" s="63"/>
      <c r="N776" s="63"/>
    </row>
    <row r="777" spans="1:14" s="62" customFormat="1" x14ac:dyDescent="0.3">
      <c r="A777" s="63"/>
      <c r="B777" s="63"/>
      <c r="C777" s="63"/>
      <c r="D777" s="63"/>
      <c r="E777" s="63"/>
      <c r="F777" s="63"/>
      <c r="G777" s="63"/>
      <c r="H777" s="63"/>
      <c r="I777" s="63"/>
      <c r="J777" s="63"/>
      <c r="K777" s="63"/>
      <c r="L777" s="63"/>
      <c r="M777" s="63"/>
      <c r="N777" s="63"/>
    </row>
    <row r="778" spans="1:14" s="62" customFormat="1" x14ac:dyDescent="0.3">
      <c r="A778" s="63"/>
      <c r="B778" s="63"/>
      <c r="C778" s="63"/>
      <c r="D778" s="63"/>
      <c r="E778" s="63"/>
      <c r="F778" s="63"/>
      <c r="G778" s="63"/>
      <c r="H778" s="63"/>
      <c r="I778" s="63"/>
      <c r="J778" s="63"/>
      <c r="K778" s="63"/>
      <c r="L778" s="63"/>
      <c r="M778" s="63"/>
      <c r="N778" s="63"/>
    </row>
    <row r="779" spans="1:14" s="62" customFormat="1" x14ac:dyDescent="0.3">
      <c r="A779" s="63"/>
      <c r="B779" s="63"/>
      <c r="C779" s="63"/>
      <c r="D779" s="63"/>
      <c r="E779" s="63"/>
      <c r="F779" s="63"/>
      <c r="G779" s="63"/>
      <c r="H779" s="63"/>
      <c r="I779" s="63"/>
      <c r="J779" s="63"/>
      <c r="K779" s="63"/>
      <c r="L779" s="63"/>
      <c r="M779" s="63"/>
      <c r="N779" s="63"/>
    </row>
    <row r="780" spans="1:14" s="62" customFormat="1" x14ac:dyDescent="0.3">
      <c r="A780" s="63"/>
      <c r="B780" s="63"/>
      <c r="C780" s="63"/>
      <c r="D780" s="63"/>
      <c r="E780" s="63"/>
      <c r="F780" s="63"/>
      <c r="G780" s="63"/>
      <c r="H780" s="63"/>
      <c r="I780" s="63"/>
      <c r="J780" s="63"/>
      <c r="K780" s="63"/>
      <c r="L780" s="63"/>
      <c r="M780" s="63"/>
      <c r="N780" s="63"/>
    </row>
    <row r="781" spans="1:14" s="62" customFormat="1" x14ac:dyDescent="0.3">
      <c r="A781" s="63"/>
      <c r="B781" s="63"/>
      <c r="C781" s="63"/>
      <c r="D781" s="63"/>
      <c r="E781" s="63"/>
      <c r="F781" s="63"/>
      <c r="G781" s="63"/>
      <c r="H781" s="63"/>
      <c r="I781" s="63"/>
      <c r="J781" s="63"/>
      <c r="K781" s="63"/>
      <c r="L781" s="63"/>
      <c r="M781" s="63"/>
      <c r="N781" s="63"/>
    </row>
    <row r="782" spans="1:14" s="62" customFormat="1" x14ac:dyDescent="0.3">
      <c r="A782" s="63"/>
      <c r="B782" s="63"/>
      <c r="C782" s="63"/>
      <c r="D782" s="63"/>
      <c r="E782" s="63"/>
      <c r="F782" s="63"/>
      <c r="G782" s="63"/>
      <c r="H782" s="63"/>
      <c r="I782" s="63"/>
      <c r="J782" s="63"/>
      <c r="K782" s="63"/>
      <c r="L782" s="63"/>
      <c r="M782" s="63"/>
      <c r="N782" s="63"/>
    </row>
    <row r="783" spans="1:14" s="62" customFormat="1" x14ac:dyDescent="0.3">
      <c r="A783" s="63"/>
      <c r="B783" s="63"/>
      <c r="C783" s="63"/>
      <c r="D783" s="63"/>
      <c r="E783" s="63"/>
      <c r="F783" s="63"/>
      <c r="G783" s="63"/>
      <c r="H783" s="63"/>
      <c r="I783" s="63"/>
      <c r="J783" s="63"/>
      <c r="K783" s="63"/>
      <c r="L783" s="63"/>
      <c r="M783" s="63"/>
      <c r="N783" s="63"/>
    </row>
    <row r="784" spans="1:14" s="62" customFormat="1" x14ac:dyDescent="0.3">
      <c r="A784" s="63"/>
      <c r="B784" s="63"/>
      <c r="C784" s="63"/>
      <c r="D784" s="63"/>
      <c r="E784" s="63"/>
      <c r="F784" s="63"/>
      <c r="G784" s="63"/>
      <c r="H784" s="63"/>
      <c r="I784" s="63"/>
      <c r="J784" s="63"/>
      <c r="K784" s="63"/>
      <c r="L784" s="63"/>
      <c r="M784" s="63"/>
      <c r="N784" s="63"/>
    </row>
    <row r="785" spans="1:14" s="62" customFormat="1" x14ac:dyDescent="0.3">
      <c r="A785" s="63"/>
      <c r="B785" s="63"/>
      <c r="C785" s="63"/>
      <c r="D785" s="63"/>
      <c r="E785" s="63"/>
      <c r="F785" s="63"/>
      <c r="G785" s="63"/>
      <c r="H785" s="63"/>
      <c r="I785" s="63"/>
      <c r="J785" s="63"/>
      <c r="K785" s="63"/>
      <c r="L785" s="63"/>
      <c r="M785" s="63"/>
      <c r="N785" s="63"/>
    </row>
    <row r="786" spans="1:14" s="62" customFormat="1" x14ac:dyDescent="0.3">
      <c r="A786" s="63"/>
      <c r="B786" s="63"/>
      <c r="C786" s="63"/>
      <c r="D786" s="63"/>
      <c r="E786" s="63"/>
      <c r="F786" s="63"/>
      <c r="G786" s="63"/>
      <c r="H786" s="63"/>
      <c r="I786" s="63"/>
      <c r="J786" s="63"/>
      <c r="K786" s="63"/>
      <c r="L786" s="63"/>
      <c r="M786" s="63"/>
      <c r="N786" s="63"/>
    </row>
    <row r="787" spans="1:14" s="62" customFormat="1" x14ac:dyDescent="0.3">
      <c r="A787" s="63"/>
      <c r="B787" s="63"/>
      <c r="C787" s="63"/>
      <c r="D787" s="63"/>
      <c r="E787" s="63"/>
      <c r="F787" s="63"/>
      <c r="G787" s="63"/>
      <c r="H787" s="63"/>
      <c r="I787" s="63"/>
      <c r="J787" s="63"/>
      <c r="K787" s="63"/>
      <c r="L787" s="63"/>
      <c r="M787" s="63"/>
      <c r="N787" s="63"/>
    </row>
    <row r="788" spans="1:14" s="62" customFormat="1" x14ac:dyDescent="0.3">
      <c r="A788" s="63"/>
      <c r="B788" s="63"/>
      <c r="C788" s="63"/>
      <c r="D788" s="63"/>
      <c r="E788" s="63"/>
      <c r="F788" s="63"/>
      <c r="G788" s="63"/>
      <c r="H788" s="63"/>
      <c r="I788" s="63"/>
      <c r="J788" s="63"/>
      <c r="K788" s="63"/>
      <c r="L788" s="63"/>
      <c r="M788" s="63"/>
      <c r="N788" s="63"/>
    </row>
    <row r="789" spans="1:14" s="62" customFormat="1" x14ac:dyDescent="0.3">
      <c r="A789" s="63"/>
      <c r="B789" s="63"/>
      <c r="C789" s="63"/>
      <c r="D789" s="63"/>
      <c r="E789" s="63"/>
      <c r="F789" s="63"/>
      <c r="G789" s="63"/>
      <c r="H789" s="63"/>
      <c r="I789" s="63"/>
      <c r="J789" s="63"/>
      <c r="K789" s="63"/>
      <c r="L789" s="63"/>
      <c r="M789" s="63"/>
      <c r="N789" s="63"/>
    </row>
    <row r="790" spans="1:14" s="62" customFormat="1" x14ac:dyDescent="0.3">
      <c r="A790" s="63"/>
      <c r="B790" s="63"/>
      <c r="C790" s="63"/>
      <c r="D790" s="63"/>
      <c r="E790" s="63"/>
      <c r="F790" s="63"/>
      <c r="G790" s="63"/>
      <c r="H790" s="63"/>
      <c r="I790" s="63"/>
      <c r="J790" s="63"/>
      <c r="K790" s="63"/>
      <c r="L790" s="63"/>
      <c r="M790" s="63"/>
      <c r="N790" s="63"/>
    </row>
    <row r="791" spans="1:14" s="62" customFormat="1" x14ac:dyDescent="0.3">
      <c r="A791" s="63"/>
      <c r="B791" s="63"/>
      <c r="C791" s="63"/>
      <c r="D791" s="63"/>
      <c r="E791" s="63"/>
      <c r="F791" s="63"/>
      <c r="G791" s="63"/>
      <c r="H791" s="63"/>
      <c r="I791" s="63"/>
      <c r="J791" s="63"/>
      <c r="K791" s="63"/>
      <c r="L791" s="63"/>
      <c r="M791" s="63"/>
      <c r="N791" s="63"/>
    </row>
    <row r="792" spans="1:14" s="62" customFormat="1" x14ac:dyDescent="0.3">
      <c r="A792" s="63"/>
      <c r="B792" s="63"/>
      <c r="C792" s="63"/>
      <c r="D792" s="63"/>
      <c r="E792" s="63"/>
      <c r="F792" s="63"/>
      <c r="G792" s="63"/>
      <c r="H792" s="63"/>
      <c r="I792" s="63"/>
      <c r="J792" s="63"/>
      <c r="K792" s="63"/>
      <c r="L792" s="63"/>
      <c r="M792" s="63"/>
      <c r="N792" s="63"/>
    </row>
    <row r="793" spans="1:14" s="62" customFormat="1" x14ac:dyDescent="0.3">
      <c r="A793" s="63"/>
      <c r="B793" s="63"/>
      <c r="C793" s="63"/>
      <c r="D793" s="63"/>
      <c r="E793" s="63"/>
      <c r="F793" s="63"/>
      <c r="G793" s="63"/>
      <c r="H793" s="63"/>
      <c r="I793" s="63"/>
      <c r="J793" s="63"/>
      <c r="K793" s="63"/>
      <c r="L793" s="63"/>
      <c r="M793" s="63"/>
      <c r="N793" s="63"/>
    </row>
    <row r="794" spans="1:14" s="62" customFormat="1" x14ac:dyDescent="0.3">
      <c r="A794" s="63"/>
      <c r="B794" s="63"/>
      <c r="C794" s="63"/>
      <c r="D794" s="63"/>
      <c r="E794" s="63"/>
      <c r="F794" s="63"/>
      <c r="G794" s="63"/>
      <c r="H794" s="63"/>
      <c r="I794" s="63"/>
      <c r="J794" s="63"/>
      <c r="K794" s="63"/>
      <c r="L794" s="63"/>
      <c r="M794" s="63"/>
      <c r="N794" s="63"/>
    </row>
    <row r="795" spans="1:14" s="62" customFormat="1" x14ac:dyDescent="0.3">
      <c r="A795" s="63"/>
      <c r="B795" s="63"/>
      <c r="C795" s="63"/>
      <c r="D795" s="63"/>
      <c r="E795" s="63"/>
      <c r="F795" s="63"/>
      <c r="G795" s="63"/>
      <c r="H795" s="63"/>
      <c r="I795" s="63"/>
      <c r="J795" s="63"/>
      <c r="K795" s="63"/>
      <c r="L795" s="63"/>
      <c r="M795" s="63"/>
      <c r="N795" s="63"/>
    </row>
    <row r="796" spans="1:14" s="62" customFormat="1" x14ac:dyDescent="0.3">
      <c r="A796" s="63"/>
      <c r="B796" s="63"/>
      <c r="C796" s="63"/>
      <c r="D796" s="63"/>
      <c r="E796" s="63"/>
      <c r="F796" s="63"/>
      <c r="G796" s="63"/>
      <c r="H796" s="63"/>
      <c r="I796" s="63"/>
      <c r="J796" s="63"/>
      <c r="K796" s="63"/>
      <c r="L796" s="63"/>
      <c r="M796" s="63"/>
      <c r="N796" s="63"/>
    </row>
    <row r="797" spans="1:14" s="62" customFormat="1" x14ac:dyDescent="0.3">
      <c r="A797" s="63"/>
      <c r="B797" s="63"/>
      <c r="C797" s="63"/>
      <c r="D797" s="63"/>
      <c r="E797" s="63"/>
      <c r="F797" s="63"/>
      <c r="G797" s="63"/>
      <c r="H797" s="63"/>
      <c r="I797" s="63"/>
      <c r="J797" s="63"/>
      <c r="K797" s="63"/>
      <c r="L797" s="63"/>
      <c r="M797" s="63"/>
      <c r="N797" s="63"/>
    </row>
    <row r="798" spans="1:14" s="62" customFormat="1" x14ac:dyDescent="0.3">
      <c r="A798" s="63"/>
      <c r="B798" s="63"/>
      <c r="C798" s="63"/>
      <c r="D798" s="63"/>
      <c r="E798" s="63"/>
      <c r="F798" s="63"/>
      <c r="G798" s="63"/>
      <c r="H798" s="63"/>
      <c r="I798" s="63"/>
      <c r="J798" s="63"/>
      <c r="K798" s="63"/>
      <c r="L798" s="63"/>
      <c r="M798" s="63"/>
      <c r="N798" s="63"/>
    </row>
    <row r="799" spans="1:14" s="62" customFormat="1" x14ac:dyDescent="0.3">
      <c r="A799" s="63"/>
      <c r="B799" s="63"/>
      <c r="C799" s="63"/>
      <c r="D799" s="63"/>
      <c r="E799" s="63"/>
      <c r="F799" s="63"/>
      <c r="G799" s="63"/>
      <c r="H799" s="63"/>
      <c r="I799" s="63"/>
      <c r="J799" s="63"/>
      <c r="K799" s="63"/>
      <c r="L799" s="63"/>
      <c r="M799" s="63"/>
      <c r="N799" s="63"/>
    </row>
    <row r="800" spans="1:14" s="62" customFormat="1" x14ac:dyDescent="0.3">
      <c r="A800" s="63"/>
      <c r="B800" s="63"/>
      <c r="C800" s="63"/>
      <c r="D800" s="63"/>
      <c r="E800" s="63"/>
      <c r="F800" s="63"/>
      <c r="G800" s="63"/>
      <c r="H800" s="63"/>
      <c r="I800" s="63"/>
      <c r="J800" s="63"/>
      <c r="K800" s="63"/>
      <c r="L800" s="63"/>
      <c r="M800" s="63"/>
      <c r="N800" s="63"/>
    </row>
    <row r="801" spans="1:14" s="62" customFormat="1" x14ac:dyDescent="0.3">
      <c r="A801" s="63"/>
      <c r="B801" s="63"/>
      <c r="C801" s="63"/>
      <c r="D801" s="63"/>
      <c r="E801" s="63"/>
      <c r="F801" s="63"/>
      <c r="G801" s="63"/>
      <c r="H801" s="63"/>
      <c r="I801" s="63"/>
      <c r="J801" s="63"/>
      <c r="K801" s="63"/>
      <c r="L801" s="63"/>
      <c r="M801" s="63"/>
      <c r="N801" s="63"/>
    </row>
    <row r="802" spans="1:14" s="62" customFormat="1" x14ac:dyDescent="0.3">
      <c r="A802" s="63"/>
      <c r="B802" s="63"/>
      <c r="C802" s="63"/>
      <c r="D802" s="63"/>
      <c r="E802" s="63"/>
      <c r="F802" s="63"/>
      <c r="G802" s="63"/>
      <c r="H802" s="63"/>
      <c r="I802" s="63"/>
      <c r="J802" s="63"/>
      <c r="K802" s="63"/>
      <c r="L802" s="63"/>
      <c r="M802" s="63"/>
      <c r="N802" s="63"/>
    </row>
    <row r="803" spans="1:14" s="62" customFormat="1" x14ac:dyDescent="0.3">
      <c r="A803" s="63"/>
      <c r="B803" s="63"/>
      <c r="C803" s="63"/>
      <c r="D803" s="63"/>
      <c r="E803" s="63"/>
      <c r="F803" s="63"/>
      <c r="G803" s="63"/>
      <c r="H803" s="63"/>
      <c r="I803" s="63"/>
      <c r="J803" s="63"/>
      <c r="K803" s="63"/>
      <c r="L803" s="63"/>
      <c r="M803" s="63"/>
      <c r="N803" s="63"/>
    </row>
    <row r="804" spans="1:14" s="62" customFormat="1" x14ac:dyDescent="0.3">
      <c r="A804" s="63"/>
      <c r="B804" s="63"/>
      <c r="C804" s="63"/>
      <c r="D804" s="63"/>
      <c r="E804" s="63"/>
      <c r="F804" s="63"/>
      <c r="G804" s="63"/>
      <c r="H804" s="63"/>
      <c r="I804" s="63"/>
      <c r="J804" s="63"/>
      <c r="K804" s="63"/>
      <c r="L804" s="63"/>
      <c r="M804" s="63"/>
      <c r="N804" s="63"/>
    </row>
    <row r="805" spans="1:14" s="62" customFormat="1" x14ac:dyDescent="0.3">
      <c r="A805" s="63"/>
      <c r="B805" s="63"/>
      <c r="C805" s="63"/>
      <c r="D805" s="63"/>
      <c r="E805" s="63"/>
      <c r="F805" s="63"/>
      <c r="G805" s="63"/>
      <c r="H805" s="63"/>
      <c r="I805" s="63"/>
      <c r="J805" s="63"/>
      <c r="K805" s="63"/>
      <c r="L805" s="63"/>
      <c r="M805" s="63"/>
      <c r="N805" s="63"/>
    </row>
    <row r="806" spans="1:14" s="62" customFormat="1" x14ac:dyDescent="0.3">
      <c r="A806" s="63"/>
      <c r="B806" s="63"/>
      <c r="C806" s="63"/>
      <c r="D806" s="63"/>
      <c r="E806" s="63"/>
      <c r="F806" s="63"/>
      <c r="G806" s="63"/>
      <c r="H806" s="63"/>
      <c r="I806" s="63"/>
      <c r="J806" s="63"/>
      <c r="K806" s="63"/>
      <c r="L806" s="63"/>
      <c r="M806" s="63"/>
      <c r="N806" s="63"/>
    </row>
    <row r="807" spans="1:14" s="62" customFormat="1" x14ac:dyDescent="0.3">
      <c r="A807" s="63"/>
      <c r="B807" s="63"/>
      <c r="C807" s="63"/>
      <c r="D807" s="63"/>
      <c r="E807" s="63"/>
      <c r="F807" s="63"/>
      <c r="G807" s="63"/>
      <c r="H807" s="63"/>
      <c r="I807" s="63"/>
      <c r="J807" s="63"/>
      <c r="K807" s="63"/>
      <c r="L807" s="63"/>
      <c r="M807" s="63"/>
      <c r="N807" s="63"/>
    </row>
    <row r="808" spans="1:14" s="62" customFormat="1" x14ac:dyDescent="0.3">
      <c r="A808" s="63"/>
      <c r="B808" s="63"/>
      <c r="C808" s="63"/>
      <c r="D808" s="63"/>
      <c r="E808" s="63"/>
      <c r="F808" s="63"/>
      <c r="G808" s="63"/>
      <c r="H808" s="63"/>
      <c r="I808" s="63"/>
      <c r="J808" s="63"/>
      <c r="K808" s="63"/>
      <c r="L808" s="63"/>
      <c r="M808" s="63"/>
      <c r="N808" s="63"/>
    </row>
    <row r="809" spans="1:14" s="62" customFormat="1" x14ac:dyDescent="0.3">
      <c r="A809" s="63"/>
      <c r="B809" s="63"/>
      <c r="C809" s="63"/>
      <c r="D809" s="63"/>
      <c r="E809" s="63"/>
      <c r="F809" s="63"/>
      <c r="G809" s="63"/>
      <c r="H809" s="63"/>
      <c r="I809" s="63"/>
      <c r="J809" s="63"/>
      <c r="K809" s="63"/>
      <c r="L809" s="63"/>
      <c r="M809" s="63"/>
      <c r="N809" s="63"/>
    </row>
    <row r="810" spans="1:14" s="62" customFormat="1" x14ac:dyDescent="0.3">
      <c r="A810" s="63"/>
      <c r="B810" s="63"/>
      <c r="C810" s="63"/>
      <c r="D810" s="63"/>
      <c r="E810" s="63"/>
      <c r="F810" s="63"/>
      <c r="G810" s="63"/>
      <c r="H810" s="63"/>
      <c r="I810" s="63"/>
      <c r="J810" s="63"/>
      <c r="K810" s="63"/>
      <c r="L810" s="63"/>
      <c r="M810" s="63"/>
      <c r="N810" s="63"/>
    </row>
    <row r="811" spans="1:14" s="62" customFormat="1" x14ac:dyDescent="0.3">
      <c r="A811" s="63"/>
      <c r="B811" s="63"/>
      <c r="C811" s="63"/>
      <c r="D811" s="63"/>
      <c r="E811" s="63"/>
      <c r="F811" s="63"/>
      <c r="G811" s="63"/>
      <c r="H811" s="63"/>
      <c r="I811" s="63"/>
      <c r="J811" s="63"/>
      <c r="K811" s="63"/>
      <c r="L811" s="63"/>
      <c r="M811" s="63"/>
      <c r="N811" s="63"/>
    </row>
    <row r="812" spans="1:14" s="62" customFormat="1" x14ac:dyDescent="0.3">
      <c r="A812" s="63"/>
      <c r="B812" s="63"/>
      <c r="C812" s="63"/>
      <c r="D812" s="63"/>
      <c r="E812" s="63"/>
      <c r="F812" s="63"/>
      <c r="G812" s="63"/>
      <c r="H812" s="63"/>
      <c r="I812" s="63"/>
      <c r="J812" s="63"/>
      <c r="K812" s="63"/>
      <c r="L812" s="63"/>
      <c r="M812" s="63"/>
      <c r="N812" s="63"/>
    </row>
    <row r="813" spans="1:14" s="62" customFormat="1" x14ac:dyDescent="0.3">
      <c r="A813" s="63"/>
      <c r="B813" s="63"/>
      <c r="C813" s="63"/>
      <c r="D813" s="63"/>
      <c r="E813" s="63"/>
      <c r="F813" s="63"/>
      <c r="G813" s="63"/>
      <c r="H813" s="63"/>
      <c r="I813" s="63"/>
      <c r="J813" s="63"/>
      <c r="K813" s="63"/>
      <c r="L813" s="63"/>
      <c r="M813" s="63"/>
      <c r="N813" s="63"/>
    </row>
    <row r="814" spans="1:14" s="62" customFormat="1" x14ac:dyDescent="0.3">
      <c r="A814" s="63"/>
      <c r="B814" s="63"/>
      <c r="C814" s="63"/>
      <c r="D814" s="63"/>
      <c r="E814" s="63"/>
      <c r="F814" s="63"/>
      <c r="G814" s="63"/>
      <c r="H814" s="63"/>
      <c r="I814" s="63"/>
      <c r="J814" s="63"/>
      <c r="K814" s="63"/>
      <c r="L814" s="63"/>
      <c r="M814" s="63"/>
      <c r="N814" s="63"/>
    </row>
    <row r="815" spans="1:14" s="62" customFormat="1" x14ac:dyDescent="0.3">
      <c r="A815" s="63"/>
      <c r="B815" s="63"/>
      <c r="C815" s="63"/>
      <c r="D815" s="63"/>
      <c r="E815" s="63"/>
      <c r="F815" s="63"/>
      <c r="G815" s="63"/>
      <c r="H815" s="63"/>
      <c r="I815" s="63"/>
      <c r="J815" s="63"/>
      <c r="K815" s="63"/>
      <c r="L815" s="63"/>
      <c r="M815" s="63"/>
      <c r="N815" s="63"/>
    </row>
    <row r="816" spans="1:14" s="62" customFormat="1" x14ac:dyDescent="0.3">
      <c r="A816" s="63"/>
      <c r="B816" s="63"/>
      <c r="C816" s="63"/>
      <c r="D816" s="63"/>
      <c r="E816" s="63"/>
      <c r="F816" s="63"/>
      <c r="G816" s="63"/>
      <c r="H816" s="63"/>
      <c r="I816" s="63"/>
      <c r="J816" s="63"/>
      <c r="K816" s="63"/>
      <c r="L816" s="63"/>
      <c r="M816" s="63"/>
      <c r="N816" s="63"/>
    </row>
    <row r="817" spans="1:14" s="62" customFormat="1" x14ac:dyDescent="0.3">
      <c r="A817" s="63"/>
      <c r="B817" s="63"/>
      <c r="C817" s="63"/>
      <c r="D817" s="63"/>
      <c r="E817" s="63"/>
      <c r="F817" s="63"/>
      <c r="G817" s="63"/>
      <c r="H817" s="63"/>
      <c r="I817" s="63"/>
      <c r="J817" s="63"/>
      <c r="K817" s="63"/>
      <c r="L817" s="63"/>
      <c r="M817" s="63"/>
      <c r="N817" s="63"/>
    </row>
    <row r="818" spans="1:14" s="62" customFormat="1" x14ac:dyDescent="0.3">
      <c r="A818" s="63"/>
      <c r="B818" s="63"/>
      <c r="C818" s="63"/>
      <c r="D818" s="63"/>
      <c r="E818" s="63"/>
      <c r="F818" s="63"/>
      <c r="G818" s="63"/>
      <c r="H818" s="63"/>
      <c r="I818" s="63"/>
      <c r="J818" s="63"/>
      <c r="K818" s="63"/>
      <c r="L818" s="63"/>
      <c r="M818" s="63"/>
      <c r="N818" s="63"/>
    </row>
    <row r="819" spans="1:14" s="62" customFormat="1" x14ac:dyDescent="0.3">
      <c r="A819" s="63"/>
      <c r="B819" s="63"/>
      <c r="C819" s="63"/>
      <c r="D819" s="63"/>
      <c r="E819" s="63"/>
      <c r="F819" s="63"/>
      <c r="G819" s="63"/>
      <c r="H819" s="63"/>
      <c r="I819" s="63"/>
      <c r="J819" s="63"/>
      <c r="K819" s="63"/>
      <c r="L819" s="63"/>
      <c r="M819" s="63"/>
      <c r="N819" s="63"/>
    </row>
    <row r="820" spans="1:14" s="62" customFormat="1" x14ac:dyDescent="0.3">
      <c r="A820" s="63"/>
      <c r="B820" s="63"/>
      <c r="C820" s="63"/>
      <c r="D820" s="63"/>
      <c r="E820" s="63"/>
      <c r="F820" s="63"/>
      <c r="G820" s="63"/>
      <c r="H820" s="63"/>
      <c r="I820" s="63"/>
      <c r="J820" s="63"/>
      <c r="K820" s="63"/>
      <c r="L820" s="63"/>
      <c r="M820" s="63"/>
      <c r="N820" s="63"/>
    </row>
    <row r="821" spans="1:14" s="62" customFormat="1" x14ac:dyDescent="0.3">
      <c r="A821" s="63"/>
      <c r="B821" s="63"/>
      <c r="C821" s="63"/>
      <c r="D821" s="63"/>
      <c r="E821" s="63"/>
      <c r="F821" s="63"/>
      <c r="G821" s="63"/>
      <c r="H821" s="63"/>
      <c r="I821" s="63"/>
      <c r="J821" s="63"/>
      <c r="K821" s="63"/>
      <c r="L821" s="63"/>
      <c r="M821" s="63"/>
      <c r="N821" s="63"/>
    </row>
    <row r="822" spans="1:14" s="62" customFormat="1" x14ac:dyDescent="0.3">
      <c r="A822" s="63"/>
      <c r="B822" s="63"/>
      <c r="C822" s="63"/>
      <c r="D822" s="63"/>
      <c r="E822" s="63"/>
      <c r="F822" s="63"/>
      <c r="G822" s="63"/>
      <c r="H822" s="63"/>
      <c r="I822" s="63"/>
      <c r="J822" s="63"/>
      <c r="K822" s="63"/>
      <c r="L822" s="63"/>
      <c r="M822" s="63"/>
      <c r="N822" s="63"/>
    </row>
    <row r="823" spans="1:14" s="62" customFormat="1" x14ac:dyDescent="0.3">
      <c r="A823" s="63"/>
      <c r="B823" s="63"/>
      <c r="C823" s="63"/>
      <c r="D823" s="63"/>
      <c r="E823" s="63"/>
      <c r="F823" s="63"/>
      <c r="G823" s="63"/>
      <c r="H823" s="63"/>
      <c r="I823" s="63"/>
      <c r="J823" s="63"/>
      <c r="K823" s="63"/>
      <c r="L823" s="63"/>
      <c r="M823" s="63"/>
      <c r="N823" s="63"/>
    </row>
    <row r="824" spans="1:14" s="62" customFormat="1" x14ac:dyDescent="0.3">
      <c r="A824" s="63"/>
      <c r="B824" s="63"/>
      <c r="C824" s="63"/>
      <c r="D824" s="63"/>
      <c r="E824" s="63"/>
      <c r="F824" s="63"/>
      <c r="G824" s="63"/>
      <c r="H824" s="63"/>
      <c r="I824" s="63"/>
      <c r="J824" s="63"/>
      <c r="K824" s="63"/>
      <c r="L824" s="63"/>
      <c r="M824" s="63"/>
      <c r="N824" s="63"/>
    </row>
    <row r="825" spans="1:14" s="62" customFormat="1" x14ac:dyDescent="0.3">
      <c r="A825" s="63"/>
      <c r="B825" s="63"/>
      <c r="C825" s="63"/>
      <c r="D825" s="63"/>
      <c r="E825" s="63"/>
      <c r="F825" s="63"/>
      <c r="G825" s="63"/>
      <c r="H825" s="63"/>
      <c r="I825" s="63"/>
      <c r="J825" s="63"/>
      <c r="K825" s="63"/>
      <c r="L825" s="63"/>
      <c r="M825" s="63"/>
      <c r="N825" s="63"/>
    </row>
    <row r="826" spans="1:14" s="62" customFormat="1" x14ac:dyDescent="0.3">
      <c r="A826" s="63"/>
      <c r="B826" s="63"/>
      <c r="C826" s="63"/>
      <c r="D826" s="63"/>
      <c r="E826" s="63"/>
      <c r="F826" s="63"/>
      <c r="G826" s="63"/>
      <c r="H826" s="63"/>
      <c r="I826" s="63"/>
      <c r="J826" s="63"/>
      <c r="K826" s="63"/>
      <c r="L826" s="63"/>
      <c r="M826" s="63"/>
      <c r="N826" s="63"/>
    </row>
    <row r="827" spans="1:14" s="62" customFormat="1" x14ac:dyDescent="0.3">
      <c r="A827" s="63"/>
      <c r="B827" s="63"/>
      <c r="C827" s="63"/>
      <c r="D827" s="63"/>
      <c r="E827" s="63"/>
      <c r="F827" s="63"/>
      <c r="G827" s="63"/>
      <c r="H827" s="63"/>
      <c r="I827" s="63"/>
      <c r="J827" s="63"/>
      <c r="K827" s="63"/>
      <c r="L827" s="63"/>
      <c r="M827" s="63"/>
      <c r="N827" s="63"/>
    </row>
    <row r="828" spans="1:14" s="62" customFormat="1" x14ac:dyDescent="0.3">
      <c r="A828" s="63"/>
      <c r="B828" s="63"/>
      <c r="C828" s="63"/>
      <c r="D828" s="63"/>
      <c r="E828" s="63"/>
      <c r="F828" s="63"/>
      <c r="G828" s="63"/>
      <c r="H828" s="63"/>
      <c r="I828" s="63"/>
      <c r="J828" s="63"/>
      <c r="K828" s="63"/>
      <c r="L828" s="63"/>
      <c r="M828" s="63"/>
      <c r="N828" s="63"/>
    </row>
    <row r="829" spans="1:14" s="62" customFormat="1" x14ac:dyDescent="0.3">
      <c r="A829" s="63"/>
      <c r="B829" s="63"/>
      <c r="C829" s="63"/>
      <c r="D829" s="63"/>
      <c r="E829" s="63"/>
      <c r="F829" s="63"/>
      <c r="G829" s="63"/>
      <c r="H829" s="63"/>
      <c r="I829" s="63"/>
      <c r="J829" s="63"/>
      <c r="K829" s="63"/>
      <c r="L829" s="63"/>
      <c r="M829" s="63"/>
      <c r="N829" s="63"/>
    </row>
    <row r="830" spans="1:14" s="62" customFormat="1" x14ac:dyDescent="0.3">
      <c r="A830" s="63"/>
      <c r="B830" s="63"/>
      <c r="C830" s="63"/>
      <c r="D830" s="63"/>
      <c r="E830" s="63"/>
      <c r="F830" s="63"/>
      <c r="G830" s="63"/>
      <c r="H830" s="63"/>
      <c r="I830" s="63"/>
      <c r="J830" s="63"/>
      <c r="K830" s="63"/>
      <c r="L830" s="63"/>
      <c r="M830" s="63"/>
      <c r="N830" s="63"/>
    </row>
    <row r="831" spans="1:14" s="62" customFormat="1" x14ac:dyDescent="0.3">
      <c r="A831" s="63"/>
      <c r="B831" s="63"/>
      <c r="C831" s="63"/>
      <c r="D831" s="63"/>
      <c r="E831" s="63"/>
      <c r="F831" s="63"/>
      <c r="G831" s="63"/>
      <c r="H831" s="63"/>
      <c r="I831" s="63"/>
      <c r="J831" s="63"/>
      <c r="K831" s="63"/>
      <c r="L831" s="63"/>
      <c r="M831" s="63"/>
      <c r="N831" s="63"/>
    </row>
    <row r="832" spans="1:14" s="62" customFormat="1" x14ac:dyDescent="0.3">
      <c r="A832" s="63"/>
      <c r="B832" s="63"/>
      <c r="C832" s="63"/>
      <c r="D832" s="63"/>
      <c r="E832" s="63"/>
      <c r="F832" s="63"/>
      <c r="G832" s="63"/>
      <c r="H832" s="63"/>
      <c r="I832" s="63"/>
      <c r="J832" s="63"/>
      <c r="K832" s="63"/>
      <c r="L832" s="63"/>
      <c r="M832" s="63"/>
      <c r="N832" s="63"/>
    </row>
    <row r="833" spans="1:14" s="62" customFormat="1" x14ac:dyDescent="0.3">
      <c r="A833" s="63"/>
      <c r="B833" s="63"/>
      <c r="C833" s="63"/>
      <c r="D833" s="63"/>
      <c r="E833" s="63"/>
      <c r="F833" s="63"/>
      <c r="G833" s="63"/>
      <c r="H833" s="63"/>
      <c r="I833" s="63"/>
      <c r="J833" s="63"/>
      <c r="K833" s="63"/>
      <c r="L833" s="63"/>
      <c r="M833" s="63"/>
      <c r="N833" s="63"/>
    </row>
    <row r="834" spans="1:14" s="62" customFormat="1" x14ac:dyDescent="0.3">
      <c r="A834" s="63"/>
      <c r="B834" s="63"/>
      <c r="C834" s="63"/>
      <c r="D834" s="63"/>
      <c r="E834" s="63"/>
      <c r="F834" s="63"/>
      <c r="G834" s="63"/>
      <c r="H834" s="63"/>
      <c r="I834" s="63"/>
      <c r="J834" s="63"/>
      <c r="K834" s="63"/>
      <c r="L834" s="63"/>
      <c r="M834" s="63"/>
      <c r="N834" s="63"/>
    </row>
    <row r="835" spans="1:14" s="62" customFormat="1" x14ac:dyDescent="0.3">
      <c r="A835" s="63"/>
      <c r="B835" s="63"/>
      <c r="C835" s="63"/>
      <c r="D835" s="63"/>
      <c r="E835" s="63"/>
      <c r="F835" s="63"/>
      <c r="G835" s="63"/>
      <c r="H835" s="63"/>
      <c r="I835" s="63"/>
      <c r="J835" s="63"/>
      <c r="K835" s="63"/>
      <c r="L835" s="63"/>
      <c r="M835" s="63"/>
      <c r="N835" s="63"/>
    </row>
    <row r="836" spans="1:14" s="62" customFormat="1" x14ac:dyDescent="0.3">
      <c r="A836" s="63"/>
      <c r="B836" s="63"/>
      <c r="C836" s="63"/>
      <c r="D836" s="63"/>
      <c r="E836" s="63"/>
      <c r="F836" s="63"/>
      <c r="G836" s="63"/>
      <c r="H836" s="63"/>
      <c r="I836" s="63"/>
      <c r="J836" s="63"/>
      <c r="K836" s="63"/>
      <c r="L836" s="63"/>
      <c r="M836" s="63"/>
      <c r="N836" s="63"/>
    </row>
    <row r="837" spans="1:14" s="62" customFormat="1" x14ac:dyDescent="0.3">
      <c r="A837" s="63"/>
      <c r="B837" s="63"/>
      <c r="C837" s="63"/>
      <c r="D837" s="63"/>
      <c r="E837" s="63"/>
      <c r="F837" s="63"/>
      <c r="G837" s="63"/>
      <c r="H837" s="63"/>
      <c r="I837" s="63"/>
      <c r="J837" s="63"/>
      <c r="K837" s="63"/>
      <c r="L837" s="63"/>
      <c r="M837" s="63"/>
      <c r="N837" s="63"/>
    </row>
    <row r="838" spans="1:14" s="62" customFormat="1" x14ac:dyDescent="0.3">
      <c r="A838" s="63"/>
      <c r="B838" s="63"/>
      <c r="C838" s="63"/>
      <c r="D838" s="63"/>
      <c r="E838" s="63"/>
      <c r="F838" s="63"/>
      <c r="G838" s="63"/>
      <c r="H838" s="63"/>
      <c r="I838" s="63"/>
      <c r="J838" s="63"/>
      <c r="K838" s="63"/>
      <c r="L838" s="63"/>
      <c r="M838" s="63"/>
      <c r="N838" s="63"/>
    </row>
    <row r="839" spans="1:14" s="62" customFormat="1" x14ac:dyDescent="0.3">
      <c r="A839" s="63"/>
      <c r="B839" s="63"/>
      <c r="C839" s="63"/>
      <c r="D839" s="63"/>
      <c r="E839" s="63"/>
      <c r="F839" s="63"/>
      <c r="G839" s="63"/>
      <c r="H839" s="63"/>
      <c r="I839" s="63"/>
      <c r="J839" s="63"/>
      <c r="K839" s="63"/>
      <c r="L839" s="63"/>
      <c r="M839" s="63"/>
      <c r="N839" s="63"/>
    </row>
    <row r="840" spans="1:14" s="62" customFormat="1" x14ac:dyDescent="0.3">
      <c r="A840" s="63"/>
      <c r="B840" s="63"/>
      <c r="C840" s="63"/>
      <c r="D840" s="63"/>
      <c r="E840" s="63"/>
      <c r="F840" s="63"/>
      <c r="G840" s="63"/>
      <c r="H840" s="63"/>
      <c r="I840" s="63"/>
      <c r="J840" s="63"/>
      <c r="K840" s="63"/>
      <c r="L840" s="63"/>
      <c r="M840" s="63"/>
      <c r="N840" s="63"/>
    </row>
    <row r="841" spans="1:14" s="62" customFormat="1" x14ac:dyDescent="0.3">
      <c r="A841" s="63"/>
      <c r="B841" s="63"/>
      <c r="C841" s="63"/>
      <c r="D841" s="63"/>
      <c r="E841" s="63"/>
      <c r="F841" s="63"/>
      <c r="G841" s="63"/>
      <c r="H841" s="63"/>
      <c r="I841" s="63"/>
      <c r="J841" s="63"/>
      <c r="K841" s="63"/>
      <c r="L841" s="63"/>
      <c r="M841" s="63"/>
      <c r="N841" s="63"/>
    </row>
    <row r="842" spans="1:14" s="62" customFormat="1" x14ac:dyDescent="0.3">
      <c r="A842" s="63"/>
      <c r="B842" s="63"/>
      <c r="C842" s="63"/>
      <c r="D842" s="63"/>
      <c r="E842" s="63"/>
      <c r="F842" s="63"/>
      <c r="G842" s="63"/>
      <c r="H842" s="63"/>
      <c r="I842" s="63"/>
      <c r="J842" s="63"/>
      <c r="K842" s="63"/>
      <c r="L842" s="63"/>
      <c r="M842" s="63"/>
      <c r="N842" s="63"/>
    </row>
    <row r="843" spans="1:14" s="62" customFormat="1" x14ac:dyDescent="0.3">
      <c r="A843" s="63"/>
      <c r="B843" s="63"/>
      <c r="C843" s="63"/>
      <c r="D843" s="63"/>
      <c r="E843" s="63"/>
      <c r="F843" s="63"/>
      <c r="G843" s="63"/>
      <c r="H843" s="63"/>
      <c r="I843" s="63"/>
      <c r="J843" s="63"/>
      <c r="K843" s="63"/>
      <c r="L843" s="63"/>
      <c r="M843" s="63"/>
      <c r="N843" s="63"/>
    </row>
    <row r="844" spans="1:14" s="62" customFormat="1" x14ac:dyDescent="0.3">
      <c r="A844" s="63"/>
      <c r="B844" s="63"/>
      <c r="C844" s="63"/>
      <c r="D844" s="63"/>
      <c r="E844" s="63"/>
      <c r="F844" s="63"/>
      <c r="G844" s="63"/>
      <c r="H844" s="63"/>
      <c r="I844" s="63"/>
      <c r="J844" s="63"/>
      <c r="K844" s="63"/>
      <c r="L844" s="63"/>
      <c r="M844" s="63"/>
      <c r="N844" s="63"/>
    </row>
    <row r="845" spans="1:14" s="62" customFormat="1" x14ac:dyDescent="0.3">
      <c r="A845" s="63"/>
      <c r="B845" s="63"/>
      <c r="C845" s="63"/>
      <c r="D845" s="63"/>
      <c r="E845" s="63"/>
      <c r="F845" s="63"/>
      <c r="G845" s="63"/>
      <c r="H845" s="63"/>
      <c r="I845" s="63"/>
      <c r="J845" s="63"/>
      <c r="K845" s="63"/>
      <c r="L845" s="63"/>
      <c r="M845" s="63"/>
      <c r="N845" s="63"/>
    </row>
    <row r="846" spans="1:14" s="62" customFormat="1" x14ac:dyDescent="0.3">
      <c r="A846" s="63"/>
      <c r="B846" s="63"/>
      <c r="C846" s="63"/>
      <c r="D846" s="63"/>
      <c r="E846" s="63"/>
      <c r="F846" s="63"/>
      <c r="G846" s="63"/>
      <c r="H846" s="63"/>
      <c r="I846" s="63"/>
      <c r="J846" s="63"/>
      <c r="K846" s="63"/>
      <c r="L846" s="63"/>
      <c r="M846" s="63"/>
      <c r="N846" s="63"/>
    </row>
    <row r="847" spans="1:14" s="62" customFormat="1" x14ac:dyDescent="0.3">
      <c r="A847" s="63"/>
      <c r="B847" s="63"/>
      <c r="C847" s="63"/>
      <c r="D847" s="63"/>
      <c r="E847" s="63"/>
      <c r="F847" s="63"/>
      <c r="G847" s="63"/>
      <c r="H847" s="63"/>
      <c r="I847" s="63"/>
      <c r="J847" s="63"/>
      <c r="K847" s="63"/>
      <c r="L847" s="63"/>
      <c r="M847" s="63"/>
      <c r="N847" s="63"/>
    </row>
    <row r="848" spans="1:14" s="62" customFormat="1" x14ac:dyDescent="0.3">
      <c r="A848" s="63"/>
      <c r="B848" s="63"/>
      <c r="C848" s="63"/>
      <c r="D848" s="63"/>
      <c r="E848" s="63"/>
      <c r="F848" s="63"/>
      <c r="G848" s="63"/>
      <c r="H848" s="63"/>
      <c r="I848" s="63"/>
      <c r="J848" s="63"/>
      <c r="K848" s="63"/>
      <c r="L848" s="63"/>
      <c r="M848" s="63"/>
      <c r="N848" s="63"/>
    </row>
    <row r="849" spans="1:14" s="62" customFormat="1" x14ac:dyDescent="0.3">
      <c r="A849" s="63"/>
      <c r="B849" s="63"/>
      <c r="C849" s="63"/>
      <c r="D849" s="63"/>
      <c r="E849" s="63"/>
      <c r="F849" s="63"/>
      <c r="G849" s="63"/>
      <c r="H849" s="63"/>
      <c r="I849" s="63"/>
      <c r="J849" s="63"/>
      <c r="K849" s="63"/>
      <c r="L849" s="63"/>
      <c r="M849" s="63"/>
      <c r="N849" s="63"/>
    </row>
    <row r="850" spans="1:14" s="62" customFormat="1" x14ac:dyDescent="0.3">
      <c r="A850" s="63"/>
      <c r="B850" s="63"/>
      <c r="C850" s="63"/>
      <c r="D850" s="63"/>
      <c r="E850" s="63"/>
      <c r="F850" s="63"/>
      <c r="G850" s="63"/>
      <c r="H850" s="63"/>
      <c r="I850" s="63"/>
      <c r="J850" s="63"/>
      <c r="K850" s="63"/>
      <c r="L850" s="63"/>
      <c r="M850" s="63"/>
      <c r="N850" s="63"/>
    </row>
    <row r="851" spans="1:14" s="62" customFormat="1" x14ac:dyDescent="0.3">
      <c r="A851" s="63"/>
      <c r="B851" s="63"/>
      <c r="C851" s="63"/>
      <c r="D851" s="63"/>
      <c r="E851" s="63"/>
      <c r="F851" s="63"/>
      <c r="G851" s="63"/>
      <c r="H851" s="63"/>
      <c r="I851" s="63"/>
      <c r="J851" s="63"/>
      <c r="K851" s="63"/>
      <c r="L851" s="63"/>
      <c r="M851" s="63"/>
      <c r="N851" s="63"/>
    </row>
    <row r="852" spans="1:14" s="62" customFormat="1" x14ac:dyDescent="0.3">
      <c r="A852" s="63"/>
      <c r="B852" s="63"/>
      <c r="C852" s="63"/>
      <c r="D852" s="63"/>
      <c r="E852" s="63"/>
      <c r="F852" s="63"/>
      <c r="G852" s="63"/>
      <c r="H852" s="63"/>
      <c r="I852" s="63"/>
      <c r="J852" s="63"/>
      <c r="K852" s="63"/>
      <c r="L852" s="63"/>
      <c r="M852" s="63"/>
      <c r="N852" s="63"/>
    </row>
    <row r="853" spans="1:14" s="62" customFormat="1" x14ac:dyDescent="0.3">
      <c r="A853" s="63"/>
      <c r="B853" s="63"/>
      <c r="C853" s="63"/>
      <c r="D853" s="63"/>
      <c r="E853" s="63"/>
      <c r="F853" s="63"/>
      <c r="G853" s="63"/>
      <c r="H853" s="63"/>
      <c r="I853" s="63"/>
      <c r="J853" s="63"/>
      <c r="K853" s="63"/>
      <c r="L853" s="63"/>
      <c r="M853" s="63"/>
      <c r="N853" s="63"/>
    </row>
    <row r="854" spans="1:14" s="62" customFormat="1" x14ac:dyDescent="0.3">
      <c r="A854" s="63"/>
      <c r="B854" s="63"/>
      <c r="C854" s="63"/>
      <c r="D854" s="63"/>
      <c r="E854" s="63"/>
      <c r="F854" s="63"/>
      <c r="G854" s="63"/>
      <c r="H854" s="63"/>
      <c r="I854" s="63"/>
      <c r="J854" s="63"/>
      <c r="K854" s="63"/>
      <c r="L854" s="63"/>
      <c r="M854" s="63"/>
      <c r="N854" s="63"/>
    </row>
    <row r="855" spans="1:14" s="62" customFormat="1" x14ac:dyDescent="0.3">
      <c r="A855" s="63"/>
      <c r="B855" s="63"/>
      <c r="C855" s="63"/>
      <c r="D855" s="63"/>
      <c r="E855" s="63"/>
      <c r="F855" s="63"/>
      <c r="G855" s="63"/>
      <c r="H855" s="63"/>
      <c r="I855" s="63"/>
      <c r="J855" s="63"/>
      <c r="K855" s="63"/>
      <c r="L855" s="63"/>
      <c r="M855" s="63"/>
      <c r="N855" s="63"/>
    </row>
    <row r="856" spans="1:14" s="62" customFormat="1" x14ac:dyDescent="0.3">
      <c r="A856" s="63"/>
      <c r="B856" s="63"/>
      <c r="C856" s="63"/>
      <c r="D856" s="63"/>
      <c r="E856" s="63"/>
      <c r="F856" s="63"/>
      <c r="G856" s="63"/>
      <c r="H856" s="63"/>
      <c r="I856" s="63"/>
      <c r="J856" s="63"/>
      <c r="K856" s="63"/>
      <c r="L856" s="63"/>
      <c r="M856" s="63"/>
      <c r="N856" s="63"/>
    </row>
    <row r="857" spans="1:14" s="62" customFormat="1" x14ac:dyDescent="0.3">
      <c r="A857" s="63"/>
      <c r="B857" s="63"/>
      <c r="C857" s="63"/>
      <c r="D857" s="63"/>
      <c r="E857" s="63"/>
      <c r="F857" s="63"/>
      <c r="G857" s="63"/>
      <c r="H857" s="63"/>
      <c r="I857" s="63"/>
      <c r="J857" s="63"/>
      <c r="K857" s="63"/>
      <c r="L857" s="63"/>
      <c r="M857" s="63"/>
      <c r="N857" s="63"/>
    </row>
    <row r="858" spans="1:14" s="62" customFormat="1" x14ac:dyDescent="0.3">
      <c r="A858" s="63"/>
      <c r="B858" s="63"/>
      <c r="C858" s="63"/>
      <c r="D858" s="63"/>
      <c r="E858" s="63"/>
      <c r="F858" s="63"/>
      <c r="G858" s="63"/>
      <c r="H858" s="63"/>
      <c r="I858" s="63"/>
      <c r="J858" s="63"/>
      <c r="K858" s="63"/>
      <c r="L858" s="63"/>
      <c r="M858" s="63"/>
      <c r="N858" s="63"/>
    </row>
    <row r="859" spans="1:14" s="62" customFormat="1" x14ac:dyDescent="0.3">
      <c r="A859" s="63"/>
      <c r="B859" s="63"/>
      <c r="C859" s="63"/>
      <c r="D859" s="63"/>
      <c r="E859" s="63"/>
      <c r="F859" s="63"/>
      <c r="G859" s="63"/>
      <c r="H859" s="63"/>
      <c r="I859" s="63"/>
      <c r="J859" s="63"/>
      <c r="K859" s="63"/>
      <c r="L859" s="63"/>
      <c r="M859" s="63"/>
      <c r="N859" s="63"/>
    </row>
    <row r="860" spans="1:14" s="62" customFormat="1" x14ac:dyDescent="0.3">
      <c r="A860" s="63"/>
      <c r="B860" s="63"/>
      <c r="C860" s="63"/>
      <c r="D860" s="63"/>
      <c r="E860" s="63"/>
      <c r="F860" s="63"/>
      <c r="G860" s="63"/>
      <c r="H860" s="63"/>
      <c r="I860" s="63"/>
      <c r="J860" s="63"/>
      <c r="K860" s="63"/>
      <c r="L860" s="63"/>
      <c r="M860" s="63"/>
      <c r="N860" s="63"/>
    </row>
    <row r="861" spans="1:14" s="62" customFormat="1" x14ac:dyDescent="0.3">
      <c r="A861" s="63"/>
      <c r="B861" s="63"/>
      <c r="C861" s="63"/>
      <c r="D861" s="63"/>
      <c r="E861" s="63"/>
      <c r="F861" s="63"/>
      <c r="G861" s="63"/>
      <c r="H861" s="63"/>
      <c r="I861" s="63"/>
      <c r="J861" s="63"/>
      <c r="K861" s="63"/>
      <c r="L861" s="63"/>
      <c r="M861" s="63"/>
      <c r="N861" s="63"/>
    </row>
    <row r="862" spans="1:14" s="62" customFormat="1" x14ac:dyDescent="0.3">
      <c r="A862" s="63"/>
      <c r="B862" s="63"/>
      <c r="C862" s="63"/>
      <c r="D862" s="63"/>
      <c r="E862" s="63"/>
      <c r="F862" s="63"/>
      <c r="G862" s="63"/>
      <c r="H862" s="63"/>
      <c r="I862" s="63"/>
      <c r="J862" s="63"/>
      <c r="K862" s="63"/>
      <c r="L862" s="63"/>
      <c r="M862" s="63"/>
      <c r="N862" s="63"/>
    </row>
    <row r="863" spans="1:14" s="62" customFormat="1" x14ac:dyDescent="0.3">
      <c r="A863" s="63"/>
      <c r="B863" s="63"/>
      <c r="C863" s="63"/>
      <c r="D863" s="63"/>
      <c r="E863" s="63"/>
      <c r="F863" s="63"/>
      <c r="G863" s="63"/>
      <c r="H863" s="63"/>
      <c r="I863" s="63"/>
      <c r="J863" s="63"/>
      <c r="K863" s="63"/>
      <c r="L863" s="63"/>
      <c r="M863" s="63"/>
      <c r="N863" s="63"/>
    </row>
    <row r="864" spans="1:14" s="62" customFormat="1" x14ac:dyDescent="0.3">
      <c r="A864" s="63"/>
      <c r="B864" s="63"/>
      <c r="C864" s="63"/>
      <c r="D864" s="63"/>
      <c r="E864" s="63"/>
      <c r="F864" s="63"/>
      <c r="G864" s="63"/>
      <c r="H864" s="63"/>
      <c r="I864" s="63"/>
      <c r="J864" s="63"/>
      <c r="K864" s="63"/>
      <c r="L864" s="63"/>
      <c r="M864" s="63"/>
      <c r="N864" s="63"/>
    </row>
    <row r="865" spans="1:14" s="62" customFormat="1" x14ac:dyDescent="0.3">
      <c r="A865" s="63"/>
      <c r="B865" s="63"/>
      <c r="C865" s="63"/>
      <c r="D865" s="63"/>
      <c r="E865" s="63"/>
      <c r="F865" s="63"/>
      <c r="G865" s="63"/>
      <c r="H865" s="63"/>
      <c r="I865" s="63"/>
      <c r="J865" s="63"/>
      <c r="K865" s="63"/>
      <c r="L865" s="63"/>
      <c r="M865" s="63"/>
      <c r="N865" s="63"/>
    </row>
    <row r="866" spans="1:14" s="62" customFormat="1" x14ac:dyDescent="0.3">
      <c r="A866" s="63"/>
      <c r="B866" s="63"/>
      <c r="C866" s="63"/>
      <c r="D866" s="63"/>
      <c r="E866" s="63"/>
      <c r="F866" s="63"/>
      <c r="G866" s="63"/>
      <c r="H866" s="63"/>
      <c r="I866" s="63"/>
      <c r="J866" s="63"/>
      <c r="K866" s="63"/>
      <c r="L866" s="63"/>
      <c r="M866" s="63"/>
      <c r="N866" s="63"/>
    </row>
    <row r="867" spans="1:14" s="62" customFormat="1" x14ac:dyDescent="0.3">
      <c r="A867" s="63"/>
      <c r="B867" s="63"/>
      <c r="C867" s="63"/>
      <c r="D867" s="63"/>
      <c r="E867" s="63"/>
      <c r="F867" s="63"/>
      <c r="G867" s="63"/>
      <c r="H867" s="63"/>
      <c r="I867" s="63"/>
      <c r="J867" s="63"/>
      <c r="K867" s="63"/>
      <c r="L867" s="63"/>
      <c r="M867" s="63"/>
      <c r="N867" s="63"/>
    </row>
    <row r="868" spans="1:14" s="62" customFormat="1" x14ac:dyDescent="0.3">
      <c r="A868" s="63"/>
      <c r="B868" s="63"/>
      <c r="C868" s="63"/>
      <c r="D868" s="63"/>
      <c r="E868" s="63"/>
      <c r="F868" s="63"/>
      <c r="G868" s="63"/>
      <c r="H868" s="63"/>
      <c r="I868" s="63"/>
      <c r="J868" s="63"/>
      <c r="K868" s="63"/>
      <c r="L868" s="63"/>
      <c r="M868" s="63"/>
      <c r="N868" s="63"/>
    </row>
    <row r="869" spans="1:14" s="62" customFormat="1" x14ac:dyDescent="0.3">
      <c r="A869" s="63"/>
      <c r="B869" s="63"/>
      <c r="C869" s="63"/>
      <c r="D869" s="63"/>
      <c r="E869" s="63"/>
      <c r="F869" s="63"/>
      <c r="G869" s="63"/>
      <c r="H869" s="63"/>
      <c r="I869" s="63"/>
      <c r="J869" s="63"/>
      <c r="K869" s="63"/>
      <c r="L869" s="63"/>
      <c r="M869" s="63"/>
      <c r="N869" s="63"/>
    </row>
    <row r="870" spans="1:14" s="62" customFormat="1" x14ac:dyDescent="0.3">
      <c r="A870" s="63"/>
      <c r="B870" s="63"/>
      <c r="C870" s="63"/>
      <c r="D870" s="63"/>
      <c r="E870" s="63"/>
      <c r="F870" s="63"/>
      <c r="G870" s="63"/>
      <c r="H870" s="63"/>
      <c r="I870" s="63"/>
      <c r="J870" s="63"/>
      <c r="K870" s="63"/>
      <c r="L870" s="63"/>
      <c r="M870" s="63"/>
      <c r="N870" s="63"/>
    </row>
    <row r="871" spans="1:14" s="62" customFormat="1" x14ac:dyDescent="0.3">
      <c r="A871" s="63"/>
      <c r="B871" s="63"/>
      <c r="C871" s="63"/>
      <c r="D871" s="63"/>
      <c r="E871" s="63"/>
      <c r="F871" s="63"/>
      <c r="G871" s="63"/>
      <c r="H871" s="63"/>
      <c r="I871" s="63"/>
      <c r="J871" s="63"/>
      <c r="K871" s="63"/>
      <c r="L871" s="63"/>
      <c r="M871" s="63"/>
      <c r="N871" s="63"/>
    </row>
    <row r="872" spans="1:14" s="62" customFormat="1" x14ac:dyDescent="0.3">
      <c r="A872" s="63"/>
      <c r="B872" s="63"/>
      <c r="C872" s="63"/>
      <c r="D872" s="63"/>
      <c r="E872" s="63"/>
      <c r="F872" s="63"/>
      <c r="G872" s="63"/>
      <c r="H872" s="63"/>
      <c r="I872" s="63"/>
      <c r="J872" s="63"/>
      <c r="K872" s="63"/>
      <c r="L872" s="63"/>
      <c r="M872" s="63"/>
      <c r="N872" s="63"/>
    </row>
    <row r="873" spans="1:14" s="62" customFormat="1" x14ac:dyDescent="0.3">
      <c r="A873" s="63"/>
      <c r="B873" s="63"/>
      <c r="C873" s="63"/>
      <c r="D873" s="63"/>
      <c r="E873" s="63"/>
      <c r="F873" s="63"/>
      <c r="G873" s="63"/>
      <c r="H873" s="63"/>
      <c r="I873" s="63"/>
      <c r="J873" s="63"/>
      <c r="K873" s="63"/>
      <c r="L873" s="63"/>
      <c r="M873" s="63"/>
      <c r="N873" s="63"/>
    </row>
    <row r="874" spans="1:14" s="62" customFormat="1" x14ac:dyDescent="0.3">
      <c r="A874" s="63"/>
      <c r="B874" s="63"/>
      <c r="C874" s="63"/>
      <c r="D874" s="63"/>
      <c r="E874" s="63"/>
      <c r="F874" s="63"/>
      <c r="G874" s="63"/>
      <c r="H874" s="63"/>
      <c r="I874" s="63"/>
      <c r="J874" s="63"/>
      <c r="K874" s="63"/>
      <c r="L874" s="63"/>
      <c r="M874" s="63"/>
      <c r="N874" s="63"/>
    </row>
    <row r="875" spans="1:14" s="62" customFormat="1" x14ac:dyDescent="0.3">
      <c r="A875" s="63"/>
      <c r="B875" s="63"/>
      <c r="C875" s="63"/>
      <c r="D875" s="63"/>
      <c r="E875" s="63"/>
      <c r="F875" s="63"/>
      <c r="G875" s="63"/>
      <c r="H875" s="63"/>
      <c r="I875" s="63"/>
      <c r="J875" s="63"/>
      <c r="K875" s="63"/>
      <c r="L875" s="63"/>
      <c r="M875" s="63"/>
      <c r="N875" s="63"/>
    </row>
  </sheetData>
  <sheetProtection algorithmName="SHA-512" hashValue="MF7IEM4yhIShzr5yRb9PCK0wg8g2TVzOS1rX5tbuJixJMPOCvJr5ZjqF2h50h31lLYbFwjT91iCjDZIVGWmwog==" saltValue="+dQ9RxeJS+XiQL5Iz9LdDA==" spinCount="100000" sheet="1" objects="1" scenarios="1"/>
  <mergeCells count="21">
    <mergeCell ref="F6:O6"/>
    <mergeCell ref="A1:O1"/>
    <mergeCell ref="A2:O2"/>
    <mergeCell ref="A3:O3"/>
    <mergeCell ref="A4:O4"/>
    <mergeCell ref="A5:O5"/>
    <mergeCell ref="F7:O7"/>
    <mergeCell ref="F8:O8"/>
    <mergeCell ref="A17:A18"/>
    <mergeCell ref="B17:B18"/>
    <mergeCell ref="C17:C18"/>
    <mergeCell ref="D17:D18"/>
    <mergeCell ref="E17:E18"/>
    <mergeCell ref="F17:F18"/>
    <mergeCell ref="G17:G18"/>
    <mergeCell ref="H17:H18"/>
    <mergeCell ref="I17:I18"/>
    <mergeCell ref="J17:K17"/>
    <mergeCell ref="L17:M17"/>
    <mergeCell ref="N17:N18"/>
    <mergeCell ref="O17:O18"/>
  </mergeCells>
  <pageMargins left="1.6535433070866143" right="0.11811023622047245" top="0.27559055118110237" bottom="0.23622047244094491" header="0" footer="0"/>
  <pageSetup paperSize="9" scale="55" orientation="landscape" verticalDpi="2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R879"/>
  <sheetViews>
    <sheetView showGridLines="0" view="pageBreakPreview" topLeftCell="B7" zoomScale="160" zoomScaleNormal="100" zoomScaleSheetLayoutView="160" workbookViewId="0">
      <selection activeCell="B10" sqref="B10"/>
    </sheetView>
  </sheetViews>
  <sheetFormatPr baseColWidth="10" defaultColWidth="11.42578125" defaultRowHeight="15.75" x14ac:dyDescent="0.3"/>
  <cols>
    <col min="1" max="1" width="5.140625" style="2" customWidth="1"/>
    <col min="2" max="2" width="5.7109375" style="2" customWidth="1"/>
    <col min="3" max="3" width="4.5703125" style="2" customWidth="1"/>
    <col min="4" max="4" width="4.85546875" style="2" customWidth="1"/>
    <col min="5" max="5" width="5.140625" style="2" customWidth="1"/>
    <col min="6" max="6" width="62.85546875" style="2" customWidth="1"/>
    <col min="7" max="7" width="17" style="2" customWidth="1"/>
    <col min="8" max="8" width="16.5703125" style="2" customWidth="1"/>
    <col min="9" max="9" width="14.85546875" style="2" customWidth="1"/>
    <col min="10" max="10" width="15.5703125" style="2" customWidth="1"/>
    <col min="11" max="11" width="11.42578125" style="1"/>
    <col min="12" max="96" width="11.42578125" style="62"/>
    <col min="97" max="16384" width="11.42578125" style="1"/>
  </cols>
  <sheetData>
    <row r="1" spans="1:11" s="266" customFormat="1" ht="15.75" customHeight="1" x14ac:dyDescent="0.2">
      <c r="A1" s="454" t="str">
        <f>+'[3]Formulario PPGA1'!A1:H1</f>
        <v xml:space="preserve">                                                                            "Año del Fomento a la Vivienda"                                                                          </v>
      </c>
      <c r="B1" s="455"/>
      <c r="C1" s="455"/>
      <c r="D1" s="455"/>
      <c r="E1" s="455"/>
      <c r="F1" s="455"/>
      <c r="G1" s="455"/>
      <c r="H1" s="455"/>
      <c r="I1" s="455"/>
      <c r="J1" s="455"/>
      <c r="K1" s="488"/>
    </row>
    <row r="2" spans="1:11" s="266" customFormat="1" ht="15.75" customHeight="1" x14ac:dyDescent="0.25">
      <c r="A2" s="456" t="s">
        <v>458</v>
      </c>
      <c r="B2" s="457"/>
      <c r="C2" s="457"/>
      <c r="D2" s="457"/>
      <c r="E2" s="457"/>
      <c r="F2" s="457"/>
      <c r="G2" s="457"/>
      <c r="H2" s="457"/>
      <c r="I2" s="457"/>
      <c r="J2" s="457"/>
      <c r="K2" s="489"/>
    </row>
    <row r="3" spans="1:11" s="266" customFormat="1" ht="15.75" customHeight="1" x14ac:dyDescent="0.25">
      <c r="A3" s="458" t="s">
        <v>1130</v>
      </c>
      <c r="B3" s="459"/>
      <c r="C3" s="459"/>
      <c r="D3" s="459"/>
      <c r="E3" s="459"/>
      <c r="F3" s="459"/>
      <c r="G3" s="459"/>
      <c r="H3" s="459"/>
      <c r="I3" s="459"/>
      <c r="J3" s="459"/>
      <c r="K3" s="490"/>
    </row>
    <row r="4" spans="1:11" s="266" customFormat="1" ht="15.75" customHeight="1" x14ac:dyDescent="0.2">
      <c r="A4" s="460" t="s">
        <v>1135</v>
      </c>
      <c r="B4" s="461"/>
      <c r="C4" s="461"/>
      <c r="D4" s="461"/>
      <c r="E4" s="461"/>
      <c r="F4" s="461"/>
      <c r="G4" s="461"/>
      <c r="H4" s="461"/>
      <c r="I4" s="461"/>
      <c r="J4" s="461"/>
      <c r="K4" s="491"/>
    </row>
    <row r="5" spans="1:11" s="266" customFormat="1" ht="15.75" customHeight="1" x14ac:dyDescent="0.2">
      <c r="A5" s="460">
        <f>+'[3]Formulario PPGA1'!D5</f>
        <v>2018</v>
      </c>
      <c r="B5" s="461"/>
      <c r="C5" s="461"/>
      <c r="D5" s="461"/>
      <c r="E5" s="461"/>
      <c r="F5" s="461"/>
      <c r="G5" s="461"/>
      <c r="H5" s="461"/>
      <c r="I5" s="461"/>
      <c r="J5" s="461"/>
      <c r="K5" s="491"/>
    </row>
    <row r="6" spans="1:11" ht="15.75" customHeight="1" x14ac:dyDescent="0.2">
      <c r="A6" s="308" t="s">
        <v>324</v>
      </c>
      <c r="B6" s="309"/>
      <c r="C6" s="309"/>
      <c r="D6" s="309"/>
      <c r="E6" s="309"/>
      <c r="F6" s="269">
        <f>'[3]Formulario PPGA1'!$B$6</f>
        <v>0</v>
      </c>
      <c r="G6" s="269"/>
      <c r="H6" s="269"/>
      <c r="I6" s="269"/>
      <c r="J6" s="269"/>
      <c r="K6" s="310"/>
    </row>
    <row r="7" spans="1:11" ht="15.75" customHeight="1" x14ac:dyDescent="0.2">
      <c r="A7" s="308" t="s">
        <v>1131</v>
      </c>
      <c r="B7" s="309"/>
      <c r="C7" s="309"/>
      <c r="D7" s="309"/>
      <c r="E7" s="309"/>
      <c r="F7" s="311">
        <f>'[3]Formulario PPGA1'!$B$7</f>
        <v>0</v>
      </c>
      <c r="G7" s="269"/>
      <c r="H7" s="269"/>
      <c r="I7" s="269"/>
      <c r="J7" s="269"/>
      <c r="K7" s="310"/>
    </row>
    <row r="8" spans="1:11" ht="15.75" customHeight="1" x14ac:dyDescent="0.2">
      <c r="A8" s="312" t="s">
        <v>61</v>
      </c>
      <c r="B8" s="313"/>
      <c r="C8" s="313"/>
      <c r="D8" s="313"/>
      <c r="E8" s="313"/>
      <c r="F8" s="313"/>
      <c r="G8" s="313"/>
      <c r="H8" s="313"/>
      <c r="I8" s="313"/>
      <c r="J8" s="313"/>
      <c r="K8" s="314"/>
    </row>
    <row r="9" spans="1:11" ht="13.5" x14ac:dyDescent="0.25">
      <c r="A9" s="315" t="s">
        <v>322</v>
      </c>
      <c r="B9" s="316"/>
      <c r="C9" s="316"/>
      <c r="D9" s="316"/>
      <c r="E9" s="50"/>
      <c r="F9" s="50"/>
      <c r="G9" s="317"/>
      <c r="H9" s="317"/>
      <c r="I9" s="317"/>
      <c r="J9" s="317"/>
      <c r="K9" s="51"/>
    </row>
    <row r="10" spans="1:11" ht="13.5" x14ac:dyDescent="0.25">
      <c r="A10" s="315" t="s">
        <v>55</v>
      </c>
      <c r="B10" s="316"/>
      <c r="C10" s="316"/>
      <c r="D10" s="316"/>
      <c r="E10" s="50"/>
      <c r="F10" s="50"/>
      <c r="G10" s="317">
        <f>+'[3]Formulario PPGA3'!F22</f>
        <v>193626488.24571431</v>
      </c>
      <c r="H10" s="317"/>
      <c r="I10" s="317"/>
      <c r="J10" s="317"/>
      <c r="K10" s="51"/>
    </row>
    <row r="11" spans="1:11" ht="13.5" x14ac:dyDescent="0.25">
      <c r="A11" s="315" t="s">
        <v>477</v>
      </c>
      <c r="B11" s="316"/>
      <c r="C11" s="316"/>
      <c r="D11" s="316"/>
      <c r="E11" s="50"/>
      <c r="F11" s="50"/>
      <c r="G11" s="317">
        <f>+'[3]Formulario PPGA3'!F15</f>
        <v>258303552</v>
      </c>
      <c r="H11" s="317"/>
      <c r="I11" s="317"/>
      <c r="J11" s="317"/>
      <c r="K11" s="51"/>
    </row>
    <row r="12" spans="1:11" ht="13.5" x14ac:dyDescent="0.25">
      <c r="A12" s="315" t="s">
        <v>56</v>
      </c>
      <c r="B12" s="316"/>
      <c r="C12" s="316"/>
      <c r="D12" s="316"/>
      <c r="E12" s="50"/>
      <c r="F12" s="50"/>
      <c r="G12" s="317">
        <f>[14]PPNE4!F12+[14]PPNE4!F13+[14]PPNE4!F18+[14]PPNE4!F21+[14]PPNE4!F22</f>
        <v>0</v>
      </c>
      <c r="H12" s="317"/>
      <c r="I12" s="317"/>
      <c r="J12" s="317"/>
      <c r="K12" s="51"/>
    </row>
    <row r="13" spans="1:11" ht="13.5" x14ac:dyDescent="0.25">
      <c r="A13" s="318" t="s">
        <v>67</v>
      </c>
      <c r="B13" s="316"/>
      <c r="C13" s="316"/>
      <c r="D13" s="316"/>
      <c r="E13" s="50"/>
      <c r="F13" s="50"/>
      <c r="G13" s="319">
        <f>+[14]PPNE4!F19</f>
        <v>0</v>
      </c>
      <c r="H13" s="317"/>
      <c r="I13" s="317"/>
      <c r="J13" s="317">
        <f>+J18-PPNE4!N19</f>
        <v>4.2856931686401367E-3</v>
      </c>
      <c r="K13" s="51"/>
    </row>
    <row r="14" spans="1:11" ht="14.25" thickBot="1" x14ac:dyDescent="0.3">
      <c r="A14" s="320" t="s">
        <v>78</v>
      </c>
      <c r="B14" s="321"/>
      <c r="C14" s="321"/>
      <c r="D14" s="321"/>
      <c r="E14" s="43"/>
      <c r="F14" s="43"/>
      <c r="G14" s="322">
        <f>SUM(G9:G13)</f>
        <v>451930040.24571431</v>
      </c>
      <c r="H14" s="323"/>
      <c r="I14" s="323"/>
      <c r="J14" s="323"/>
      <c r="K14" s="46"/>
    </row>
    <row r="15" spans="1:11" ht="15.75" customHeight="1" thickTop="1" x14ac:dyDescent="0.2">
      <c r="A15" s="324" t="s">
        <v>63</v>
      </c>
      <c r="B15" s="325"/>
      <c r="C15" s="325"/>
      <c r="D15" s="325"/>
      <c r="E15" s="325"/>
      <c r="F15" s="325"/>
      <c r="G15" s="325"/>
      <c r="H15" s="325"/>
      <c r="I15" s="325"/>
      <c r="J15" s="325"/>
      <c r="K15" s="326"/>
    </row>
    <row r="16" spans="1:11" ht="19.5" customHeight="1" x14ac:dyDescent="0.2">
      <c r="A16" s="466" t="s">
        <v>79</v>
      </c>
      <c r="B16" s="466" t="s">
        <v>64</v>
      </c>
      <c r="C16" s="466" t="s">
        <v>4</v>
      </c>
      <c r="D16" s="466" t="s">
        <v>65</v>
      </c>
      <c r="E16" s="466" t="s">
        <v>27</v>
      </c>
      <c r="F16" s="467" t="s">
        <v>69</v>
      </c>
      <c r="G16" s="492" t="s">
        <v>66</v>
      </c>
      <c r="H16" s="492" t="s">
        <v>42</v>
      </c>
      <c r="I16" s="492" t="s">
        <v>478</v>
      </c>
      <c r="J16" s="472" t="s">
        <v>350</v>
      </c>
      <c r="K16" s="472" t="s">
        <v>26</v>
      </c>
    </row>
    <row r="17" spans="1:11" ht="44.25" customHeight="1" x14ac:dyDescent="0.2">
      <c r="A17" s="466"/>
      <c r="B17" s="466"/>
      <c r="C17" s="466"/>
      <c r="D17" s="466"/>
      <c r="E17" s="466"/>
      <c r="F17" s="468"/>
      <c r="G17" s="492"/>
      <c r="H17" s="492"/>
      <c r="I17" s="492"/>
      <c r="J17" s="473"/>
      <c r="K17" s="473"/>
    </row>
    <row r="18" spans="1:11" ht="12.75" x14ac:dyDescent="0.2">
      <c r="A18" s="327">
        <v>2</v>
      </c>
      <c r="B18" s="328"/>
      <c r="C18" s="328"/>
      <c r="D18" s="328"/>
      <c r="E18" s="328"/>
      <c r="F18" s="329" t="s">
        <v>10</v>
      </c>
      <c r="G18" s="330">
        <f>+G19+G87+G218+G337+G395+G402+G485</f>
        <v>0</v>
      </c>
      <c r="H18" s="330">
        <f>+H19+H87+H218+H337+H395+H402+H485</f>
        <v>440784218.60878611</v>
      </c>
      <c r="I18" s="330">
        <f>+I19+I87+I218+I337+I395+I402+I485</f>
        <v>258837739.82420468</v>
      </c>
      <c r="J18" s="330">
        <f>+J19+J87+J218+J337+J395+J402+J485</f>
        <v>699621958.43299079</v>
      </c>
      <c r="K18" s="331">
        <f>+K19+K87+K218+K337+K395+K402+K485</f>
        <v>99.999999999999986</v>
      </c>
    </row>
    <row r="19" spans="1:11" ht="12.75" x14ac:dyDescent="0.2">
      <c r="A19" s="332">
        <v>2</v>
      </c>
      <c r="B19" s="333">
        <v>1</v>
      </c>
      <c r="C19" s="334"/>
      <c r="D19" s="334"/>
      <c r="E19" s="334"/>
      <c r="F19" s="335" t="s">
        <v>351</v>
      </c>
      <c r="G19" s="336">
        <f>+G20+G47+G63+G70+G78</f>
        <v>0</v>
      </c>
      <c r="H19" s="336">
        <f>+H20+H47+H63+H70+H78</f>
        <v>17766547.361480031</v>
      </c>
      <c r="I19" s="336">
        <f>+I20+I47+I63+I70+I78</f>
        <v>258837739.82420468</v>
      </c>
      <c r="J19" s="336">
        <f>+J20+J47+J63+J70+J78</f>
        <v>276604287.18568474</v>
      </c>
      <c r="K19" s="337">
        <f>+K20+K47+K63+K70+K78</f>
        <v>39.536250092152819</v>
      </c>
    </row>
    <row r="20" spans="1:11" ht="12.75" x14ac:dyDescent="0.2">
      <c r="A20" s="338">
        <v>2</v>
      </c>
      <c r="B20" s="339">
        <v>1</v>
      </c>
      <c r="C20" s="339">
        <v>1</v>
      </c>
      <c r="D20" s="339"/>
      <c r="E20" s="339"/>
      <c r="F20" s="340" t="s">
        <v>80</v>
      </c>
      <c r="G20" s="341">
        <f>+G21+G28+G36+G38+G40+G45</f>
        <v>0</v>
      </c>
      <c r="H20" s="341">
        <f>+H21+H28+H36+H38+H40+H45</f>
        <v>1366534.6400000001</v>
      </c>
      <c r="I20" s="341">
        <f>+I21+I28+I36+I38+I40+I45</f>
        <v>227407975.36916667</v>
      </c>
      <c r="J20" s="341">
        <f>+J21+J28+J36+J38+J40+J45</f>
        <v>228774510.00916669</v>
      </c>
      <c r="K20" s="342">
        <f>+K21+K28+K36+K38+K40+K45</f>
        <v>32.699732655843803</v>
      </c>
    </row>
    <row r="21" spans="1:11" ht="12.75" x14ac:dyDescent="0.2">
      <c r="A21" s="343">
        <v>2</v>
      </c>
      <c r="B21" s="344">
        <v>1</v>
      </c>
      <c r="C21" s="344">
        <v>1</v>
      </c>
      <c r="D21" s="344">
        <v>1</v>
      </c>
      <c r="E21" s="344"/>
      <c r="F21" s="345" t="s">
        <v>81</v>
      </c>
      <c r="G21" s="346">
        <f>SUM(G22:G27)</f>
        <v>0</v>
      </c>
      <c r="H21" s="346">
        <f>SUM(H22:H27)</f>
        <v>0</v>
      </c>
      <c r="I21" s="346">
        <f>SUM(I22:I27)</f>
        <v>15298678.34</v>
      </c>
      <c r="J21" s="346">
        <f>SUM(J22:J27)</f>
        <v>15298678.34</v>
      </c>
      <c r="K21" s="347">
        <f>SUM(K22:K27)</f>
        <v>2.1867064284640083</v>
      </c>
    </row>
    <row r="22" spans="1:11" ht="12.75" x14ac:dyDescent="0.2">
      <c r="A22" s="348">
        <v>2</v>
      </c>
      <c r="B22" s="349">
        <v>1</v>
      </c>
      <c r="C22" s="349">
        <v>1</v>
      </c>
      <c r="D22" s="349">
        <v>1</v>
      </c>
      <c r="E22" s="349" t="s">
        <v>309</v>
      </c>
      <c r="F22" s="350" t="s">
        <v>352</v>
      </c>
      <c r="G22" s="351"/>
      <c r="H22" s="351"/>
      <c r="I22" s="351">
        <f>VLOOKUP(F22,PPNE4!F$23:N$1123,9,FALSE)</f>
        <v>15298678.34</v>
      </c>
      <c r="J22" s="351">
        <f t="shared" ref="J22:J27" si="0">SUBTOTAL(9,G22:I22)</f>
        <v>15298678.34</v>
      </c>
      <c r="K22" s="352">
        <f t="shared" ref="K22:K27" si="1">IFERROR(J22/$J$18*100,"0.00")</f>
        <v>2.1867064284640083</v>
      </c>
    </row>
    <row r="23" spans="1:11" ht="12.75" x14ac:dyDescent="0.2">
      <c r="A23" s="348">
        <v>2</v>
      </c>
      <c r="B23" s="349">
        <v>1</v>
      </c>
      <c r="C23" s="349">
        <v>1</v>
      </c>
      <c r="D23" s="349">
        <v>1</v>
      </c>
      <c r="E23" s="349" t="s">
        <v>310</v>
      </c>
      <c r="F23" s="353" t="s">
        <v>82</v>
      </c>
      <c r="G23" s="351"/>
      <c r="H23" s="351">
        <f>VLOOKUP(F23,PPNE4!F$23:N$531,9,FALSE)</f>
        <v>0</v>
      </c>
      <c r="I23" s="351"/>
      <c r="J23" s="351">
        <f t="shared" si="0"/>
        <v>0</v>
      </c>
      <c r="K23" s="352">
        <f t="shared" si="1"/>
        <v>0</v>
      </c>
    </row>
    <row r="24" spans="1:11" ht="12.75" x14ac:dyDescent="0.2">
      <c r="A24" s="348">
        <v>2</v>
      </c>
      <c r="B24" s="349">
        <v>1</v>
      </c>
      <c r="C24" s="349">
        <v>1</v>
      </c>
      <c r="D24" s="349">
        <v>1</v>
      </c>
      <c r="E24" s="349" t="s">
        <v>311</v>
      </c>
      <c r="F24" s="353" t="s">
        <v>353</v>
      </c>
      <c r="G24" s="351"/>
      <c r="H24" s="351">
        <f>VLOOKUP(F24,PPNE4!F$23:N$531,9,FALSE)</f>
        <v>0</v>
      </c>
      <c r="I24" s="351"/>
      <c r="J24" s="351">
        <f t="shared" si="0"/>
        <v>0</v>
      </c>
      <c r="K24" s="352">
        <f t="shared" si="1"/>
        <v>0</v>
      </c>
    </row>
    <row r="25" spans="1:11" ht="12.75" x14ac:dyDescent="0.2">
      <c r="A25" s="348">
        <v>2</v>
      </c>
      <c r="B25" s="349">
        <v>1</v>
      </c>
      <c r="C25" s="349">
        <v>1</v>
      </c>
      <c r="D25" s="349">
        <v>1</v>
      </c>
      <c r="E25" s="349" t="s">
        <v>312</v>
      </c>
      <c r="F25" s="353" t="s">
        <v>83</v>
      </c>
      <c r="G25" s="351"/>
      <c r="H25" s="351">
        <f>VLOOKUP(F25,PPNE4!F$23:N$531,9,FALSE)</f>
        <v>0</v>
      </c>
      <c r="I25" s="351"/>
      <c r="J25" s="351">
        <f t="shared" si="0"/>
        <v>0</v>
      </c>
      <c r="K25" s="352">
        <f t="shared" si="1"/>
        <v>0</v>
      </c>
    </row>
    <row r="26" spans="1:11" ht="12.75" x14ac:dyDescent="0.2">
      <c r="A26" s="348">
        <v>2</v>
      </c>
      <c r="B26" s="349">
        <v>1</v>
      </c>
      <c r="C26" s="349">
        <v>1</v>
      </c>
      <c r="D26" s="349">
        <v>1</v>
      </c>
      <c r="E26" s="349" t="s">
        <v>316</v>
      </c>
      <c r="F26" s="353" t="s">
        <v>84</v>
      </c>
      <c r="G26" s="351"/>
      <c r="H26" s="351">
        <f>VLOOKUP(F26,PPNE4!F$23:N$531,9,FALSE)</f>
        <v>0</v>
      </c>
      <c r="I26" s="351"/>
      <c r="J26" s="351">
        <f t="shared" si="0"/>
        <v>0</v>
      </c>
      <c r="K26" s="352">
        <f t="shared" si="1"/>
        <v>0</v>
      </c>
    </row>
    <row r="27" spans="1:11" ht="12.75" x14ac:dyDescent="0.2">
      <c r="A27" s="348">
        <v>2</v>
      </c>
      <c r="B27" s="349">
        <v>1</v>
      </c>
      <c r="C27" s="349">
        <v>1</v>
      </c>
      <c r="D27" s="349">
        <v>1</v>
      </c>
      <c r="E27" s="349" t="s">
        <v>354</v>
      </c>
      <c r="F27" s="353" t="s">
        <v>355</v>
      </c>
      <c r="G27" s="351"/>
      <c r="H27" s="351">
        <f>VLOOKUP(F27,PPNE4!F$23:N$531,9,FALSE)</f>
        <v>0</v>
      </c>
      <c r="I27" s="351"/>
      <c r="J27" s="351">
        <f t="shared" si="0"/>
        <v>0</v>
      </c>
      <c r="K27" s="352">
        <f t="shared" si="1"/>
        <v>0</v>
      </c>
    </row>
    <row r="28" spans="1:11" ht="12.75" x14ac:dyDescent="0.2">
      <c r="A28" s="343">
        <v>2</v>
      </c>
      <c r="B28" s="344">
        <v>1</v>
      </c>
      <c r="C28" s="344">
        <v>1</v>
      </c>
      <c r="D28" s="344">
        <v>2</v>
      </c>
      <c r="E28" s="344"/>
      <c r="F28" s="345" t="s">
        <v>85</v>
      </c>
      <c r="G28" s="346">
        <f>SUM(G29:G35)</f>
        <v>0</v>
      </c>
      <c r="H28" s="346">
        <f>SUM(H29:H35)</f>
        <v>0</v>
      </c>
      <c r="I28" s="346">
        <f>SUM(I29:I35)</f>
        <v>192219135.89000002</v>
      </c>
      <c r="J28" s="346">
        <f>SUM(J29:J35)</f>
        <v>192219135.89000002</v>
      </c>
      <c r="K28" s="347">
        <f>SUM(K29:K35)</f>
        <v>27.474714533050292</v>
      </c>
    </row>
    <row r="29" spans="1:11" ht="12.75" x14ac:dyDescent="0.2">
      <c r="A29" s="348">
        <v>2</v>
      </c>
      <c r="B29" s="349">
        <v>1</v>
      </c>
      <c r="C29" s="349">
        <v>1</v>
      </c>
      <c r="D29" s="349">
        <v>2</v>
      </c>
      <c r="E29" s="349" t="s">
        <v>309</v>
      </c>
      <c r="F29" s="353" t="s">
        <v>86</v>
      </c>
      <c r="G29" s="351"/>
      <c r="H29" s="351"/>
      <c r="I29" s="351">
        <f>VLOOKUP(F29,PPNE4!F$23:N$1123,9,FALSE)</f>
        <v>192219135.89000002</v>
      </c>
      <c r="J29" s="351">
        <f t="shared" ref="J29:J35" si="2">SUBTOTAL(9,G29:I29)</f>
        <v>192219135.89000002</v>
      </c>
      <c r="K29" s="352">
        <f t="shared" ref="K29:K35" si="3">IFERROR(J29/$J$18*100,"0.00")</f>
        <v>27.474714533050292</v>
      </c>
    </row>
    <row r="30" spans="1:11" ht="12.75" x14ac:dyDescent="0.2">
      <c r="A30" s="348">
        <v>2</v>
      </c>
      <c r="B30" s="349">
        <v>1</v>
      </c>
      <c r="C30" s="349">
        <v>1</v>
      </c>
      <c r="D30" s="349">
        <v>2</v>
      </c>
      <c r="E30" s="349" t="s">
        <v>310</v>
      </c>
      <c r="F30" s="353" t="s">
        <v>87</v>
      </c>
      <c r="G30" s="351"/>
      <c r="H30" s="351">
        <f>VLOOKUP(F30,PPNE4!F$23:N$531,9,FALSE)</f>
        <v>0</v>
      </c>
      <c r="I30" s="351">
        <f>VLOOKUP(F30,PPNE4!F$23:N$1123,9,FALSE)</f>
        <v>0</v>
      </c>
      <c r="J30" s="351">
        <f t="shared" si="2"/>
        <v>0</v>
      </c>
      <c r="K30" s="352">
        <f t="shared" si="3"/>
        <v>0</v>
      </c>
    </row>
    <row r="31" spans="1:11" ht="12.75" x14ac:dyDescent="0.2">
      <c r="A31" s="348">
        <v>2</v>
      </c>
      <c r="B31" s="349">
        <v>1</v>
      </c>
      <c r="C31" s="349">
        <v>1</v>
      </c>
      <c r="D31" s="349">
        <v>2</v>
      </c>
      <c r="E31" s="349" t="s">
        <v>311</v>
      </c>
      <c r="F31" s="353" t="s">
        <v>43</v>
      </c>
      <c r="G31" s="351"/>
      <c r="H31" s="351"/>
      <c r="I31" s="351">
        <f>VLOOKUP(F31,PPNE4!F$23:N$1123,9,FALSE)</f>
        <v>0</v>
      </c>
      <c r="J31" s="351">
        <f t="shared" si="2"/>
        <v>0</v>
      </c>
      <c r="K31" s="352">
        <f t="shared" si="3"/>
        <v>0</v>
      </c>
    </row>
    <row r="32" spans="1:11" ht="12.75" x14ac:dyDescent="0.2">
      <c r="A32" s="348">
        <v>2</v>
      </c>
      <c r="B32" s="349">
        <v>1</v>
      </c>
      <c r="C32" s="349">
        <v>1</v>
      </c>
      <c r="D32" s="349">
        <v>2</v>
      </c>
      <c r="E32" s="349" t="s">
        <v>312</v>
      </c>
      <c r="F32" s="353" t="s">
        <v>88</v>
      </c>
      <c r="G32" s="351"/>
      <c r="H32" s="351"/>
      <c r="I32" s="351">
        <f>VLOOKUP(F32,PPNE4!F$23:N$1123,9,FALSE)</f>
        <v>0</v>
      </c>
      <c r="J32" s="351">
        <f t="shared" si="2"/>
        <v>0</v>
      </c>
      <c r="K32" s="352">
        <f t="shared" si="3"/>
        <v>0</v>
      </c>
    </row>
    <row r="33" spans="1:11" ht="12.75" x14ac:dyDescent="0.2">
      <c r="A33" s="348">
        <v>2</v>
      </c>
      <c r="B33" s="349">
        <v>1</v>
      </c>
      <c r="C33" s="349">
        <v>1</v>
      </c>
      <c r="D33" s="349">
        <v>2</v>
      </c>
      <c r="E33" s="349" t="s">
        <v>316</v>
      </c>
      <c r="F33" s="353" t="s">
        <v>89</v>
      </c>
      <c r="G33" s="351"/>
      <c r="H33" s="351"/>
      <c r="I33" s="351">
        <f>VLOOKUP(F33,PPNE4!F$23:N$1123,9,FALSE)</f>
        <v>0</v>
      </c>
      <c r="J33" s="351">
        <f t="shared" si="2"/>
        <v>0</v>
      </c>
      <c r="K33" s="352">
        <f t="shared" si="3"/>
        <v>0</v>
      </c>
    </row>
    <row r="34" spans="1:11" ht="12.75" x14ac:dyDescent="0.2">
      <c r="A34" s="348">
        <v>2</v>
      </c>
      <c r="B34" s="349">
        <v>1</v>
      </c>
      <c r="C34" s="349">
        <v>1</v>
      </c>
      <c r="D34" s="349">
        <v>2</v>
      </c>
      <c r="E34" s="349" t="s">
        <v>354</v>
      </c>
      <c r="F34" s="353" t="s">
        <v>90</v>
      </c>
      <c r="G34" s="351"/>
      <c r="H34" s="351"/>
      <c r="I34" s="351">
        <f>VLOOKUP(F34,PPNE4!F$23:N$1123,9,FALSE)</f>
        <v>0</v>
      </c>
      <c r="J34" s="351">
        <f t="shared" si="2"/>
        <v>0</v>
      </c>
      <c r="K34" s="352">
        <f t="shared" si="3"/>
        <v>0</v>
      </c>
    </row>
    <row r="35" spans="1:11" ht="12.75" x14ac:dyDescent="0.2">
      <c r="A35" s="348">
        <v>2</v>
      </c>
      <c r="B35" s="349">
        <v>1</v>
      </c>
      <c r="C35" s="349">
        <v>1</v>
      </c>
      <c r="D35" s="349">
        <v>2</v>
      </c>
      <c r="E35" s="349" t="s">
        <v>356</v>
      </c>
      <c r="F35" s="353" t="s">
        <v>45</v>
      </c>
      <c r="G35" s="351"/>
      <c r="H35" s="351"/>
      <c r="I35" s="351">
        <f>VLOOKUP(F35,PPNE4!F$23:N$1123,9,FALSE)</f>
        <v>0</v>
      </c>
      <c r="J35" s="351">
        <f t="shared" si="2"/>
        <v>0</v>
      </c>
      <c r="K35" s="352">
        <f t="shared" si="3"/>
        <v>0</v>
      </c>
    </row>
    <row r="36" spans="1:11" ht="12.75" x14ac:dyDescent="0.2">
      <c r="A36" s="343">
        <v>2</v>
      </c>
      <c r="B36" s="344">
        <v>1</v>
      </c>
      <c r="C36" s="344">
        <v>1</v>
      </c>
      <c r="D36" s="344">
        <v>3</v>
      </c>
      <c r="E36" s="344"/>
      <c r="F36" s="345" t="s">
        <v>91</v>
      </c>
      <c r="G36" s="346">
        <f>G37</f>
        <v>0</v>
      </c>
      <c r="H36" s="346">
        <f>H37</f>
        <v>0</v>
      </c>
      <c r="I36" s="346">
        <f>I37</f>
        <v>0</v>
      </c>
      <c r="J36" s="346">
        <f>J37</f>
        <v>0</v>
      </c>
      <c r="K36" s="347">
        <f>K37</f>
        <v>0</v>
      </c>
    </row>
    <row r="37" spans="1:11" ht="12.75" x14ac:dyDescent="0.2">
      <c r="A37" s="348">
        <v>2</v>
      </c>
      <c r="B37" s="349">
        <v>1</v>
      </c>
      <c r="C37" s="349">
        <v>1</v>
      </c>
      <c r="D37" s="349">
        <v>3</v>
      </c>
      <c r="E37" s="349" t="s">
        <v>309</v>
      </c>
      <c r="F37" s="353" t="s">
        <v>91</v>
      </c>
      <c r="G37" s="351"/>
      <c r="H37" s="351"/>
      <c r="I37" s="351">
        <f>VLOOKUP(F37,PPNE4!F$23:N$1123,9,FALSE)</f>
        <v>0</v>
      </c>
      <c r="J37" s="351">
        <f>SUBTOTAL(9,G37:I37)</f>
        <v>0</v>
      </c>
      <c r="K37" s="352">
        <f>IFERROR(J37/$J$18*100,"0.00")</f>
        <v>0</v>
      </c>
    </row>
    <row r="38" spans="1:11" ht="12.75" x14ac:dyDescent="0.2">
      <c r="A38" s="343">
        <v>2</v>
      </c>
      <c r="B38" s="344">
        <v>1</v>
      </c>
      <c r="C38" s="344">
        <v>1</v>
      </c>
      <c r="D38" s="344">
        <v>4</v>
      </c>
      <c r="E38" s="344"/>
      <c r="F38" s="345" t="s">
        <v>357</v>
      </c>
      <c r="G38" s="346">
        <f>G39</f>
        <v>0</v>
      </c>
      <c r="H38" s="346">
        <f>H39</f>
        <v>0</v>
      </c>
      <c r="I38" s="346">
        <f>I39</f>
        <v>19890161.139166668</v>
      </c>
      <c r="J38" s="346">
        <f>J39</f>
        <v>19890161.139166668</v>
      </c>
      <c r="K38" s="347">
        <f>K39</f>
        <v>2.8429869730956612</v>
      </c>
    </row>
    <row r="39" spans="1:11" ht="12.75" x14ac:dyDescent="0.2">
      <c r="A39" s="348">
        <v>2</v>
      </c>
      <c r="B39" s="349">
        <v>1</v>
      </c>
      <c r="C39" s="349">
        <v>1</v>
      </c>
      <c r="D39" s="349">
        <v>4</v>
      </c>
      <c r="E39" s="349" t="s">
        <v>309</v>
      </c>
      <c r="F39" s="353" t="s">
        <v>357</v>
      </c>
      <c r="G39" s="351"/>
      <c r="H39" s="351"/>
      <c r="I39" s="351">
        <f>VLOOKUP(F39,PPNE4!F$23:N$1123,9,FALSE)</f>
        <v>19890161.139166668</v>
      </c>
      <c r="J39" s="351">
        <f>SUBTOTAL(9,G39:I39)</f>
        <v>19890161.139166668</v>
      </c>
      <c r="K39" s="352">
        <f>IFERROR(J39/$J$18*100,"0.00")</f>
        <v>2.8429869730956612</v>
      </c>
    </row>
    <row r="40" spans="1:11" ht="12.75" x14ac:dyDescent="0.2">
      <c r="A40" s="343">
        <v>2</v>
      </c>
      <c r="B40" s="344">
        <v>1</v>
      </c>
      <c r="C40" s="344">
        <v>1</v>
      </c>
      <c r="D40" s="344">
        <v>5</v>
      </c>
      <c r="E40" s="344"/>
      <c r="F40" s="345" t="s">
        <v>358</v>
      </c>
      <c r="G40" s="346">
        <f>SUM(G41:G44)</f>
        <v>0</v>
      </c>
      <c r="H40" s="346">
        <f>SUM(H41:H44)</f>
        <v>1331491.06</v>
      </c>
      <c r="I40" s="346">
        <f>SUM(I41:I44)</f>
        <v>0</v>
      </c>
      <c r="J40" s="346">
        <f>SUM(J41:J44)</f>
        <v>1331491.06</v>
      </c>
      <c r="K40" s="347">
        <f>SUM(K41:K44)</f>
        <v>0.1903157903994703</v>
      </c>
    </row>
    <row r="41" spans="1:11" ht="12.75" x14ac:dyDescent="0.2">
      <c r="A41" s="348">
        <v>2</v>
      </c>
      <c r="B41" s="349">
        <v>1</v>
      </c>
      <c r="C41" s="349">
        <v>1</v>
      </c>
      <c r="D41" s="349">
        <v>5</v>
      </c>
      <c r="E41" s="349" t="s">
        <v>309</v>
      </c>
      <c r="F41" s="354" t="s">
        <v>358</v>
      </c>
      <c r="G41" s="351"/>
      <c r="H41" s="351"/>
      <c r="I41" s="351"/>
      <c r="J41" s="351">
        <f>SUBTOTAL(9,G41:I41)</f>
        <v>0</v>
      </c>
      <c r="K41" s="352">
        <f>IFERROR(J41/$J$18*100,"0.00")</f>
        <v>0</v>
      </c>
    </row>
    <row r="42" spans="1:11" ht="12.75" x14ac:dyDescent="0.2">
      <c r="A42" s="348">
        <v>2</v>
      </c>
      <c r="B42" s="349">
        <v>1</v>
      </c>
      <c r="C42" s="349">
        <v>1</v>
      </c>
      <c r="D42" s="349">
        <v>5</v>
      </c>
      <c r="E42" s="349" t="s">
        <v>310</v>
      </c>
      <c r="F42" s="353" t="s">
        <v>92</v>
      </c>
      <c r="G42" s="351"/>
      <c r="H42" s="351"/>
      <c r="I42" s="351">
        <f>VLOOKUP(F42,PPNE4!F$23:N$1123,9,FALSE)</f>
        <v>0</v>
      </c>
      <c r="J42" s="351">
        <f>SUBTOTAL(9,G42:I42)</f>
        <v>0</v>
      </c>
      <c r="K42" s="352">
        <f>IFERROR(J42/$J$18*100,"0.00")</f>
        <v>0</v>
      </c>
    </row>
    <row r="43" spans="1:11" ht="12.75" x14ac:dyDescent="0.2">
      <c r="A43" s="348">
        <v>2</v>
      </c>
      <c r="B43" s="349">
        <v>1</v>
      </c>
      <c r="C43" s="349">
        <v>1</v>
      </c>
      <c r="D43" s="349">
        <v>5</v>
      </c>
      <c r="E43" s="349" t="s">
        <v>311</v>
      </c>
      <c r="F43" s="353" t="s">
        <v>359</v>
      </c>
      <c r="G43" s="351"/>
      <c r="H43" s="351">
        <f>VLOOKUP(F43,PPNE4!F$23:N$531,9,FALSE)</f>
        <v>1331491.06</v>
      </c>
      <c r="I43" s="351"/>
      <c r="J43" s="351">
        <f>SUBTOTAL(9,G43:I43)</f>
        <v>1331491.06</v>
      </c>
      <c r="K43" s="352">
        <f>IFERROR(J43/$J$18*100,"0.00")</f>
        <v>0.1903157903994703</v>
      </c>
    </row>
    <row r="44" spans="1:11" ht="12.75" x14ac:dyDescent="0.2">
      <c r="A44" s="348">
        <v>2</v>
      </c>
      <c r="B44" s="349">
        <v>1</v>
      </c>
      <c r="C44" s="349">
        <v>1</v>
      </c>
      <c r="D44" s="349">
        <v>5</v>
      </c>
      <c r="E44" s="349" t="s">
        <v>312</v>
      </c>
      <c r="F44" s="353" t="s">
        <v>313</v>
      </c>
      <c r="G44" s="351"/>
      <c r="H44" s="351">
        <f>VLOOKUP(F44,PPNE4!F$23:N$531,9,FALSE)</f>
        <v>0</v>
      </c>
      <c r="I44" s="351"/>
      <c r="J44" s="351">
        <f>SUBTOTAL(9,G44:I44)</f>
        <v>0</v>
      </c>
      <c r="K44" s="352">
        <f>IFERROR(J44/$J$18*100,"0.00")</f>
        <v>0</v>
      </c>
    </row>
    <row r="45" spans="1:11" ht="12.75" x14ac:dyDescent="0.2">
      <c r="A45" s="343">
        <v>2</v>
      </c>
      <c r="B45" s="344">
        <v>1</v>
      </c>
      <c r="C45" s="344">
        <v>1</v>
      </c>
      <c r="D45" s="344">
        <v>6</v>
      </c>
      <c r="E45" s="344"/>
      <c r="F45" s="345" t="s">
        <v>360</v>
      </c>
      <c r="G45" s="346">
        <f>G46</f>
        <v>0</v>
      </c>
      <c r="H45" s="346">
        <f>H46</f>
        <v>35043.58</v>
      </c>
      <c r="I45" s="346">
        <f>I46</f>
        <v>0</v>
      </c>
      <c r="J45" s="346">
        <f>J46</f>
        <v>35043.58</v>
      </c>
      <c r="K45" s="347">
        <f>K46</f>
        <v>5.0089308343738113E-3</v>
      </c>
    </row>
    <row r="46" spans="1:11" ht="12.75" x14ac:dyDescent="0.2">
      <c r="A46" s="348">
        <v>2</v>
      </c>
      <c r="B46" s="349">
        <v>1</v>
      </c>
      <c r="C46" s="349">
        <v>1</v>
      </c>
      <c r="D46" s="349">
        <v>6</v>
      </c>
      <c r="E46" s="349" t="s">
        <v>309</v>
      </c>
      <c r="F46" s="353" t="s">
        <v>360</v>
      </c>
      <c r="G46" s="351"/>
      <c r="H46" s="351">
        <f>VLOOKUP(F46,PPNE4!F$23:N$531,9,FALSE)</f>
        <v>35043.58</v>
      </c>
      <c r="I46" s="351"/>
      <c r="J46" s="351">
        <f>SUBTOTAL(9,G46:I46)</f>
        <v>35043.58</v>
      </c>
      <c r="K46" s="352">
        <f>IFERROR(J46/$J$18*100,"0.00")</f>
        <v>5.0089308343738113E-3</v>
      </c>
    </row>
    <row r="47" spans="1:11" ht="12.75" x14ac:dyDescent="0.2">
      <c r="A47" s="338">
        <v>2</v>
      </c>
      <c r="B47" s="339">
        <v>1</v>
      </c>
      <c r="C47" s="339">
        <v>2</v>
      </c>
      <c r="D47" s="339"/>
      <c r="E47" s="339"/>
      <c r="F47" s="340" t="s">
        <v>28</v>
      </c>
      <c r="G47" s="341">
        <f>+G48+G50+G61</f>
        <v>0</v>
      </c>
      <c r="H47" s="341">
        <f>+H48+H50+H61</f>
        <v>558900</v>
      </c>
      <c r="I47" s="341">
        <f>+I48+I50+I61</f>
        <v>0</v>
      </c>
      <c r="J47" s="341">
        <f>+J48+J50+J61</f>
        <v>558900</v>
      </c>
      <c r="K47" s="342">
        <f>+K48+K50+K61</f>
        <v>7.9886000326779477E-2</v>
      </c>
    </row>
    <row r="48" spans="1:11" ht="12.75" x14ac:dyDescent="0.2">
      <c r="A48" s="343">
        <v>2</v>
      </c>
      <c r="B48" s="344">
        <v>1</v>
      </c>
      <c r="C48" s="344">
        <v>2</v>
      </c>
      <c r="D48" s="344">
        <v>1</v>
      </c>
      <c r="E48" s="344"/>
      <c r="F48" s="345" t="s">
        <v>93</v>
      </c>
      <c r="G48" s="346">
        <f>G49</f>
        <v>0</v>
      </c>
      <c r="H48" s="346">
        <f>H49</f>
        <v>0</v>
      </c>
      <c r="I48" s="346">
        <f>I49</f>
        <v>0</v>
      </c>
      <c r="J48" s="346">
        <f>J49</f>
        <v>0</v>
      </c>
      <c r="K48" s="347">
        <f>K49</f>
        <v>0</v>
      </c>
    </row>
    <row r="49" spans="1:11" ht="12.75" x14ac:dyDescent="0.2">
      <c r="A49" s="348">
        <v>2</v>
      </c>
      <c r="B49" s="349">
        <v>1</v>
      </c>
      <c r="C49" s="349">
        <v>2</v>
      </c>
      <c r="D49" s="349">
        <v>1</v>
      </c>
      <c r="E49" s="349" t="s">
        <v>309</v>
      </c>
      <c r="F49" s="353" t="s">
        <v>93</v>
      </c>
      <c r="G49" s="351"/>
      <c r="H49" s="351">
        <f>VLOOKUP(F49,PPNE4!F$23:N$531,9,FALSE)</f>
        <v>0</v>
      </c>
      <c r="I49" s="351">
        <f>VLOOKUP(F49,'[3]D-PROY GASTOS '!$F$17:$N$247,9,FALSE)</f>
        <v>0</v>
      </c>
      <c r="J49" s="351">
        <f>SUBTOTAL(9,G49:I49)</f>
        <v>0</v>
      </c>
      <c r="K49" s="352">
        <f>IFERROR(J49/$J$18*100,"0.00")</f>
        <v>0</v>
      </c>
    </row>
    <row r="50" spans="1:11" ht="12.75" x14ac:dyDescent="0.2">
      <c r="A50" s="343">
        <v>2</v>
      </c>
      <c r="B50" s="344">
        <v>1</v>
      </c>
      <c r="C50" s="344">
        <v>2</v>
      </c>
      <c r="D50" s="344">
        <v>2</v>
      </c>
      <c r="E50" s="344"/>
      <c r="F50" s="345" t="s">
        <v>94</v>
      </c>
      <c r="G50" s="346">
        <f>SUM(G51:G60)</f>
        <v>0</v>
      </c>
      <c r="H50" s="346">
        <f>SUM(H51:H60)</f>
        <v>558900</v>
      </c>
      <c r="I50" s="346">
        <f>SUM(I51:I60)</f>
        <v>0</v>
      </c>
      <c r="J50" s="346">
        <f>SUM(J51:J60)</f>
        <v>558900</v>
      </c>
      <c r="K50" s="347">
        <f>SUM(K51:K60)</f>
        <v>7.9886000326779477E-2</v>
      </c>
    </row>
    <row r="51" spans="1:11" ht="12.75" x14ac:dyDescent="0.2">
      <c r="A51" s="348">
        <v>2</v>
      </c>
      <c r="B51" s="349">
        <v>1</v>
      </c>
      <c r="C51" s="349">
        <v>2</v>
      </c>
      <c r="D51" s="349">
        <v>2</v>
      </c>
      <c r="E51" s="349" t="s">
        <v>309</v>
      </c>
      <c r="F51" s="353" t="s">
        <v>95</v>
      </c>
      <c r="G51" s="351"/>
      <c r="H51" s="351">
        <f>VLOOKUP(F51,PPNE4!F$23:N$531,9,FALSE)</f>
        <v>0</v>
      </c>
      <c r="I51" s="351"/>
      <c r="J51" s="351"/>
      <c r="K51" s="352">
        <f t="shared" ref="K51:K60" si="4">IFERROR(J51/$J$18*100,"0.00")</f>
        <v>0</v>
      </c>
    </row>
    <row r="52" spans="1:11" ht="12.75" x14ac:dyDescent="0.2">
      <c r="A52" s="348">
        <v>2</v>
      </c>
      <c r="B52" s="349">
        <v>1</v>
      </c>
      <c r="C52" s="349">
        <v>2</v>
      </c>
      <c r="D52" s="349">
        <v>2</v>
      </c>
      <c r="E52" s="349" t="s">
        <v>310</v>
      </c>
      <c r="F52" s="353" t="s">
        <v>96</v>
      </c>
      <c r="G52" s="351"/>
      <c r="H52" s="351">
        <f>VLOOKUP(F52,PPNE4!F$23:N$531,9,FALSE)</f>
        <v>0</v>
      </c>
      <c r="I52" s="351"/>
      <c r="J52" s="351"/>
      <c r="K52" s="352">
        <f t="shared" si="4"/>
        <v>0</v>
      </c>
    </row>
    <row r="53" spans="1:11" ht="12.75" x14ac:dyDescent="0.2">
      <c r="A53" s="348">
        <v>2</v>
      </c>
      <c r="B53" s="349">
        <v>1</v>
      </c>
      <c r="C53" s="349">
        <v>2</v>
      </c>
      <c r="D53" s="349">
        <v>2</v>
      </c>
      <c r="E53" s="349" t="s">
        <v>311</v>
      </c>
      <c r="F53" s="355" t="s">
        <v>97</v>
      </c>
      <c r="G53" s="351"/>
      <c r="H53" s="351">
        <f>VLOOKUP(F53,PPNE4!F$23:N$531,9,FALSE)</f>
        <v>0</v>
      </c>
      <c r="I53" s="351"/>
      <c r="J53" s="351"/>
      <c r="K53" s="352">
        <f t="shared" si="4"/>
        <v>0</v>
      </c>
    </row>
    <row r="54" spans="1:11" ht="12.75" x14ac:dyDescent="0.2">
      <c r="A54" s="348">
        <v>2</v>
      </c>
      <c r="B54" s="349">
        <v>1</v>
      </c>
      <c r="C54" s="349">
        <v>2</v>
      </c>
      <c r="D54" s="349">
        <v>2</v>
      </c>
      <c r="E54" s="349" t="s">
        <v>312</v>
      </c>
      <c r="F54" s="353" t="s">
        <v>98</v>
      </c>
      <c r="G54" s="351"/>
      <c r="H54" s="351">
        <f>VLOOKUP(F54,PPNE4!F$23:N$531,9,FALSE)</f>
        <v>0</v>
      </c>
      <c r="I54" s="351"/>
      <c r="J54" s="351"/>
      <c r="K54" s="352">
        <f t="shared" si="4"/>
        <v>0</v>
      </c>
    </row>
    <row r="55" spans="1:11" ht="12.75" x14ac:dyDescent="0.2">
      <c r="A55" s="348">
        <v>2</v>
      </c>
      <c r="B55" s="349">
        <v>1</v>
      </c>
      <c r="C55" s="349">
        <v>2</v>
      </c>
      <c r="D55" s="349">
        <v>2</v>
      </c>
      <c r="E55" s="349" t="s">
        <v>316</v>
      </c>
      <c r="F55" s="353" t="s">
        <v>99</v>
      </c>
      <c r="G55" s="351"/>
      <c r="H55" s="351">
        <f>VLOOKUP(F55,PPNE4!F$23:N$531,9,FALSE)</f>
        <v>558900</v>
      </c>
      <c r="I55" s="351"/>
      <c r="J55" s="351">
        <f t="shared" ref="J55:J60" si="5">SUBTOTAL(9,G55:I55)</f>
        <v>558900</v>
      </c>
      <c r="K55" s="352">
        <f t="shared" si="4"/>
        <v>7.9886000326779477E-2</v>
      </c>
    </row>
    <row r="56" spans="1:11" ht="12.75" x14ac:dyDescent="0.2">
      <c r="A56" s="348">
        <v>2</v>
      </c>
      <c r="B56" s="349">
        <v>1</v>
      </c>
      <c r="C56" s="349">
        <v>2</v>
      </c>
      <c r="D56" s="349">
        <v>2</v>
      </c>
      <c r="E56" s="349" t="s">
        <v>354</v>
      </c>
      <c r="F56" s="353" t="s">
        <v>100</v>
      </c>
      <c r="G56" s="351"/>
      <c r="H56" s="351">
        <f>VLOOKUP(F56,PPNE4!F$23:N$531,9,FALSE)</f>
        <v>0</v>
      </c>
      <c r="I56" s="351"/>
      <c r="J56" s="351">
        <f t="shared" si="5"/>
        <v>0</v>
      </c>
      <c r="K56" s="352">
        <f t="shared" si="4"/>
        <v>0</v>
      </c>
    </row>
    <row r="57" spans="1:11" ht="12.75" x14ac:dyDescent="0.2">
      <c r="A57" s="348">
        <v>2</v>
      </c>
      <c r="B57" s="349">
        <v>1</v>
      </c>
      <c r="C57" s="349">
        <v>2</v>
      </c>
      <c r="D57" s="349">
        <v>2</v>
      </c>
      <c r="E57" s="349" t="s">
        <v>356</v>
      </c>
      <c r="F57" s="353" t="s">
        <v>101</v>
      </c>
      <c r="G57" s="351"/>
      <c r="H57" s="351">
        <f>VLOOKUP(F57,PPNE4!F$23:N$531,9,FALSE)</f>
        <v>0</v>
      </c>
      <c r="I57" s="351"/>
      <c r="J57" s="351">
        <f t="shared" si="5"/>
        <v>0</v>
      </c>
      <c r="K57" s="352">
        <f t="shared" si="4"/>
        <v>0</v>
      </c>
    </row>
    <row r="58" spans="1:11" ht="12.75" x14ac:dyDescent="0.2">
      <c r="A58" s="348">
        <v>2</v>
      </c>
      <c r="B58" s="349">
        <v>1</v>
      </c>
      <c r="C58" s="349">
        <v>2</v>
      </c>
      <c r="D58" s="349">
        <v>2</v>
      </c>
      <c r="E58" s="349" t="s">
        <v>361</v>
      </c>
      <c r="F58" s="353" t="s">
        <v>102</v>
      </c>
      <c r="G58" s="351"/>
      <c r="H58" s="351">
        <f>VLOOKUP(F58,PPNE4!F$23:N$531,9,FALSE)</f>
        <v>0</v>
      </c>
      <c r="I58" s="351"/>
      <c r="J58" s="351">
        <f t="shared" si="5"/>
        <v>0</v>
      </c>
      <c r="K58" s="352">
        <f t="shared" si="4"/>
        <v>0</v>
      </c>
    </row>
    <row r="59" spans="1:11" ht="12.75" x14ac:dyDescent="0.2">
      <c r="A59" s="356">
        <v>2</v>
      </c>
      <c r="B59" s="357">
        <v>1</v>
      </c>
      <c r="C59" s="357">
        <v>2</v>
      </c>
      <c r="D59" s="357">
        <v>2</v>
      </c>
      <c r="E59" s="357" t="s">
        <v>362</v>
      </c>
      <c r="F59" s="358" t="s">
        <v>103</v>
      </c>
      <c r="G59" s="359"/>
      <c r="H59" s="351">
        <f>VLOOKUP(F59,PPNE4!F$23:N$531,9,FALSE)</f>
        <v>0</v>
      </c>
      <c r="I59" s="359"/>
      <c r="J59" s="359">
        <f t="shared" si="5"/>
        <v>0</v>
      </c>
      <c r="K59" s="360">
        <f t="shared" si="4"/>
        <v>0</v>
      </c>
    </row>
    <row r="60" spans="1:11" ht="12.75" x14ac:dyDescent="0.2">
      <c r="A60" s="348">
        <v>2</v>
      </c>
      <c r="B60" s="349">
        <v>1</v>
      </c>
      <c r="C60" s="349">
        <v>2</v>
      </c>
      <c r="D60" s="349">
        <v>2</v>
      </c>
      <c r="E60" s="349" t="s">
        <v>363</v>
      </c>
      <c r="F60" s="355" t="s">
        <v>104</v>
      </c>
      <c r="G60" s="351"/>
      <c r="H60" s="351">
        <f>VLOOKUP(F60,PPNE4!F$23:N$531,9,FALSE)</f>
        <v>0</v>
      </c>
      <c r="I60" s="351"/>
      <c r="J60" s="351">
        <f t="shared" si="5"/>
        <v>0</v>
      </c>
      <c r="K60" s="352">
        <f t="shared" si="4"/>
        <v>0</v>
      </c>
    </row>
    <row r="61" spans="1:11" ht="12.75" x14ac:dyDescent="0.2">
      <c r="A61" s="343">
        <v>2</v>
      </c>
      <c r="B61" s="344">
        <v>1</v>
      </c>
      <c r="C61" s="344">
        <v>2</v>
      </c>
      <c r="D61" s="344">
        <v>3</v>
      </c>
      <c r="E61" s="344"/>
      <c r="F61" s="345" t="s">
        <v>44</v>
      </c>
      <c r="G61" s="346">
        <f>G62</f>
        <v>0</v>
      </c>
      <c r="H61" s="346">
        <f>H62</f>
        <v>0</v>
      </c>
      <c r="I61" s="346">
        <f>I62</f>
        <v>0</v>
      </c>
      <c r="J61" s="346">
        <f>J62</f>
        <v>0</v>
      </c>
      <c r="K61" s="347">
        <f>K62</f>
        <v>0</v>
      </c>
    </row>
    <row r="62" spans="1:11" ht="12.75" x14ac:dyDescent="0.2">
      <c r="A62" s="348">
        <v>2</v>
      </c>
      <c r="B62" s="349">
        <v>1</v>
      </c>
      <c r="C62" s="349">
        <v>2</v>
      </c>
      <c r="D62" s="349">
        <v>3</v>
      </c>
      <c r="E62" s="349" t="s">
        <v>309</v>
      </c>
      <c r="F62" s="353" t="s">
        <v>44</v>
      </c>
      <c r="G62" s="351"/>
      <c r="H62" s="351">
        <f>VLOOKUP(F62,PPNE4!F$23:N$531,9,FALSE)</f>
        <v>0</v>
      </c>
      <c r="I62" s="351"/>
      <c r="J62" s="351">
        <f>SUBTOTAL(9,G62:I62)</f>
        <v>0</v>
      </c>
      <c r="K62" s="352">
        <f>IFERROR(J62/$J$18*100,"0.00")</f>
        <v>0</v>
      </c>
    </row>
    <row r="63" spans="1:11" ht="12.75" x14ac:dyDescent="0.2">
      <c r="A63" s="338">
        <v>2</v>
      </c>
      <c r="B63" s="339">
        <v>1</v>
      </c>
      <c r="C63" s="339">
        <v>3</v>
      </c>
      <c r="D63" s="339"/>
      <c r="E63" s="339"/>
      <c r="F63" s="340" t="s">
        <v>46</v>
      </c>
      <c r="G63" s="341">
        <f>G64+G67</f>
        <v>0</v>
      </c>
      <c r="H63" s="341">
        <f>H64+H67</f>
        <v>0</v>
      </c>
      <c r="I63" s="341">
        <f>I64+I67</f>
        <v>0</v>
      </c>
      <c r="J63" s="341">
        <f>J64+J67</f>
        <v>0</v>
      </c>
      <c r="K63" s="342">
        <f>K64+K67</f>
        <v>0</v>
      </c>
    </row>
    <row r="64" spans="1:11" ht="12.75" x14ac:dyDescent="0.2">
      <c r="A64" s="343">
        <v>2</v>
      </c>
      <c r="B64" s="344">
        <v>1</v>
      </c>
      <c r="C64" s="344">
        <v>3</v>
      </c>
      <c r="D64" s="344">
        <v>1</v>
      </c>
      <c r="E64" s="344"/>
      <c r="F64" s="361" t="s">
        <v>105</v>
      </c>
      <c r="G64" s="346">
        <f>SUM(G65:G66)</f>
        <v>0</v>
      </c>
      <c r="H64" s="346">
        <f>SUM(H65:H66)</f>
        <v>0</v>
      </c>
      <c r="I64" s="346">
        <f>SUM(I65:I66)</f>
        <v>0</v>
      </c>
      <c r="J64" s="346">
        <f>SUM(J65:J66)</f>
        <v>0</v>
      </c>
      <c r="K64" s="347">
        <f>SUM(K65:K66)</f>
        <v>0</v>
      </c>
    </row>
    <row r="65" spans="1:11" ht="12.75" x14ac:dyDescent="0.2">
      <c r="A65" s="362">
        <v>2</v>
      </c>
      <c r="B65" s="349">
        <v>1</v>
      </c>
      <c r="C65" s="349">
        <v>3</v>
      </c>
      <c r="D65" s="349">
        <v>1</v>
      </c>
      <c r="E65" s="349" t="s">
        <v>309</v>
      </c>
      <c r="F65" s="363" t="s">
        <v>106</v>
      </c>
      <c r="G65" s="351"/>
      <c r="H65" s="351">
        <f>VLOOKUP(F65,PPNE4!F$23:N$531,9,FALSE)</f>
        <v>0</v>
      </c>
      <c r="I65" s="351"/>
      <c r="J65" s="351">
        <f>SUBTOTAL(9,G65:I65)</f>
        <v>0</v>
      </c>
      <c r="K65" s="352">
        <f>IFERROR(J65/$J$18*100,"0.00")</f>
        <v>0</v>
      </c>
    </row>
    <row r="66" spans="1:11" ht="12.75" x14ac:dyDescent="0.2">
      <c r="A66" s="362">
        <v>2</v>
      </c>
      <c r="B66" s="349">
        <v>1</v>
      </c>
      <c r="C66" s="349">
        <v>3</v>
      </c>
      <c r="D66" s="349">
        <v>1</v>
      </c>
      <c r="E66" s="349" t="s">
        <v>310</v>
      </c>
      <c r="F66" s="363" t="s">
        <v>107</v>
      </c>
      <c r="G66" s="351"/>
      <c r="H66" s="351">
        <f>VLOOKUP(F66,PPNE4!F$23:N$531,9,FALSE)</f>
        <v>0</v>
      </c>
      <c r="I66" s="351"/>
      <c r="J66" s="351">
        <f>SUBTOTAL(9,G66:I66)</f>
        <v>0</v>
      </c>
      <c r="K66" s="352">
        <f>IFERROR(J66/$J$18*100,"0.00")</f>
        <v>0</v>
      </c>
    </row>
    <row r="67" spans="1:11" ht="12.75" x14ac:dyDescent="0.2">
      <c r="A67" s="343">
        <v>2</v>
      </c>
      <c r="B67" s="344">
        <v>1</v>
      </c>
      <c r="C67" s="344">
        <v>3</v>
      </c>
      <c r="D67" s="344">
        <v>2</v>
      </c>
      <c r="E67" s="344"/>
      <c r="F67" s="361" t="s">
        <v>108</v>
      </c>
      <c r="G67" s="346">
        <f>SUM(G68:G69)</f>
        <v>0</v>
      </c>
      <c r="H67" s="346">
        <f>SUM(H68:H69)</f>
        <v>0</v>
      </c>
      <c r="I67" s="346">
        <f>SUM(I68:I69)</f>
        <v>0</v>
      </c>
      <c r="J67" s="346">
        <f>SUM(J68:J69)</f>
        <v>0</v>
      </c>
      <c r="K67" s="347">
        <f>SUM(K68:K69)</f>
        <v>0</v>
      </c>
    </row>
    <row r="68" spans="1:11" ht="12.75" x14ac:dyDescent="0.2">
      <c r="A68" s="362">
        <v>2</v>
      </c>
      <c r="B68" s="349">
        <v>1</v>
      </c>
      <c r="C68" s="349">
        <v>3</v>
      </c>
      <c r="D68" s="349">
        <v>2</v>
      </c>
      <c r="E68" s="349" t="s">
        <v>309</v>
      </c>
      <c r="F68" s="363" t="s">
        <v>109</v>
      </c>
      <c r="G68" s="351"/>
      <c r="H68" s="351">
        <f>VLOOKUP(F68,PPNE4!F$23:N$531,9,FALSE)</f>
        <v>0</v>
      </c>
      <c r="I68" s="351"/>
      <c r="J68" s="351">
        <f>SUBTOTAL(9,G68:I68)</f>
        <v>0</v>
      </c>
      <c r="K68" s="352">
        <f>IFERROR(J68/$J$18*100,"0.00")</f>
        <v>0</v>
      </c>
    </row>
    <row r="69" spans="1:11" ht="12.75" x14ac:dyDescent="0.2">
      <c r="A69" s="362">
        <v>2</v>
      </c>
      <c r="B69" s="349">
        <v>1</v>
      </c>
      <c r="C69" s="349">
        <v>3</v>
      </c>
      <c r="D69" s="349">
        <v>2</v>
      </c>
      <c r="E69" s="349" t="s">
        <v>310</v>
      </c>
      <c r="F69" s="363" t="s">
        <v>110</v>
      </c>
      <c r="G69" s="351"/>
      <c r="H69" s="351">
        <f>VLOOKUP(F69,PPNE4!F$23:N$531,9,FALSE)</f>
        <v>0</v>
      </c>
      <c r="I69" s="351"/>
      <c r="J69" s="351">
        <f>SUBTOTAL(9,G69:I69)</f>
        <v>0</v>
      </c>
      <c r="K69" s="352">
        <f>IFERROR(J69/$J$18*100,"0.00")</f>
        <v>0</v>
      </c>
    </row>
    <row r="70" spans="1:11" ht="12.75" x14ac:dyDescent="0.2">
      <c r="A70" s="338">
        <v>2</v>
      </c>
      <c r="B70" s="339">
        <v>1</v>
      </c>
      <c r="C70" s="339">
        <v>4</v>
      </c>
      <c r="D70" s="339"/>
      <c r="E70" s="339"/>
      <c r="F70" s="340" t="s">
        <v>47</v>
      </c>
      <c r="G70" s="341">
        <f>G71+G73</f>
        <v>0</v>
      </c>
      <c r="H70" s="341">
        <f>H71+H73</f>
        <v>15841112.721480031</v>
      </c>
      <c r="I70" s="341">
        <f>I71+I73</f>
        <v>0</v>
      </c>
      <c r="J70" s="341">
        <f>J71+J73</f>
        <v>15841112.721480031</v>
      </c>
      <c r="K70" s="342">
        <f>K71+K73</f>
        <v>2.264238926542681</v>
      </c>
    </row>
    <row r="71" spans="1:11" ht="12.75" x14ac:dyDescent="0.2">
      <c r="A71" s="343">
        <v>2</v>
      </c>
      <c r="B71" s="344">
        <v>1</v>
      </c>
      <c r="C71" s="344">
        <v>4</v>
      </c>
      <c r="D71" s="344">
        <v>1</v>
      </c>
      <c r="E71" s="344"/>
      <c r="F71" s="361" t="s">
        <v>48</v>
      </c>
      <c r="G71" s="346">
        <f>G72</f>
        <v>0</v>
      </c>
      <c r="H71" s="346">
        <f>H72</f>
        <v>15841112.721480031</v>
      </c>
      <c r="I71" s="346">
        <f>I72</f>
        <v>0</v>
      </c>
      <c r="J71" s="346">
        <f>J72</f>
        <v>15841112.721480031</v>
      </c>
      <c r="K71" s="347">
        <f>K72</f>
        <v>2.264238926542681</v>
      </c>
    </row>
    <row r="72" spans="1:11" ht="12.75" x14ac:dyDescent="0.2">
      <c r="A72" s="348">
        <v>2</v>
      </c>
      <c r="B72" s="349">
        <v>1</v>
      </c>
      <c r="C72" s="349">
        <v>4</v>
      </c>
      <c r="D72" s="349">
        <v>1</v>
      </c>
      <c r="E72" s="349" t="s">
        <v>309</v>
      </c>
      <c r="F72" s="353" t="s">
        <v>48</v>
      </c>
      <c r="G72" s="351"/>
      <c r="H72" s="351">
        <f>VLOOKUP(F72,PPNE4!F$23:N$531,9,FALSE)</f>
        <v>15841112.721480031</v>
      </c>
      <c r="I72" s="351"/>
      <c r="J72" s="351">
        <f>SUBTOTAL(9,G72:I72)</f>
        <v>15841112.721480031</v>
      </c>
      <c r="K72" s="352">
        <f>IFERROR(J72/$J$18*100,"0.00")</f>
        <v>2.264238926542681</v>
      </c>
    </row>
    <row r="73" spans="1:11" ht="12.75" x14ac:dyDescent="0.2">
      <c r="A73" s="343">
        <v>2</v>
      </c>
      <c r="B73" s="344">
        <v>1</v>
      </c>
      <c r="C73" s="344">
        <v>4</v>
      </c>
      <c r="D73" s="344">
        <v>2</v>
      </c>
      <c r="E73" s="344"/>
      <c r="F73" s="361" t="s">
        <v>114</v>
      </c>
      <c r="G73" s="346">
        <f>SUM(G74:G77)</f>
        <v>0</v>
      </c>
      <c r="H73" s="346">
        <f>SUM(H74:H77)</f>
        <v>0</v>
      </c>
      <c r="I73" s="346">
        <f>SUM(I74:I77)</f>
        <v>0</v>
      </c>
      <c r="J73" s="346">
        <f>SUM(J74:J77)</f>
        <v>0</v>
      </c>
      <c r="K73" s="347">
        <f>SUM(K74:K77)</f>
        <v>0</v>
      </c>
    </row>
    <row r="74" spans="1:11" ht="12.75" x14ac:dyDescent="0.2">
      <c r="A74" s="348">
        <v>2</v>
      </c>
      <c r="B74" s="349">
        <v>1</v>
      </c>
      <c r="C74" s="349">
        <v>4</v>
      </c>
      <c r="D74" s="349">
        <v>2</v>
      </c>
      <c r="E74" s="349" t="s">
        <v>309</v>
      </c>
      <c r="F74" s="353" t="s">
        <v>111</v>
      </c>
      <c r="G74" s="351"/>
      <c r="H74" s="351">
        <f>VLOOKUP(F74,PPNE4!F$23:N$531,9,FALSE)</f>
        <v>0</v>
      </c>
      <c r="I74" s="351"/>
      <c r="J74" s="351">
        <f>SUBTOTAL(9,G74:I74)</f>
        <v>0</v>
      </c>
      <c r="K74" s="352">
        <f>IFERROR(J74/$J$18*100,"0.00")</f>
        <v>0</v>
      </c>
    </row>
    <row r="75" spans="1:11" ht="12.75" x14ac:dyDescent="0.2">
      <c r="A75" s="348">
        <v>2</v>
      </c>
      <c r="B75" s="349">
        <v>1</v>
      </c>
      <c r="C75" s="349">
        <v>4</v>
      </c>
      <c r="D75" s="349">
        <v>2</v>
      </c>
      <c r="E75" s="349" t="s">
        <v>310</v>
      </c>
      <c r="F75" s="353" t="s">
        <v>112</v>
      </c>
      <c r="G75" s="351"/>
      <c r="H75" s="351">
        <f>VLOOKUP(F75,PPNE4!F$23:N$531,9,FALSE)</f>
        <v>0</v>
      </c>
      <c r="I75" s="351"/>
      <c r="J75" s="351">
        <f>SUBTOTAL(9,G75:I75)</f>
        <v>0</v>
      </c>
      <c r="K75" s="352">
        <f>IFERROR(J75/$J$18*100,"0.00")</f>
        <v>0</v>
      </c>
    </row>
    <row r="76" spans="1:11" ht="12.75" x14ac:dyDescent="0.2">
      <c r="A76" s="348">
        <v>2</v>
      </c>
      <c r="B76" s="349">
        <v>1</v>
      </c>
      <c r="C76" s="349">
        <v>4</v>
      </c>
      <c r="D76" s="349">
        <v>2</v>
      </c>
      <c r="E76" s="349" t="s">
        <v>311</v>
      </c>
      <c r="F76" s="353" t="s">
        <v>113</v>
      </c>
      <c r="G76" s="351"/>
      <c r="H76" s="351">
        <f>VLOOKUP(F76,PPNE4!F$23:N$531,9,FALSE)</f>
        <v>0</v>
      </c>
      <c r="I76" s="351"/>
      <c r="J76" s="351">
        <f>SUBTOTAL(9,G76:I76)</f>
        <v>0</v>
      </c>
      <c r="K76" s="352">
        <f>IFERROR(J76/$J$18*100,"0.00")</f>
        <v>0</v>
      </c>
    </row>
    <row r="77" spans="1:11" ht="12.75" x14ac:dyDescent="0.2">
      <c r="A77" s="348">
        <v>2</v>
      </c>
      <c r="B77" s="349">
        <v>1</v>
      </c>
      <c r="C77" s="349">
        <v>4</v>
      </c>
      <c r="D77" s="349">
        <v>2</v>
      </c>
      <c r="E77" s="349" t="s">
        <v>312</v>
      </c>
      <c r="F77" s="353" t="s">
        <v>364</v>
      </c>
      <c r="G77" s="351"/>
      <c r="H77" s="351">
        <f>VLOOKUP(F77,PPNE4!F$23:N$531,9,FALSE)</f>
        <v>0</v>
      </c>
      <c r="I77" s="351"/>
      <c r="J77" s="351">
        <f>SUBTOTAL(9,G77:I77)</f>
        <v>0</v>
      </c>
      <c r="K77" s="352">
        <f>IFERROR(J77/$J$18*100,"0.00")</f>
        <v>0</v>
      </c>
    </row>
    <row r="78" spans="1:11" ht="12.75" x14ac:dyDescent="0.2">
      <c r="A78" s="338">
        <v>2</v>
      </c>
      <c r="B78" s="339">
        <v>1</v>
      </c>
      <c r="C78" s="339">
        <v>5</v>
      </c>
      <c r="D78" s="339"/>
      <c r="E78" s="339"/>
      <c r="F78" s="340" t="s">
        <v>365</v>
      </c>
      <c r="G78" s="341">
        <f>G79+G81+G83+G85</f>
        <v>0</v>
      </c>
      <c r="H78" s="341">
        <f>H79+H81+H83+H85</f>
        <v>0</v>
      </c>
      <c r="I78" s="341">
        <f>I79+I81+I83+I85</f>
        <v>31429764.455037996</v>
      </c>
      <c r="J78" s="341">
        <f>J79+J81+J83+J85</f>
        <v>31429764.455037996</v>
      </c>
      <c r="K78" s="342">
        <f>K79+K81+K83+K85</f>
        <v>4.492392509439556</v>
      </c>
    </row>
    <row r="79" spans="1:11" ht="12.75" x14ac:dyDescent="0.2">
      <c r="A79" s="343">
        <v>2</v>
      </c>
      <c r="B79" s="344">
        <v>1</v>
      </c>
      <c r="C79" s="344">
        <v>5</v>
      </c>
      <c r="D79" s="344">
        <v>1</v>
      </c>
      <c r="E79" s="344"/>
      <c r="F79" s="345" t="s">
        <v>115</v>
      </c>
      <c r="G79" s="346">
        <f>G80</f>
        <v>0</v>
      </c>
      <c r="H79" s="346">
        <f>H80</f>
        <v>0</v>
      </c>
      <c r="I79" s="346">
        <f>I80</f>
        <v>14556881.975037998</v>
      </c>
      <c r="J79" s="346">
        <f>J80</f>
        <v>14556881.975037998</v>
      </c>
      <c r="K79" s="347">
        <f>K80</f>
        <v>2.0806782576753906</v>
      </c>
    </row>
    <row r="80" spans="1:11" ht="12.75" x14ac:dyDescent="0.2">
      <c r="A80" s="348">
        <v>2</v>
      </c>
      <c r="B80" s="349">
        <v>1</v>
      </c>
      <c r="C80" s="349">
        <v>5</v>
      </c>
      <c r="D80" s="349">
        <v>1</v>
      </c>
      <c r="E80" s="349" t="s">
        <v>309</v>
      </c>
      <c r="F80" s="353" t="s">
        <v>115</v>
      </c>
      <c r="G80" s="351"/>
      <c r="H80" s="351">
        <f>+'[3]D-PROY GASTOS '!M48</f>
        <v>0</v>
      </c>
      <c r="I80" s="351">
        <f>VLOOKUP(F80,PPNE4!F$23:N$1123,9,FALSE)</f>
        <v>14556881.975037998</v>
      </c>
      <c r="J80" s="351">
        <f>SUBTOTAL(9,G80:I80)</f>
        <v>14556881.975037998</v>
      </c>
      <c r="K80" s="352">
        <f>IFERROR(J80/$J$18*100,"0.00")</f>
        <v>2.0806782576753906</v>
      </c>
    </row>
    <row r="81" spans="1:11" ht="12.75" x14ac:dyDescent="0.2">
      <c r="A81" s="343">
        <v>2</v>
      </c>
      <c r="B81" s="344">
        <v>1</v>
      </c>
      <c r="C81" s="344">
        <v>5</v>
      </c>
      <c r="D81" s="344">
        <v>2</v>
      </c>
      <c r="E81" s="344"/>
      <c r="F81" s="361" t="s">
        <v>116</v>
      </c>
      <c r="G81" s="346">
        <f>G82</f>
        <v>0</v>
      </c>
      <c r="H81" s="346">
        <f>H82</f>
        <v>0</v>
      </c>
      <c r="I81" s="346">
        <f>I82</f>
        <v>14556881.98</v>
      </c>
      <c r="J81" s="346">
        <f>J82</f>
        <v>14556881.98</v>
      </c>
      <c r="K81" s="347">
        <f>K82</f>
        <v>2.0806782583846313</v>
      </c>
    </row>
    <row r="82" spans="1:11" ht="12.75" x14ac:dyDescent="0.2">
      <c r="A82" s="348">
        <v>2</v>
      </c>
      <c r="B82" s="349">
        <v>1</v>
      </c>
      <c r="C82" s="349">
        <v>5</v>
      </c>
      <c r="D82" s="349">
        <v>2</v>
      </c>
      <c r="E82" s="349" t="s">
        <v>309</v>
      </c>
      <c r="F82" s="353" t="s">
        <v>116</v>
      </c>
      <c r="G82" s="351"/>
      <c r="H82" s="351"/>
      <c r="I82" s="351">
        <f>VLOOKUP(F82,PPNE4!F$23:N$1123,9,FALSE)</f>
        <v>14556881.98</v>
      </c>
      <c r="J82" s="351">
        <f>SUBTOTAL(9,G82:I82)</f>
        <v>14556881.98</v>
      </c>
      <c r="K82" s="352">
        <f>IFERROR(J82/$J$18*100,"0.00")</f>
        <v>2.0806782583846313</v>
      </c>
    </row>
    <row r="83" spans="1:11" ht="12.75" x14ac:dyDescent="0.2">
      <c r="A83" s="343">
        <v>2</v>
      </c>
      <c r="B83" s="344">
        <v>1</v>
      </c>
      <c r="C83" s="344">
        <v>5</v>
      </c>
      <c r="D83" s="344">
        <v>3</v>
      </c>
      <c r="E83" s="344"/>
      <c r="F83" s="361" t="s">
        <v>117</v>
      </c>
      <c r="G83" s="346">
        <f>G84</f>
        <v>0</v>
      </c>
      <c r="H83" s="346">
        <f>H84</f>
        <v>0</v>
      </c>
      <c r="I83" s="346">
        <f>I84</f>
        <v>2316000.5</v>
      </c>
      <c r="J83" s="346">
        <f>J84</f>
        <v>2316000.5</v>
      </c>
      <c r="K83" s="347">
        <f>K84</f>
        <v>0.33103599337953382</v>
      </c>
    </row>
    <row r="84" spans="1:11" ht="12.75" x14ac:dyDescent="0.2">
      <c r="A84" s="348">
        <v>2</v>
      </c>
      <c r="B84" s="349">
        <v>1</v>
      </c>
      <c r="C84" s="349">
        <v>5</v>
      </c>
      <c r="D84" s="349">
        <v>3</v>
      </c>
      <c r="E84" s="349" t="s">
        <v>309</v>
      </c>
      <c r="F84" s="353" t="s">
        <v>117</v>
      </c>
      <c r="G84" s="351"/>
      <c r="H84" s="351"/>
      <c r="I84" s="351">
        <f>VLOOKUP(F84,PPNE4!F$23:N$1123,9,FALSE)</f>
        <v>2316000.5</v>
      </c>
      <c r="J84" s="351">
        <f>SUBTOTAL(9,G84:I84)</f>
        <v>2316000.5</v>
      </c>
      <c r="K84" s="352">
        <f>IFERROR(J84/$J$18*100,"0.00")</f>
        <v>0.33103599337953382</v>
      </c>
    </row>
    <row r="85" spans="1:11" ht="12.75" x14ac:dyDescent="0.2">
      <c r="A85" s="343">
        <v>2</v>
      </c>
      <c r="B85" s="344">
        <v>1</v>
      </c>
      <c r="C85" s="344">
        <v>5</v>
      </c>
      <c r="D85" s="344">
        <v>4</v>
      </c>
      <c r="E85" s="344"/>
      <c r="F85" s="361" t="s">
        <v>118</v>
      </c>
      <c r="G85" s="346">
        <f>G86</f>
        <v>0</v>
      </c>
      <c r="H85" s="346">
        <f>H86</f>
        <v>0</v>
      </c>
      <c r="I85" s="346">
        <f>I86</f>
        <v>0</v>
      </c>
      <c r="J85" s="346">
        <f>J86</f>
        <v>0</v>
      </c>
      <c r="K85" s="347">
        <f>K86</f>
        <v>0</v>
      </c>
    </row>
    <row r="86" spans="1:11" ht="12.75" x14ac:dyDescent="0.2">
      <c r="A86" s="348">
        <v>2</v>
      </c>
      <c r="B86" s="349">
        <v>1</v>
      </c>
      <c r="C86" s="349">
        <v>5</v>
      </c>
      <c r="D86" s="349">
        <v>4</v>
      </c>
      <c r="E86" s="349" t="s">
        <v>309</v>
      </c>
      <c r="F86" s="353" t="s">
        <v>118</v>
      </c>
      <c r="G86" s="351"/>
      <c r="H86" s="351">
        <f>VLOOKUP(F86,PPNE4!F$23:N$531,9,FALSE)</f>
        <v>0</v>
      </c>
      <c r="I86" s="351"/>
      <c r="J86" s="351">
        <f>SUBTOTAL(9,G86:I86)</f>
        <v>0</v>
      </c>
      <c r="K86" s="352">
        <f>IFERROR(J86/$J$18*100,"0.00")</f>
        <v>0</v>
      </c>
    </row>
    <row r="87" spans="1:11" ht="12.75" x14ac:dyDescent="0.2">
      <c r="A87" s="332">
        <v>2</v>
      </c>
      <c r="B87" s="333">
        <v>2</v>
      </c>
      <c r="C87" s="334"/>
      <c r="D87" s="334"/>
      <c r="E87" s="334"/>
      <c r="F87" s="335" t="s">
        <v>366</v>
      </c>
      <c r="G87" s="336">
        <f>+G88+G106+G111+G116+G125+G146+G165+G183</f>
        <v>0</v>
      </c>
      <c r="H87" s="336">
        <f>+H88+H106+H111+H116+H125+H146+H165+H183</f>
        <v>39703808.399239123</v>
      </c>
      <c r="I87" s="336">
        <f>+I88+I106+I111+I116+I125+I146+I165+I183</f>
        <v>0</v>
      </c>
      <c r="J87" s="336">
        <f>+J88+J106+J111+J116+J125+J146+J165+J183</f>
        <v>39703808.399239123</v>
      </c>
      <c r="K87" s="337">
        <f>+K88+K106+K111+K116+K125+K146+K165+K183</f>
        <v>5.675037485696917</v>
      </c>
    </row>
    <row r="88" spans="1:11" ht="12.75" x14ac:dyDescent="0.2">
      <c r="A88" s="338">
        <v>2</v>
      </c>
      <c r="B88" s="339">
        <v>2</v>
      </c>
      <c r="C88" s="339">
        <v>1</v>
      </c>
      <c r="D88" s="339"/>
      <c r="E88" s="339"/>
      <c r="F88" s="340" t="s">
        <v>29</v>
      </c>
      <c r="G88" s="341">
        <f>+G89+G91+G93+G95+G97+G99+G102+G104</f>
        <v>0</v>
      </c>
      <c r="H88" s="341">
        <f>+H89+H91+H93+H95+H97+H99+H102+H104</f>
        <v>3134281.6500000004</v>
      </c>
      <c r="I88" s="341">
        <f>+I89+I91+I93+I95+I97+I99+I102+I104</f>
        <v>0</v>
      </c>
      <c r="J88" s="341">
        <f>+J89+J91+J93+J95+J97+J99+J102+J104</f>
        <v>3134281.6500000004</v>
      </c>
      <c r="K88" s="342">
        <f>+K89+K91+K93+K95+K97+K99+K102+K104</f>
        <v>0.44799646612295385</v>
      </c>
    </row>
    <row r="89" spans="1:11" ht="12.75" x14ac:dyDescent="0.2">
      <c r="A89" s="343">
        <v>2</v>
      </c>
      <c r="B89" s="344">
        <v>2</v>
      </c>
      <c r="C89" s="344">
        <v>1</v>
      </c>
      <c r="D89" s="344">
        <v>1</v>
      </c>
      <c r="E89" s="344"/>
      <c r="F89" s="345" t="s">
        <v>119</v>
      </c>
      <c r="G89" s="346">
        <f>G90</f>
        <v>0</v>
      </c>
      <c r="H89" s="346">
        <f>H90</f>
        <v>0</v>
      </c>
      <c r="I89" s="346">
        <f>I90</f>
        <v>0</v>
      </c>
      <c r="J89" s="346">
        <f>J90</f>
        <v>0</v>
      </c>
      <c r="K89" s="347">
        <f>K90</f>
        <v>0</v>
      </c>
    </row>
    <row r="90" spans="1:11" ht="12.75" x14ac:dyDescent="0.2">
      <c r="A90" s="362">
        <v>2</v>
      </c>
      <c r="B90" s="349">
        <v>2</v>
      </c>
      <c r="C90" s="349">
        <v>1</v>
      </c>
      <c r="D90" s="349">
        <v>1</v>
      </c>
      <c r="E90" s="349" t="s">
        <v>309</v>
      </c>
      <c r="F90" s="363" t="s">
        <v>119</v>
      </c>
      <c r="G90" s="351"/>
      <c r="H90" s="351">
        <f>VLOOKUP(F90,PPNE4!F$23:N$531,9,FALSE)</f>
        <v>0</v>
      </c>
      <c r="I90" s="351"/>
      <c r="J90" s="351">
        <f>SUBTOTAL(9,G90:I90)</f>
        <v>0</v>
      </c>
      <c r="K90" s="352">
        <f>IFERROR(J90/$J$18*100,"0.00")</f>
        <v>0</v>
      </c>
    </row>
    <row r="91" spans="1:11" ht="12.75" x14ac:dyDescent="0.2">
      <c r="A91" s="343">
        <v>2</v>
      </c>
      <c r="B91" s="344">
        <v>2</v>
      </c>
      <c r="C91" s="344">
        <v>1</v>
      </c>
      <c r="D91" s="344">
        <v>2</v>
      </c>
      <c r="E91" s="344"/>
      <c r="F91" s="345" t="s">
        <v>120</v>
      </c>
      <c r="G91" s="346">
        <f>G92</f>
        <v>0</v>
      </c>
      <c r="H91" s="346">
        <f>H92</f>
        <v>2233563.16</v>
      </c>
      <c r="I91" s="346">
        <f>I92</f>
        <v>0</v>
      </c>
      <c r="J91" s="346">
        <f>J92</f>
        <v>2233563.16</v>
      </c>
      <c r="K91" s="347">
        <f>K92</f>
        <v>0.31925286693441152</v>
      </c>
    </row>
    <row r="92" spans="1:11" ht="12.75" x14ac:dyDescent="0.2">
      <c r="A92" s="362">
        <v>2</v>
      </c>
      <c r="B92" s="349">
        <v>2</v>
      </c>
      <c r="C92" s="349">
        <v>1</v>
      </c>
      <c r="D92" s="349">
        <v>2</v>
      </c>
      <c r="E92" s="349" t="s">
        <v>309</v>
      </c>
      <c r="F92" s="363" t="s">
        <v>120</v>
      </c>
      <c r="G92" s="351"/>
      <c r="H92" s="351">
        <f>VLOOKUP(F92,PPNE4!F$23:N$531,9,FALSE)</f>
        <v>2233563.16</v>
      </c>
      <c r="I92" s="351"/>
      <c r="J92" s="351">
        <f>SUBTOTAL(9,G92:I92)</f>
        <v>2233563.16</v>
      </c>
      <c r="K92" s="352">
        <f>IFERROR(J92/$J$18*100,"0.00")</f>
        <v>0.31925286693441152</v>
      </c>
    </row>
    <row r="93" spans="1:11" ht="12.75" x14ac:dyDescent="0.2">
      <c r="A93" s="343">
        <v>2</v>
      </c>
      <c r="B93" s="344">
        <v>2</v>
      </c>
      <c r="C93" s="344">
        <v>1</v>
      </c>
      <c r="D93" s="344">
        <v>3</v>
      </c>
      <c r="E93" s="344"/>
      <c r="F93" s="345" t="s">
        <v>121</v>
      </c>
      <c r="G93" s="346">
        <f>G94</f>
        <v>0</v>
      </c>
      <c r="H93" s="346">
        <f>H94</f>
        <v>0</v>
      </c>
      <c r="I93" s="346">
        <f>I94</f>
        <v>0</v>
      </c>
      <c r="J93" s="346">
        <f>J94</f>
        <v>0</v>
      </c>
      <c r="K93" s="347">
        <f>K94</f>
        <v>0</v>
      </c>
    </row>
    <row r="94" spans="1:11" ht="12.75" x14ac:dyDescent="0.2">
      <c r="A94" s="348">
        <v>2</v>
      </c>
      <c r="B94" s="349">
        <v>2</v>
      </c>
      <c r="C94" s="349">
        <v>1</v>
      </c>
      <c r="D94" s="349">
        <v>3</v>
      </c>
      <c r="E94" s="349" t="s">
        <v>309</v>
      </c>
      <c r="F94" s="353" t="s">
        <v>121</v>
      </c>
      <c r="G94" s="351"/>
      <c r="H94" s="351">
        <f>VLOOKUP(F94,PPNE4!F$23:N$531,9,FALSE)</f>
        <v>0</v>
      </c>
      <c r="I94" s="351"/>
      <c r="J94" s="351">
        <f>SUBTOTAL(9,G94:I94)</f>
        <v>0</v>
      </c>
      <c r="K94" s="352">
        <f>IFERROR(J94/$J$18*100,"0.00")</f>
        <v>0</v>
      </c>
    </row>
    <row r="95" spans="1:11" ht="12.75" x14ac:dyDescent="0.2">
      <c r="A95" s="343">
        <v>2</v>
      </c>
      <c r="B95" s="344">
        <v>2</v>
      </c>
      <c r="C95" s="344">
        <v>1</v>
      </c>
      <c r="D95" s="344">
        <v>4</v>
      </c>
      <c r="E95" s="344"/>
      <c r="F95" s="345" t="s">
        <v>122</v>
      </c>
      <c r="G95" s="346">
        <f>G96</f>
        <v>0</v>
      </c>
      <c r="H95" s="346">
        <f>H96</f>
        <v>0</v>
      </c>
      <c r="I95" s="346">
        <f>I96</f>
        <v>0</v>
      </c>
      <c r="J95" s="346">
        <f>J96</f>
        <v>0</v>
      </c>
      <c r="K95" s="347">
        <f>K96</f>
        <v>0</v>
      </c>
    </row>
    <row r="96" spans="1:11" ht="12.75" x14ac:dyDescent="0.2">
      <c r="A96" s="362">
        <v>2</v>
      </c>
      <c r="B96" s="349">
        <v>2</v>
      </c>
      <c r="C96" s="349">
        <v>1</v>
      </c>
      <c r="D96" s="349">
        <v>4</v>
      </c>
      <c r="E96" s="349" t="s">
        <v>309</v>
      </c>
      <c r="F96" s="363" t="s">
        <v>122</v>
      </c>
      <c r="G96" s="351"/>
      <c r="H96" s="351">
        <f>VLOOKUP(F96,PPNE4!F$23:N$531,9,FALSE)</f>
        <v>0</v>
      </c>
      <c r="I96" s="351"/>
      <c r="J96" s="351">
        <f>SUBTOTAL(9,G96:I96)</f>
        <v>0</v>
      </c>
      <c r="K96" s="352">
        <f>IFERROR(J96/$J$18*100,"0.00")</f>
        <v>0</v>
      </c>
    </row>
    <row r="97" spans="1:11" ht="12.75" x14ac:dyDescent="0.2">
      <c r="A97" s="343">
        <v>2</v>
      </c>
      <c r="B97" s="344">
        <v>2</v>
      </c>
      <c r="C97" s="344">
        <v>1</v>
      </c>
      <c r="D97" s="344">
        <v>5</v>
      </c>
      <c r="E97" s="344"/>
      <c r="F97" s="345" t="s">
        <v>123</v>
      </c>
      <c r="G97" s="346">
        <f>G98</f>
        <v>0</v>
      </c>
      <c r="H97" s="346">
        <f>H98</f>
        <v>900718.49</v>
      </c>
      <c r="I97" s="346">
        <f>I98</f>
        <v>0</v>
      </c>
      <c r="J97" s="346">
        <f>J98</f>
        <v>900718.49</v>
      </c>
      <c r="K97" s="347">
        <f>K98</f>
        <v>0.12874359918854233</v>
      </c>
    </row>
    <row r="98" spans="1:11" ht="12.75" x14ac:dyDescent="0.2">
      <c r="A98" s="362">
        <v>2</v>
      </c>
      <c r="B98" s="349">
        <v>2</v>
      </c>
      <c r="C98" s="349">
        <v>1</v>
      </c>
      <c r="D98" s="349">
        <v>5</v>
      </c>
      <c r="E98" s="349" t="s">
        <v>309</v>
      </c>
      <c r="F98" s="363" t="s">
        <v>123</v>
      </c>
      <c r="G98" s="351"/>
      <c r="H98" s="351">
        <f>VLOOKUP(F98,PPNE4!F$23:N$531,9,FALSE)</f>
        <v>900718.49</v>
      </c>
      <c r="I98" s="351"/>
      <c r="J98" s="351">
        <f>SUBTOTAL(9,G98:I98)</f>
        <v>900718.49</v>
      </c>
      <c r="K98" s="352">
        <f>IFERROR(J98/$J$18*100,"0.00")</f>
        <v>0.12874359918854233</v>
      </c>
    </row>
    <row r="99" spans="1:11" ht="12.75" x14ac:dyDescent="0.2">
      <c r="A99" s="343">
        <v>2</v>
      </c>
      <c r="B99" s="344">
        <v>2</v>
      </c>
      <c r="C99" s="344">
        <v>1</v>
      </c>
      <c r="D99" s="344">
        <v>6</v>
      </c>
      <c r="E99" s="344"/>
      <c r="F99" s="345" t="s">
        <v>30</v>
      </c>
      <c r="G99" s="346">
        <f>G100+G101</f>
        <v>0</v>
      </c>
      <c r="H99" s="346">
        <f>H100+H101</f>
        <v>0</v>
      </c>
      <c r="I99" s="346">
        <f>I100+I101</f>
        <v>0</v>
      </c>
      <c r="J99" s="346">
        <f>J100+J101</f>
        <v>0</v>
      </c>
      <c r="K99" s="347">
        <f>K100+K101</f>
        <v>0</v>
      </c>
    </row>
    <row r="100" spans="1:11" ht="12.75" x14ac:dyDescent="0.2">
      <c r="A100" s="362">
        <v>2</v>
      </c>
      <c r="B100" s="349">
        <v>2</v>
      </c>
      <c r="C100" s="349">
        <v>1</v>
      </c>
      <c r="D100" s="349">
        <v>6</v>
      </c>
      <c r="E100" s="349" t="s">
        <v>309</v>
      </c>
      <c r="F100" s="363" t="s">
        <v>124</v>
      </c>
      <c r="G100" s="364"/>
      <c r="H100" s="351">
        <f>VLOOKUP(F100,PPNE4!F$23:N$531,9,FALSE)</f>
        <v>0</v>
      </c>
      <c r="I100" s="364"/>
      <c r="J100" s="351">
        <f>SUBTOTAL(9,G100:I100)</f>
        <v>0</v>
      </c>
      <c r="K100" s="352">
        <f>IFERROR(J100/$J$18*100,"0.00")</f>
        <v>0</v>
      </c>
    </row>
    <row r="101" spans="1:11" ht="12.75" x14ac:dyDescent="0.2">
      <c r="A101" s="362">
        <v>2</v>
      </c>
      <c r="B101" s="349">
        <v>2</v>
      </c>
      <c r="C101" s="349">
        <v>1</v>
      </c>
      <c r="D101" s="349">
        <v>6</v>
      </c>
      <c r="E101" s="349" t="s">
        <v>310</v>
      </c>
      <c r="F101" s="363" t="s">
        <v>125</v>
      </c>
      <c r="G101" s="364"/>
      <c r="H101" s="351">
        <f>VLOOKUP(F101,PPNE4!F$23:N$531,9,FALSE)</f>
        <v>0</v>
      </c>
      <c r="I101" s="364"/>
      <c r="J101" s="351">
        <f>SUBTOTAL(9,G101:I101)</f>
        <v>0</v>
      </c>
      <c r="K101" s="352">
        <f>IFERROR(J101/$J$18*100,"0.00")</f>
        <v>0</v>
      </c>
    </row>
    <row r="102" spans="1:11" ht="12.75" x14ac:dyDescent="0.2">
      <c r="A102" s="343">
        <v>2</v>
      </c>
      <c r="B102" s="344">
        <v>2</v>
      </c>
      <c r="C102" s="344">
        <v>1</v>
      </c>
      <c r="D102" s="344">
        <v>7</v>
      </c>
      <c r="E102" s="344"/>
      <c r="F102" s="345" t="s">
        <v>31</v>
      </c>
      <c r="G102" s="346">
        <f>G103</f>
        <v>0</v>
      </c>
      <c r="H102" s="346">
        <f>H103</f>
        <v>0</v>
      </c>
      <c r="I102" s="346">
        <f>I103</f>
        <v>0</v>
      </c>
      <c r="J102" s="346">
        <f>J103</f>
        <v>0</v>
      </c>
      <c r="K102" s="347">
        <f>K103</f>
        <v>0</v>
      </c>
    </row>
    <row r="103" spans="1:11" ht="12.75" x14ac:dyDescent="0.2">
      <c r="A103" s="362">
        <v>2</v>
      </c>
      <c r="B103" s="349">
        <v>2</v>
      </c>
      <c r="C103" s="349">
        <v>1</v>
      </c>
      <c r="D103" s="349">
        <v>7</v>
      </c>
      <c r="E103" s="349" t="s">
        <v>309</v>
      </c>
      <c r="F103" s="363" t="s">
        <v>31</v>
      </c>
      <c r="G103" s="351"/>
      <c r="H103" s="351">
        <f>VLOOKUP(F103,PPNE4!F$23:N$531,9,FALSE)</f>
        <v>0</v>
      </c>
      <c r="I103" s="351">
        <f>VLOOKUP(F103,'[3]D-PROY GASTOS '!$F$17:$N$247,9,FALSE)</f>
        <v>0</v>
      </c>
      <c r="J103" s="351">
        <f>SUBTOTAL(9,G103:I103)</f>
        <v>0</v>
      </c>
      <c r="K103" s="352">
        <f>IFERROR(J103/$J$18*100,"0.00")</f>
        <v>0</v>
      </c>
    </row>
    <row r="104" spans="1:11" ht="12.75" x14ac:dyDescent="0.2">
      <c r="A104" s="343">
        <v>2</v>
      </c>
      <c r="B104" s="344">
        <v>2</v>
      </c>
      <c r="C104" s="344">
        <v>1</v>
      </c>
      <c r="D104" s="344">
        <v>8</v>
      </c>
      <c r="E104" s="344"/>
      <c r="F104" s="345" t="s">
        <v>126</v>
      </c>
      <c r="G104" s="346">
        <f>G105</f>
        <v>0</v>
      </c>
      <c r="H104" s="346">
        <f>H105</f>
        <v>0</v>
      </c>
      <c r="I104" s="346">
        <f>I105</f>
        <v>0</v>
      </c>
      <c r="J104" s="346">
        <f>J105</f>
        <v>0</v>
      </c>
      <c r="K104" s="347">
        <f>K105</f>
        <v>0</v>
      </c>
    </row>
    <row r="105" spans="1:11" ht="12.75" x14ac:dyDescent="0.2">
      <c r="A105" s="348">
        <v>2</v>
      </c>
      <c r="B105" s="349">
        <v>2</v>
      </c>
      <c r="C105" s="349">
        <v>1</v>
      </c>
      <c r="D105" s="349">
        <v>8</v>
      </c>
      <c r="E105" s="349" t="s">
        <v>309</v>
      </c>
      <c r="F105" s="353" t="s">
        <v>126</v>
      </c>
      <c r="G105" s="351"/>
      <c r="H105" s="351">
        <f>VLOOKUP(F105,PPNE4!F$23:N$531,9,FALSE)</f>
        <v>0</v>
      </c>
      <c r="I105" s="351"/>
      <c r="J105" s="351">
        <f>SUBTOTAL(9,G105:I105)</f>
        <v>0</v>
      </c>
      <c r="K105" s="352">
        <f>IFERROR(J105/$J$18*100,"0.00")</f>
        <v>0</v>
      </c>
    </row>
    <row r="106" spans="1:11" ht="12.75" x14ac:dyDescent="0.2">
      <c r="A106" s="338">
        <v>2</v>
      </c>
      <c r="B106" s="339">
        <v>2</v>
      </c>
      <c r="C106" s="339">
        <v>2</v>
      </c>
      <c r="D106" s="339"/>
      <c r="E106" s="339"/>
      <c r="F106" s="340" t="s">
        <v>367</v>
      </c>
      <c r="G106" s="341">
        <f>+G107+G109</f>
        <v>0</v>
      </c>
      <c r="H106" s="341">
        <f>+H107+H109</f>
        <v>2735053.6128571429</v>
      </c>
      <c r="I106" s="341">
        <f>+I107+I109</f>
        <v>0</v>
      </c>
      <c r="J106" s="341">
        <f>+J107+J109</f>
        <v>2735053.6128571429</v>
      </c>
      <c r="K106" s="342">
        <f>+K107+K109</f>
        <v>0.39093307176680103</v>
      </c>
    </row>
    <row r="107" spans="1:11" ht="12.75" x14ac:dyDescent="0.2">
      <c r="A107" s="343">
        <v>2</v>
      </c>
      <c r="B107" s="344">
        <v>2</v>
      </c>
      <c r="C107" s="344">
        <v>2</v>
      </c>
      <c r="D107" s="344">
        <v>1</v>
      </c>
      <c r="E107" s="344"/>
      <c r="F107" s="345" t="s">
        <v>127</v>
      </c>
      <c r="G107" s="346">
        <f>G108</f>
        <v>0</v>
      </c>
      <c r="H107" s="346">
        <f>H108</f>
        <v>2619373.27</v>
      </c>
      <c r="I107" s="346">
        <f>I108</f>
        <v>0</v>
      </c>
      <c r="J107" s="346">
        <f>J108</f>
        <v>2619373.27</v>
      </c>
      <c r="K107" s="347">
        <f>K108</f>
        <v>0.37439837878543109</v>
      </c>
    </row>
    <row r="108" spans="1:11" ht="12.75" x14ac:dyDescent="0.2">
      <c r="A108" s="348">
        <v>2</v>
      </c>
      <c r="B108" s="349">
        <v>2</v>
      </c>
      <c r="C108" s="349">
        <v>2</v>
      </c>
      <c r="D108" s="349">
        <v>1</v>
      </c>
      <c r="E108" s="349" t="s">
        <v>309</v>
      </c>
      <c r="F108" s="353" t="s">
        <v>127</v>
      </c>
      <c r="G108" s="351"/>
      <c r="H108" s="351">
        <f>VLOOKUP(F108,PPNE4!F$23:N$531,9,FALSE)</f>
        <v>2619373.27</v>
      </c>
      <c r="I108" s="351"/>
      <c r="J108" s="351">
        <f>SUBTOTAL(9,G108:I108)</f>
        <v>2619373.27</v>
      </c>
      <c r="K108" s="352">
        <f>IFERROR(J108/$J$18*100,"0.00")</f>
        <v>0.37439837878543109</v>
      </c>
    </row>
    <row r="109" spans="1:11" ht="12.75" x14ac:dyDescent="0.2">
      <c r="A109" s="343">
        <v>2</v>
      </c>
      <c r="B109" s="344">
        <v>2</v>
      </c>
      <c r="C109" s="344">
        <v>2</v>
      </c>
      <c r="D109" s="344">
        <v>2</v>
      </c>
      <c r="E109" s="344"/>
      <c r="F109" s="345" t="s">
        <v>128</v>
      </c>
      <c r="G109" s="346">
        <f>G110</f>
        <v>0</v>
      </c>
      <c r="H109" s="346">
        <f>H110</f>
        <v>115680.34285714285</v>
      </c>
      <c r="I109" s="346">
        <f>I110</f>
        <v>0</v>
      </c>
      <c r="J109" s="346">
        <f>J110</f>
        <v>115680.34285714285</v>
      </c>
      <c r="K109" s="347">
        <f>K110</f>
        <v>1.6534692981369968E-2</v>
      </c>
    </row>
    <row r="110" spans="1:11" ht="12.75" x14ac:dyDescent="0.2">
      <c r="A110" s="348">
        <v>2</v>
      </c>
      <c r="B110" s="349">
        <v>2</v>
      </c>
      <c r="C110" s="349">
        <v>2</v>
      </c>
      <c r="D110" s="349">
        <v>2</v>
      </c>
      <c r="E110" s="349" t="s">
        <v>309</v>
      </c>
      <c r="F110" s="353" t="s">
        <v>128</v>
      </c>
      <c r="G110" s="351"/>
      <c r="H110" s="351">
        <f>+'[3]D-PROY GASTOS '!N64</f>
        <v>115680.34285714285</v>
      </c>
      <c r="I110" s="351"/>
      <c r="J110" s="351">
        <f>SUBTOTAL(9,G110:I110)</f>
        <v>115680.34285714285</v>
      </c>
      <c r="K110" s="352">
        <f>IFERROR(J110/$J$18*100,"0.00")</f>
        <v>1.6534692981369968E-2</v>
      </c>
    </row>
    <row r="111" spans="1:11" ht="12.75" x14ac:dyDescent="0.2">
      <c r="A111" s="338">
        <v>2</v>
      </c>
      <c r="B111" s="339">
        <v>2</v>
      </c>
      <c r="C111" s="339">
        <v>3</v>
      </c>
      <c r="D111" s="339"/>
      <c r="E111" s="339"/>
      <c r="F111" s="340" t="s">
        <v>32</v>
      </c>
      <c r="G111" s="341">
        <f>+G112+G114</f>
        <v>0</v>
      </c>
      <c r="H111" s="341">
        <f>+H112+H114</f>
        <v>936345.8614285714</v>
      </c>
      <c r="I111" s="341">
        <f>+I112+I114</f>
        <v>0</v>
      </c>
      <c r="J111" s="341">
        <f>+J112+J114</f>
        <v>936345.8614285714</v>
      </c>
      <c r="K111" s="342">
        <f>+K112+K114</f>
        <v>0.13383597386305504</v>
      </c>
    </row>
    <row r="112" spans="1:11" ht="12.75" x14ac:dyDescent="0.2">
      <c r="A112" s="343">
        <v>2</v>
      </c>
      <c r="B112" s="344">
        <v>2</v>
      </c>
      <c r="C112" s="344">
        <v>3</v>
      </c>
      <c r="D112" s="344">
        <v>1</v>
      </c>
      <c r="E112" s="344"/>
      <c r="F112" s="345" t="s">
        <v>129</v>
      </c>
      <c r="G112" s="346">
        <f>G113</f>
        <v>0</v>
      </c>
      <c r="H112" s="346">
        <f>H113</f>
        <v>585428.57142857136</v>
      </c>
      <c r="I112" s="346">
        <f>I113</f>
        <v>0</v>
      </c>
      <c r="J112" s="346">
        <f>J113</f>
        <v>585428.57142857136</v>
      </c>
      <c r="K112" s="347">
        <f>K113</f>
        <v>8.3677844065931109E-2</v>
      </c>
    </row>
    <row r="113" spans="1:11" ht="12.75" x14ac:dyDescent="0.2">
      <c r="A113" s="348">
        <v>2</v>
      </c>
      <c r="B113" s="349">
        <v>2</v>
      </c>
      <c r="C113" s="349">
        <v>3</v>
      </c>
      <c r="D113" s="349">
        <v>1</v>
      </c>
      <c r="E113" s="349" t="s">
        <v>309</v>
      </c>
      <c r="F113" s="353" t="s">
        <v>129</v>
      </c>
      <c r="G113" s="351"/>
      <c r="H113" s="351">
        <f>+'[3]D-PROY GASTOS '!N67</f>
        <v>585428.57142857136</v>
      </c>
      <c r="I113" s="351"/>
      <c r="J113" s="351">
        <f>SUBTOTAL(9,G113:I113)</f>
        <v>585428.57142857136</v>
      </c>
      <c r="K113" s="352">
        <f>IFERROR(J113/$J$18*100,"0.00")</f>
        <v>8.3677844065931109E-2</v>
      </c>
    </row>
    <row r="114" spans="1:11" ht="12.75" x14ac:dyDescent="0.2">
      <c r="A114" s="343">
        <v>2</v>
      </c>
      <c r="B114" s="344">
        <v>2</v>
      </c>
      <c r="C114" s="344">
        <v>3</v>
      </c>
      <c r="D114" s="344">
        <v>2</v>
      </c>
      <c r="E114" s="344"/>
      <c r="F114" s="345" t="s">
        <v>130</v>
      </c>
      <c r="G114" s="346">
        <f>G115</f>
        <v>0</v>
      </c>
      <c r="H114" s="346">
        <f>H115</f>
        <v>350917.29</v>
      </c>
      <c r="I114" s="346">
        <f>I115</f>
        <v>0</v>
      </c>
      <c r="J114" s="346">
        <f>J115</f>
        <v>350917.29</v>
      </c>
      <c r="K114" s="347">
        <f>K115</f>
        <v>5.0158129797123932E-2</v>
      </c>
    </row>
    <row r="115" spans="1:11" ht="12.75" x14ac:dyDescent="0.2">
      <c r="A115" s="362">
        <v>2</v>
      </c>
      <c r="B115" s="349">
        <v>2</v>
      </c>
      <c r="C115" s="349">
        <v>3</v>
      </c>
      <c r="D115" s="349">
        <v>2</v>
      </c>
      <c r="E115" s="349" t="s">
        <v>309</v>
      </c>
      <c r="F115" s="363" t="s">
        <v>130</v>
      </c>
      <c r="G115" s="351"/>
      <c r="H115" s="351">
        <f>VLOOKUP(F115,PPNE4!F$23:N$531,9,FALSE)</f>
        <v>350917.29</v>
      </c>
      <c r="I115" s="351"/>
      <c r="J115" s="351">
        <f>SUBTOTAL(9,G115:I115)</f>
        <v>350917.29</v>
      </c>
      <c r="K115" s="352">
        <f>IFERROR(J115/$J$18*100,"0.00")</f>
        <v>5.0158129797123932E-2</v>
      </c>
    </row>
    <row r="116" spans="1:11" ht="12.75" x14ac:dyDescent="0.2">
      <c r="A116" s="338">
        <v>2</v>
      </c>
      <c r="B116" s="339">
        <v>2</v>
      </c>
      <c r="C116" s="339">
        <v>4</v>
      </c>
      <c r="D116" s="339"/>
      <c r="E116" s="339"/>
      <c r="F116" s="340" t="s">
        <v>131</v>
      </c>
      <c r="G116" s="341">
        <f>+G117+G119+G121+G123</f>
        <v>0</v>
      </c>
      <c r="H116" s="341">
        <f>+H117+H119+H121+H123</f>
        <v>29650.29</v>
      </c>
      <c r="I116" s="341">
        <f>+I117+I119+I121+I123</f>
        <v>0</v>
      </c>
      <c r="J116" s="341">
        <f>+J117+J119+J121+J123</f>
        <v>29650.29</v>
      </c>
      <c r="K116" s="342">
        <f>+K117+K119+K121+K123</f>
        <v>4.2380445099822976E-3</v>
      </c>
    </row>
    <row r="117" spans="1:11" ht="12.75" x14ac:dyDescent="0.2">
      <c r="A117" s="343">
        <v>2</v>
      </c>
      <c r="B117" s="344">
        <v>2</v>
      </c>
      <c r="C117" s="344">
        <v>4</v>
      </c>
      <c r="D117" s="344">
        <v>1</v>
      </c>
      <c r="E117" s="344"/>
      <c r="F117" s="361" t="s">
        <v>33</v>
      </c>
      <c r="G117" s="346">
        <f>G118</f>
        <v>0</v>
      </c>
      <c r="H117" s="346">
        <f>H118</f>
        <v>6634.29</v>
      </c>
      <c r="I117" s="346">
        <f>I118</f>
        <v>0</v>
      </c>
      <c r="J117" s="346">
        <f>J118</f>
        <v>6634.29</v>
      </c>
      <c r="K117" s="347">
        <f>K118</f>
        <v>9.4826783522624757E-4</v>
      </c>
    </row>
    <row r="118" spans="1:11" ht="12.75" x14ac:dyDescent="0.2">
      <c r="A118" s="348">
        <v>2</v>
      </c>
      <c r="B118" s="349">
        <v>2</v>
      </c>
      <c r="C118" s="349">
        <v>4</v>
      </c>
      <c r="D118" s="349">
        <v>1</v>
      </c>
      <c r="E118" s="349" t="s">
        <v>309</v>
      </c>
      <c r="F118" s="353" t="s">
        <v>33</v>
      </c>
      <c r="G118" s="351"/>
      <c r="H118" s="351">
        <f>VLOOKUP(F118,PPNE4!F$23:N$531,9,FALSE)</f>
        <v>6634.29</v>
      </c>
      <c r="I118" s="351"/>
      <c r="J118" s="351">
        <f>SUBTOTAL(9,G118:I118)</f>
        <v>6634.29</v>
      </c>
      <c r="K118" s="352">
        <f>IFERROR(J118/$J$18*100,"0.00")</f>
        <v>9.4826783522624757E-4</v>
      </c>
    </row>
    <row r="119" spans="1:11" ht="12.75" x14ac:dyDescent="0.2">
      <c r="A119" s="343">
        <v>2</v>
      </c>
      <c r="B119" s="344">
        <v>2</v>
      </c>
      <c r="C119" s="344">
        <v>4</v>
      </c>
      <c r="D119" s="344">
        <v>2</v>
      </c>
      <c r="E119" s="344"/>
      <c r="F119" s="361" t="s">
        <v>34</v>
      </c>
      <c r="G119" s="346">
        <f>G120</f>
        <v>0</v>
      </c>
      <c r="H119" s="346">
        <f>H120</f>
        <v>0</v>
      </c>
      <c r="I119" s="346">
        <f>I120</f>
        <v>0</v>
      </c>
      <c r="J119" s="346">
        <f>J120</f>
        <v>0</v>
      </c>
      <c r="K119" s="347">
        <f>K120</f>
        <v>0</v>
      </c>
    </row>
    <row r="120" spans="1:11" ht="12.75" x14ac:dyDescent="0.2">
      <c r="A120" s="365">
        <v>2</v>
      </c>
      <c r="B120" s="357">
        <v>2</v>
      </c>
      <c r="C120" s="357">
        <v>4</v>
      </c>
      <c r="D120" s="357">
        <v>2</v>
      </c>
      <c r="E120" s="357" t="s">
        <v>309</v>
      </c>
      <c r="F120" s="366" t="s">
        <v>34</v>
      </c>
      <c r="G120" s="359"/>
      <c r="H120" s="351">
        <f>VLOOKUP(F120,PPNE4!F$23:N$531,9,FALSE)</f>
        <v>0</v>
      </c>
      <c r="I120" s="351">
        <f>VLOOKUP(F120,'[3]D-PROY GASTOS '!$F$17:$N$247,9,FALSE)</f>
        <v>0</v>
      </c>
      <c r="J120" s="359">
        <f>SUBTOTAL(9,G120:I120)</f>
        <v>0</v>
      </c>
      <c r="K120" s="360">
        <f>IFERROR(J120/$J$18*100,"0.00")</f>
        <v>0</v>
      </c>
    </row>
    <row r="121" spans="1:11" ht="12.75" x14ac:dyDescent="0.2">
      <c r="A121" s="343">
        <v>2</v>
      </c>
      <c r="B121" s="344">
        <v>2</v>
      </c>
      <c r="C121" s="344">
        <v>4</v>
      </c>
      <c r="D121" s="344">
        <v>3</v>
      </c>
      <c r="E121" s="344"/>
      <c r="F121" s="361" t="s">
        <v>49</v>
      </c>
      <c r="G121" s="346">
        <f>G122</f>
        <v>0</v>
      </c>
      <c r="H121" s="346">
        <f>H122</f>
        <v>13200</v>
      </c>
      <c r="I121" s="346">
        <f>I122</f>
        <v>0</v>
      </c>
      <c r="J121" s="346">
        <f>J122</f>
        <v>13200</v>
      </c>
      <c r="K121" s="347">
        <f>K122</f>
        <v>1.8867332336974219E-3</v>
      </c>
    </row>
    <row r="122" spans="1:11" ht="12.75" x14ac:dyDescent="0.2">
      <c r="A122" s="362">
        <v>2</v>
      </c>
      <c r="B122" s="349">
        <v>2</v>
      </c>
      <c r="C122" s="349">
        <v>4</v>
      </c>
      <c r="D122" s="349">
        <v>3</v>
      </c>
      <c r="E122" s="349" t="s">
        <v>309</v>
      </c>
      <c r="F122" s="363" t="s">
        <v>49</v>
      </c>
      <c r="G122" s="351"/>
      <c r="H122" s="351">
        <f>VLOOKUP(F122,PPNE4!F$23:N$531,9,FALSE)</f>
        <v>13200</v>
      </c>
      <c r="I122" s="351"/>
      <c r="J122" s="351">
        <f>SUBTOTAL(9,G122:I122)</f>
        <v>13200</v>
      </c>
      <c r="K122" s="352">
        <f>IFERROR(J122/$J$18*100,"0.00")</f>
        <v>1.8867332336974219E-3</v>
      </c>
    </row>
    <row r="123" spans="1:11" ht="12.75" x14ac:dyDescent="0.2">
      <c r="A123" s="343">
        <v>2</v>
      </c>
      <c r="B123" s="344">
        <v>2</v>
      </c>
      <c r="C123" s="344">
        <v>4</v>
      </c>
      <c r="D123" s="344">
        <v>4</v>
      </c>
      <c r="E123" s="344"/>
      <c r="F123" s="361" t="s">
        <v>132</v>
      </c>
      <c r="G123" s="346">
        <f>G124</f>
        <v>0</v>
      </c>
      <c r="H123" s="346">
        <f>H124</f>
        <v>9816</v>
      </c>
      <c r="I123" s="346">
        <f>I124</f>
        <v>0</v>
      </c>
      <c r="J123" s="346">
        <f>J124</f>
        <v>9816</v>
      </c>
      <c r="K123" s="347">
        <f>K124</f>
        <v>1.4030434410586283E-3</v>
      </c>
    </row>
    <row r="124" spans="1:11" ht="12.75" x14ac:dyDescent="0.2">
      <c r="A124" s="362">
        <v>2</v>
      </c>
      <c r="B124" s="349">
        <v>2</v>
      </c>
      <c r="C124" s="349">
        <v>4</v>
      </c>
      <c r="D124" s="349">
        <v>4</v>
      </c>
      <c r="E124" s="349" t="s">
        <v>309</v>
      </c>
      <c r="F124" s="363" t="s">
        <v>132</v>
      </c>
      <c r="G124" s="351"/>
      <c r="H124" s="351">
        <f>VLOOKUP(F124,PPNE4!F$23:N$531,9,FALSE)</f>
        <v>9816</v>
      </c>
      <c r="I124" s="351"/>
      <c r="J124" s="351">
        <f>SUBTOTAL(9,G124:I124)</f>
        <v>9816</v>
      </c>
      <c r="K124" s="352">
        <f>IFERROR(J124/$J$18*100,"0.00")</f>
        <v>1.4030434410586283E-3</v>
      </c>
    </row>
    <row r="125" spans="1:11" ht="12.75" x14ac:dyDescent="0.2">
      <c r="A125" s="338">
        <v>2</v>
      </c>
      <c r="B125" s="339">
        <v>2</v>
      </c>
      <c r="C125" s="339">
        <v>5</v>
      </c>
      <c r="D125" s="339"/>
      <c r="E125" s="339"/>
      <c r="F125" s="340" t="s">
        <v>133</v>
      </c>
      <c r="G125" s="341">
        <f>+G126+G128+G130+G136+G138+G140+G142+G144</f>
        <v>0</v>
      </c>
      <c r="H125" s="341">
        <f>+H126+H128+H130+H136+H138+H140+H142+H144</f>
        <v>3790456.7671285714</v>
      </c>
      <c r="I125" s="341">
        <f>+I126+I128+I130+I136+I138+I140+I142+I144</f>
        <v>0</v>
      </c>
      <c r="J125" s="341">
        <f>+J126+J128+J130+J136+J138+J140+J142+J144</f>
        <v>3790456.7671285714</v>
      </c>
      <c r="K125" s="342">
        <f>+K126+K128+K130+K136+K138+K140+K142+K144</f>
        <v>0.54178642071475491</v>
      </c>
    </row>
    <row r="126" spans="1:11" ht="12.75" x14ac:dyDescent="0.2">
      <c r="A126" s="343">
        <v>2</v>
      </c>
      <c r="B126" s="344">
        <v>2</v>
      </c>
      <c r="C126" s="344">
        <v>5</v>
      </c>
      <c r="D126" s="344">
        <v>1</v>
      </c>
      <c r="E126" s="344"/>
      <c r="F126" s="361" t="s">
        <v>134</v>
      </c>
      <c r="G126" s="346">
        <f>G127</f>
        <v>0</v>
      </c>
      <c r="H126" s="346">
        <f>H127</f>
        <v>1081490.1357</v>
      </c>
      <c r="I126" s="346">
        <f>I127</f>
        <v>0</v>
      </c>
      <c r="J126" s="346">
        <f>J127</f>
        <v>1081490.1357</v>
      </c>
      <c r="K126" s="347">
        <f>K127</f>
        <v>0.15458207431372156</v>
      </c>
    </row>
    <row r="127" spans="1:11" ht="12.75" x14ac:dyDescent="0.2">
      <c r="A127" s="362">
        <v>2</v>
      </c>
      <c r="B127" s="349">
        <v>2</v>
      </c>
      <c r="C127" s="349">
        <v>5</v>
      </c>
      <c r="D127" s="349">
        <v>1</v>
      </c>
      <c r="E127" s="349" t="s">
        <v>309</v>
      </c>
      <c r="F127" s="363" t="s">
        <v>134</v>
      </c>
      <c r="G127" s="351"/>
      <c r="H127" s="351">
        <f>VLOOKUP(F127,PPNE4!F$23:N$1531,9,FALSE)</f>
        <v>1081490.1357</v>
      </c>
      <c r="I127" s="351"/>
      <c r="J127" s="351">
        <f>SUBTOTAL(9,G127:I127)</f>
        <v>1081490.1357</v>
      </c>
      <c r="K127" s="352">
        <f>IFERROR(J127/$J$18*100,"0.00")</f>
        <v>0.15458207431372156</v>
      </c>
    </row>
    <row r="128" spans="1:11" ht="12.75" x14ac:dyDescent="0.2">
      <c r="A128" s="367">
        <v>2</v>
      </c>
      <c r="B128" s="344">
        <v>2</v>
      </c>
      <c r="C128" s="344">
        <v>5</v>
      </c>
      <c r="D128" s="344">
        <v>2</v>
      </c>
      <c r="E128" s="344"/>
      <c r="F128" s="368" t="s">
        <v>135</v>
      </c>
      <c r="G128" s="346">
        <f>G129</f>
        <v>0</v>
      </c>
      <c r="H128" s="346">
        <f>H129</f>
        <v>0</v>
      </c>
      <c r="I128" s="346">
        <f>I129</f>
        <v>0</v>
      </c>
      <c r="J128" s="346">
        <f>J129</f>
        <v>0</v>
      </c>
      <c r="K128" s="347">
        <f>K129</f>
        <v>0</v>
      </c>
    </row>
    <row r="129" spans="1:11" ht="12.75" x14ac:dyDescent="0.2">
      <c r="A129" s="362">
        <v>2</v>
      </c>
      <c r="B129" s="349">
        <v>2</v>
      </c>
      <c r="C129" s="349">
        <v>5</v>
      </c>
      <c r="D129" s="349">
        <v>2</v>
      </c>
      <c r="E129" s="349" t="s">
        <v>309</v>
      </c>
      <c r="F129" s="363" t="s">
        <v>135</v>
      </c>
      <c r="G129" s="351"/>
      <c r="H129" s="351">
        <f>VLOOKUP(F129,PPNE4!F$23:N$531,9,FALSE)</f>
        <v>0</v>
      </c>
      <c r="I129" s="351"/>
      <c r="J129" s="351">
        <f>SUBTOTAL(9,G129:I129)</f>
        <v>0</v>
      </c>
      <c r="K129" s="352">
        <f>IFERROR(J129/$J$18*100,"0.00")</f>
        <v>0</v>
      </c>
    </row>
    <row r="130" spans="1:11" ht="12.75" x14ac:dyDescent="0.2">
      <c r="A130" s="343">
        <v>2</v>
      </c>
      <c r="B130" s="344">
        <v>2</v>
      </c>
      <c r="C130" s="344">
        <v>5</v>
      </c>
      <c r="D130" s="344">
        <v>3</v>
      </c>
      <c r="E130" s="344"/>
      <c r="F130" s="361" t="s">
        <v>136</v>
      </c>
      <c r="G130" s="346">
        <f>SUM(G131:G135)</f>
        <v>0</v>
      </c>
      <c r="H130" s="346">
        <f>SUM(H131:H135)</f>
        <v>386715.45</v>
      </c>
      <c r="I130" s="346">
        <f>SUM(I131:I135)</f>
        <v>0</v>
      </c>
      <c r="J130" s="346">
        <f>SUM(J131:J135)</f>
        <v>386715.45</v>
      </c>
      <c r="K130" s="347">
        <f>SUM(K131:K135)</f>
        <v>5.5274916022670741E-2</v>
      </c>
    </row>
    <row r="131" spans="1:11" ht="12.75" x14ac:dyDescent="0.2">
      <c r="A131" s="362">
        <v>2</v>
      </c>
      <c r="B131" s="349">
        <v>2</v>
      </c>
      <c r="C131" s="349">
        <v>5</v>
      </c>
      <c r="D131" s="349">
        <v>3</v>
      </c>
      <c r="E131" s="349" t="s">
        <v>309</v>
      </c>
      <c r="F131" s="363" t="s">
        <v>137</v>
      </c>
      <c r="G131" s="351"/>
      <c r="H131" s="351">
        <f>VLOOKUP(F131,PPNE4!F$23:N$531,9,FALSE)</f>
        <v>0</v>
      </c>
      <c r="I131" s="351"/>
      <c r="J131" s="351">
        <f>SUBTOTAL(9,G131:I131)</f>
        <v>0</v>
      </c>
      <c r="K131" s="352">
        <f>IFERROR(J131/$J$18*100,"0.00")</f>
        <v>0</v>
      </c>
    </row>
    <row r="132" spans="1:11" ht="12.75" x14ac:dyDescent="0.2">
      <c r="A132" s="362">
        <v>2</v>
      </c>
      <c r="B132" s="349">
        <v>2</v>
      </c>
      <c r="C132" s="349">
        <v>5</v>
      </c>
      <c r="D132" s="349">
        <v>3</v>
      </c>
      <c r="E132" s="349" t="s">
        <v>310</v>
      </c>
      <c r="F132" s="363" t="s">
        <v>138</v>
      </c>
      <c r="G132" s="351"/>
      <c r="H132" s="351">
        <f>VLOOKUP(F132,PPNE4!F$23:N$531,9,FALSE)</f>
        <v>0</v>
      </c>
      <c r="I132" s="351"/>
      <c r="J132" s="351">
        <f>SUBTOTAL(9,G132:I132)</f>
        <v>0</v>
      </c>
      <c r="K132" s="352">
        <f>IFERROR(J132/$J$18*100,"0.00")</f>
        <v>0</v>
      </c>
    </row>
    <row r="133" spans="1:11" ht="12.75" x14ac:dyDescent="0.2">
      <c r="A133" s="362">
        <v>2</v>
      </c>
      <c r="B133" s="349">
        <v>2</v>
      </c>
      <c r="C133" s="349">
        <v>5</v>
      </c>
      <c r="D133" s="349">
        <v>3</v>
      </c>
      <c r="E133" s="349" t="s">
        <v>311</v>
      </c>
      <c r="F133" s="363" t="s">
        <v>139</v>
      </c>
      <c r="G133" s="351"/>
      <c r="H133" s="351">
        <f>VLOOKUP(F133,PPNE4!F$23:N$1531,9,FALSE)</f>
        <v>386715.45</v>
      </c>
      <c r="I133" s="351"/>
      <c r="J133" s="351">
        <f>SUBTOTAL(9,G133:I133)</f>
        <v>386715.45</v>
      </c>
      <c r="K133" s="352">
        <f>IFERROR(J133/$J$18*100,"0.00")</f>
        <v>5.5274916022670741E-2</v>
      </c>
    </row>
    <row r="134" spans="1:11" ht="12.75" x14ac:dyDescent="0.2">
      <c r="A134" s="362">
        <v>2</v>
      </c>
      <c r="B134" s="349">
        <v>2</v>
      </c>
      <c r="C134" s="349">
        <v>5</v>
      </c>
      <c r="D134" s="349">
        <v>3</v>
      </c>
      <c r="E134" s="349" t="s">
        <v>312</v>
      </c>
      <c r="F134" s="363" t="s">
        <v>140</v>
      </c>
      <c r="G134" s="351"/>
      <c r="H134" s="351">
        <f>VLOOKUP(F134,PPNE4!F$23:N$531,9,FALSE)</f>
        <v>0</v>
      </c>
      <c r="I134" s="351"/>
      <c r="J134" s="351">
        <f>SUBTOTAL(9,G134:I134)</f>
        <v>0</v>
      </c>
      <c r="K134" s="352">
        <f>IFERROR(J134/$J$18*100,"0.00")</f>
        <v>0</v>
      </c>
    </row>
    <row r="135" spans="1:11" ht="12.75" x14ac:dyDescent="0.2">
      <c r="A135" s="362">
        <v>2</v>
      </c>
      <c r="B135" s="349">
        <v>2</v>
      </c>
      <c r="C135" s="349">
        <v>5</v>
      </c>
      <c r="D135" s="349">
        <v>3</v>
      </c>
      <c r="E135" s="349" t="s">
        <v>316</v>
      </c>
      <c r="F135" s="363" t="s">
        <v>141</v>
      </c>
      <c r="G135" s="351"/>
      <c r="H135" s="351">
        <f>VLOOKUP(F135,PPNE4!F$23:N$531,9,FALSE)</f>
        <v>0</v>
      </c>
      <c r="I135" s="351"/>
      <c r="J135" s="351">
        <f>SUBTOTAL(9,G135:I135)</f>
        <v>0</v>
      </c>
      <c r="K135" s="352">
        <f>IFERROR(J135/$J$18*100,"0.00")</f>
        <v>0</v>
      </c>
    </row>
    <row r="136" spans="1:11" ht="12.75" x14ac:dyDescent="0.2">
      <c r="A136" s="343">
        <v>2</v>
      </c>
      <c r="B136" s="344">
        <v>2</v>
      </c>
      <c r="C136" s="344">
        <v>5</v>
      </c>
      <c r="D136" s="344">
        <v>4</v>
      </c>
      <c r="E136" s="344"/>
      <c r="F136" s="361" t="s">
        <v>142</v>
      </c>
      <c r="G136" s="346">
        <f>G137</f>
        <v>0</v>
      </c>
      <c r="H136" s="346">
        <f>H137</f>
        <v>2171324.5714285714</v>
      </c>
      <c r="I136" s="346">
        <f>I137</f>
        <v>0</v>
      </c>
      <c r="J136" s="346">
        <f>J137</f>
        <v>2171324.5714285714</v>
      </c>
      <c r="K136" s="347">
        <f>K137</f>
        <v>0.3103568356104619</v>
      </c>
    </row>
    <row r="137" spans="1:11" ht="12.75" x14ac:dyDescent="0.2">
      <c r="A137" s="362">
        <v>2</v>
      </c>
      <c r="B137" s="349">
        <v>2</v>
      </c>
      <c r="C137" s="349">
        <v>5</v>
      </c>
      <c r="D137" s="349">
        <v>4</v>
      </c>
      <c r="E137" s="349" t="s">
        <v>309</v>
      </c>
      <c r="F137" s="363" t="s">
        <v>142</v>
      </c>
      <c r="G137" s="351"/>
      <c r="H137" s="351">
        <f>VLOOKUP(F137,PPNE4!F$23:N$1531,9,FALSE)</f>
        <v>2171324.5714285714</v>
      </c>
      <c r="I137" s="351"/>
      <c r="J137" s="351">
        <f>SUBTOTAL(9,G137:I137)</f>
        <v>2171324.5714285714</v>
      </c>
      <c r="K137" s="352">
        <f>IFERROR(J137/$J$18*100,"0.00")</f>
        <v>0.3103568356104619</v>
      </c>
    </row>
    <row r="138" spans="1:11" ht="12.75" x14ac:dyDescent="0.2">
      <c r="A138" s="367">
        <v>2</v>
      </c>
      <c r="B138" s="344">
        <v>2</v>
      </c>
      <c r="C138" s="344">
        <v>5</v>
      </c>
      <c r="D138" s="344">
        <v>5</v>
      </c>
      <c r="E138" s="344"/>
      <c r="F138" s="368" t="s">
        <v>368</v>
      </c>
      <c r="G138" s="369">
        <f>+G139</f>
        <v>0</v>
      </c>
      <c r="H138" s="369">
        <f>+H139</f>
        <v>0</v>
      </c>
      <c r="I138" s="369">
        <f>+I139</f>
        <v>0</v>
      </c>
      <c r="J138" s="369">
        <f>+J139</f>
        <v>0</v>
      </c>
      <c r="K138" s="370">
        <f>+K139</f>
        <v>0</v>
      </c>
    </row>
    <row r="139" spans="1:11" ht="12.75" x14ac:dyDescent="0.2">
      <c r="A139" s="362">
        <v>2</v>
      </c>
      <c r="B139" s="349">
        <v>2</v>
      </c>
      <c r="C139" s="349">
        <v>5</v>
      </c>
      <c r="D139" s="349">
        <v>5</v>
      </c>
      <c r="E139" s="349" t="s">
        <v>309</v>
      </c>
      <c r="F139" s="363" t="s">
        <v>368</v>
      </c>
      <c r="G139" s="351"/>
      <c r="H139" s="351">
        <f>VLOOKUP(F139,PPNE4!F$23:N$531,9,FALSE)</f>
        <v>0</v>
      </c>
      <c r="I139" s="351"/>
      <c r="J139" s="351">
        <f>SUBTOTAL(9,G139:I139)</f>
        <v>0</v>
      </c>
      <c r="K139" s="352">
        <f>IFERROR(J139/$J$18*100,"0.00")</f>
        <v>0</v>
      </c>
    </row>
    <row r="140" spans="1:11" ht="12.75" x14ac:dyDescent="0.2">
      <c r="A140" s="367">
        <v>2</v>
      </c>
      <c r="B140" s="344">
        <v>2</v>
      </c>
      <c r="C140" s="344">
        <v>5</v>
      </c>
      <c r="D140" s="344">
        <v>6</v>
      </c>
      <c r="E140" s="344"/>
      <c r="F140" s="368" t="s">
        <v>369</v>
      </c>
      <c r="G140" s="346">
        <f>G141</f>
        <v>0</v>
      </c>
      <c r="H140" s="346">
        <f>H141</f>
        <v>0</v>
      </c>
      <c r="I140" s="346">
        <f>I141</f>
        <v>0</v>
      </c>
      <c r="J140" s="346">
        <f>J141</f>
        <v>0</v>
      </c>
      <c r="K140" s="347">
        <f>K141</f>
        <v>0</v>
      </c>
    </row>
    <row r="141" spans="1:11" ht="12.75" x14ac:dyDescent="0.2">
      <c r="A141" s="362">
        <v>2</v>
      </c>
      <c r="B141" s="349">
        <v>2</v>
      </c>
      <c r="C141" s="349">
        <v>5</v>
      </c>
      <c r="D141" s="349">
        <v>6</v>
      </c>
      <c r="E141" s="349" t="s">
        <v>309</v>
      </c>
      <c r="F141" s="363" t="s">
        <v>369</v>
      </c>
      <c r="G141" s="351"/>
      <c r="H141" s="351">
        <f>VLOOKUP(F141,PPNE4!F$23:N$531,9,FALSE)</f>
        <v>0</v>
      </c>
      <c r="I141" s="351"/>
      <c r="J141" s="351">
        <f>SUBTOTAL(9,G141:I141)</f>
        <v>0</v>
      </c>
      <c r="K141" s="352">
        <f>IFERROR(J141/$J$18*100,"0.00")</f>
        <v>0</v>
      </c>
    </row>
    <row r="142" spans="1:11" ht="12.75" x14ac:dyDescent="0.2">
      <c r="A142" s="367">
        <v>2</v>
      </c>
      <c r="B142" s="344">
        <v>2</v>
      </c>
      <c r="C142" s="344">
        <v>5</v>
      </c>
      <c r="D142" s="344">
        <v>7</v>
      </c>
      <c r="E142" s="344"/>
      <c r="F142" s="368" t="s">
        <v>370</v>
      </c>
      <c r="G142" s="369">
        <f>+G143</f>
        <v>0</v>
      </c>
      <c r="H142" s="369">
        <f>+H143</f>
        <v>0</v>
      </c>
      <c r="I142" s="369">
        <f>+I143</f>
        <v>0</v>
      </c>
      <c r="J142" s="369">
        <f>+J143</f>
        <v>0</v>
      </c>
      <c r="K142" s="370">
        <f>+K143</f>
        <v>0</v>
      </c>
    </row>
    <row r="143" spans="1:11" ht="12.75" x14ac:dyDescent="0.2">
      <c r="A143" s="362">
        <v>2</v>
      </c>
      <c r="B143" s="349">
        <v>2</v>
      </c>
      <c r="C143" s="349">
        <v>5</v>
      </c>
      <c r="D143" s="349">
        <v>7</v>
      </c>
      <c r="E143" s="349" t="s">
        <v>309</v>
      </c>
      <c r="F143" s="363" t="s">
        <v>370</v>
      </c>
      <c r="G143" s="351"/>
      <c r="H143" s="351">
        <f>VLOOKUP(F143,PPNE4!F$23:N$531,9,FALSE)</f>
        <v>0</v>
      </c>
      <c r="I143" s="351"/>
      <c r="J143" s="351">
        <f>SUBTOTAL(9,G143:I143)</f>
        <v>0</v>
      </c>
      <c r="K143" s="352">
        <f>IFERROR(J143/$J$18*100,"0.00")</f>
        <v>0</v>
      </c>
    </row>
    <row r="144" spans="1:11" ht="12.75" x14ac:dyDescent="0.2">
      <c r="A144" s="367">
        <v>2</v>
      </c>
      <c r="B144" s="344">
        <v>2</v>
      </c>
      <c r="C144" s="344">
        <v>5</v>
      </c>
      <c r="D144" s="344">
        <v>8</v>
      </c>
      <c r="E144" s="344"/>
      <c r="F144" s="368" t="s">
        <v>143</v>
      </c>
      <c r="G144" s="346">
        <f>G145</f>
        <v>0</v>
      </c>
      <c r="H144" s="346">
        <f>H145</f>
        <v>150926.60999999999</v>
      </c>
      <c r="I144" s="346">
        <f>I145</f>
        <v>0</v>
      </c>
      <c r="J144" s="346">
        <f>J145</f>
        <v>150926.60999999999</v>
      </c>
      <c r="K144" s="347">
        <f>K145</f>
        <v>2.157259476790073E-2</v>
      </c>
    </row>
    <row r="145" spans="1:11" ht="12.75" x14ac:dyDescent="0.2">
      <c r="A145" s="362">
        <v>2</v>
      </c>
      <c r="B145" s="349">
        <v>2</v>
      </c>
      <c r="C145" s="349">
        <v>5</v>
      </c>
      <c r="D145" s="349">
        <v>8</v>
      </c>
      <c r="E145" s="349" t="s">
        <v>309</v>
      </c>
      <c r="F145" s="363" t="s">
        <v>143</v>
      </c>
      <c r="G145" s="351"/>
      <c r="H145" s="351">
        <f>VLOOKUP(F145,PPNE4!F$23:N$1531,9,FALSE)</f>
        <v>150926.60999999999</v>
      </c>
      <c r="I145" s="351"/>
      <c r="J145" s="351">
        <f>SUBTOTAL(9,G145:I145)</f>
        <v>150926.60999999999</v>
      </c>
      <c r="K145" s="352">
        <f>IFERROR(J145/$J$18*100,"0.00")</f>
        <v>2.157259476790073E-2</v>
      </c>
    </row>
    <row r="146" spans="1:11" ht="12.75" x14ac:dyDescent="0.2">
      <c r="A146" s="338">
        <v>2</v>
      </c>
      <c r="B146" s="339">
        <v>2</v>
      </c>
      <c r="C146" s="339">
        <v>6</v>
      </c>
      <c r="D146" s="339"/>
      <c r="E146" s="339"/>
      <c r="F146" s="340" t="s">
        <v>144</v>
      </c>
      <c r="G146" s="341">
        <f>+G147+G149+G151+G153+G155+G157+G159+G161+G163</f>
        <v>0</v>
      </c>
      <c r="H146" s="341">
        <f>+H147+H149+H151+H153+H155+H157+H159+H161+H163</f>
        <v>0</v>
      </c>
      <c r="I146" s="341">
        <f>+I147+I149+I151+I153+I155+I157+I159+I161+I163</f>
        <v>0</v>
      </c>
      <c r="J146" s="341">
        <f>+J147+J149+J151+J153+J155+J157+J159+J161+J163</f>
        <v>0</v>
      </c>
      <c r="K146" s="342">
        <f>+K147+K149+K151+K153+K155+K157+K159+K161+K163</f>
        <v>0</v>
      </c>
    </row>
    <row r="147" spans="1:11" ht="12.75" x14ac:dyDescent="0.2">
      <c r="A147" s="343">
        <v>2</v>
      </c>
      <c r="B147" s="344">
        <v>2</v>
      </c>
      <c r="C147" s="344">
        <v>6</v>
      </c>
      <c r="D147" s="344">
        <v>1</v>
      </c>
      <c r="E147" s="344"/>
      <c r="F147" s="361" t="s">
        <v>371</v>
      </c>
      <c r="G147" s="346">
        <f>G148</f>
        <v>0</v>
      </c>
      <c r="H147" s="346">
        <f>H148</f>
        <v>0</v>
      </c>
      <c r="I147" s="346">
        <f>I148</f>
        <v>0</v>
      </c>
      <c r="J147" s="346">
        <f>J148</f>
        <v>0</v>
      </c>
      <c r="K147" s="347">
        <f>K148</f>
        <v>0</v>
      </c>
    </row>
    <row r="148" spans="1:11" ht="12.75" x14ac:dyDescent="0.2">
      <c r="A148" s="362">
        <v>2</v>
      </c>
      <c r="B148" s="349">
        <v>2</v>
      </c>
      <c r="C148" s="349">
        <v>6</v>
      </c>
      <c r="D148" s="349">
        <v>1</v>
      </c>
      <c r="E148" s="349" t="s">
        <v>309</v>
      </c>
      <c r="F148" s="363" t="s">
        <v>371</v>
      </c>
      <c r="G148" s="351"/>
      <c r="H148" s="351">
        <f>VLOOKUP(F148,PPNE4!F$23:N$531,9,FALSE)</f>
        <v>0</v>
      </c>
      <c r="I148" s="351"/>
      <c r="J148" s="351">
        <f>SUBTOTAL(9,G148:I148)</f>
        <v>0</v>
      </c>
      <c r="K148" s="352">
        <f>IFERROR(J148/$J$18*100,"0.00")</f>
        <v>0</v>
      </c>
    </row>
    <row r="149" spans="1:11" ht="12.75" x14ac:dyDescent="0.2">
      <c r="A149" s="343">
        <v>2</v>
      </c>
      <c r="B149" s="344">
        <v>2</v>
      </c>
      <c r="C149" s="344">
        <v>6</v>
      </c>
      <c r="D149" s="344">
        <v>2</v>
      </c>
      <c r="E149" s="344"/>
      <c r="F149" s="361" t="s">
        <v>145</v>
      </c>
      <c r="G149" s="346">
        <f>G150</f>
        <v>0</v>
      </c>
      <c r="H149" s="346">
        <f>H150</f>
        <v>0</v>
      </c>
      <c r="I149" s="346">
        <f>I150</f>
        <v>0</v>
      </c>
      <c r="J149" s="346">
        <f>J150</f>
        <v>0</v>
      </c>
      <c r="K149" s="347">
        <f>K150</f>
        <v>0</v>
      </c>
    </row>
    <row r="150" spans="1:11" ht="12.75" x14ac:dyDescent="0.2">
      <c r="A150" s="362">
        <v>2</v>
      </c>
      <c r="B150" s="349">
        <v>2</v>
      </c>
      <c r="C150" s="349">
        <v>6</v>
      </c>
      <c r="D150" s="349">
        <v>2</v>
      </c>
      <c r="E150" s="349" t="s">
        <v>309</v>
      </c>
      <c r="F150" s="363" t="s">
        <v>145</v>
      </c>
      <c r="G150" s="351"/>
      <c r="H150" s="351">
        <f>VLOOKUP(F150,PPNE4!F$23:N$531,9,FALSE)</f>
        <v>0</v>
      </c>
      <c r="I150" s="351"/>
      <c r="J150" s="351">
        <f>SUBTOTAL(9,G150:I150)</f>
        <v>0</v>
      </c>
      <c r="K150" s="352">
        <f>IFERROR(J150/$J$18*100,"0.00")</f>
        <v>0</v>
      </c>
    </row>
    <row r="151" spans="1:11" ht="12.75" x14ac:dyDescent="0.2">
      <c r="A151" s="343">
        <v>2</v>
      </c>
      <c r="B151" s="344">
        <v>2</v>
      </c>
      <c r="C151" s="344">
        <v>6</v>
      </c>
      <c r="D151" s="344">
        <v>3</v>
      </c>
      <c r="E151" s="344"/>
      <c r="F151" s="361" t="s">
        <v>146</v>
      </c>
      <c r="G151" s="346">
        <f>G152</f>
        <v>0</v>
      </c>
      <c r="H151" s="346">
        <f>H152</f>
        <v>0</v>
      </c>
      <c r="I151" s="346">
        <f>I152</f>
        <v>0</v>
      </c>
      <c r="J151" s="346">
        <f>J152</f>
        <v>0</v>
      </c>
      <c r="K151" s="347">
        <f>K152</f>
        <v>0</v>
      </c>
    </row>
    <row r="152" spans="1:11" ht="12.75" x14ac:dyDescent="0.2">
      <c r="A152" s="362">
        <v>2</v>
      </c>
      <c r="B152" s="349">
        <v>2</v>
      </c>
      <c r="C152" s="349">
        <v>6</v>
      </c>
      <c r="D152" s="349">
        <v>3</v>
      </c>
      <c r="E152" s="349" t="s">
        <v>309</v>
      </c>
      <c r="F152" s="363" t="s">
        <v>146</v>
      </c>
      <c r="G152" s="351"/>
      <c r="H152" s="351">
        <f>VLOOKUP(F152,PPNE4!F$23:N$531,9,FALSE)</f>
        <v>0</v>
      </c>
      <c r="I152" s="351">
        <f>VLOOKUP(F152,[15]Hoja1!$F$18:$L$246,5,FALSE)</f>
        <v>0</v>
      </c>
      <c r="J152" s="351">
        <f>SUBTOTAL(9,G152:I152)</f>
        <v>0</v>
      </c>
      <c r="K152" s="352">
        <f>IFERROR(J152/$J$18*100,"0.00")</f>
        <v>0</v>
      </c>
    </row>
    <row r="153" spans="1:11" ht="12.75" x14ac:dyDescent="0.2">
      <c r="A153" s="343">
        <v>2</v>
      </c>
      <c r="B153" s="344">
        <v>2</v>
      </c>
      <c r="C153" s="344">
        <v>6</v>
      </c>
      <c r="D153" s="344">
        <v>4</v>
      </c>
      <c r="E153" s="344"/>
      <c r="F153" s="361" t="s">
        <v>147</v>
      </c>
      <c r="G153" s="346">
        <f>G154</f>
        <v>0</v>
      </c>
      <c r="H153" s="346">
        <f>H154</f>
        <v>0</v>
      </c>
      <c r="I153" s="346">
        <f>I154</f>
        <v>0</v>
      </c>
      <c r="J153" s="346">
        <f>J154</f>
        <v>0</v>
      </c>
      <c r="K153" s="347">
        <f>K154</f>
        <v>0</v>
      </c>
    </row>
    <row r="154" spans="1:11" ht="12.75" x14ac:dyDescent="0.2">
      <c r="A154" s="362">
        <v>2</v>
      </c>
      <c r="B154" s="349">
        <v>2</v>
      </c>
      <c r="C154" s="349">
        <v>6</v>
      </c>
      <c r="D154" s="349">
        <v>4</v>
      </c>
      <c r="E154" s="349" t="s">
        <v>309</v>
      </c>
      <c r="F154" s="363" t="s">
        <v>147</v>
      </c>
      <c r="G154" s="351"/>
      <c r="H154" s="351">
        <f>VLOOKUP(F154,PPNE4!F$23:N$531,9,FALSE)</f>
        <v>0</v>
      </c>
      <c r="I154" s="351"/>
      <c r="J154" s="351">
        <f>SUBTOTAL(9,G154:I154)</f>
        <v>0</v>
      </c>
      <c r="K154" s="352">
        <f>IFERROR(J154/$J$18*100,"0.00")</f>
        <v>0</v>
      </c>
    </row>
    <row r="155" spans="1:11" ht="12.75" x14ac:dyDescent="0.2">
      <c r="A155" s="367">
        <v>2</v>
      </c>
      <c r="B155" s="344">
        <v>2</v>
      </c>
      <c r="C155" s="344">
        <v>6</v>
      </c>
      <c r="D155" s="344">
        <v>5</v>
      </c>
      <c r="E155" s="344"/>
      <c r="F155" s="368" t="s">
        <v>314</v>
      </c>
      <c r="G155" s="369">
        <f>+G156</f>
        <v>0</v>
      </c>
      <c r="H155" s="369">
        <f>+H156</f>
        <v>0</v>
      </c>
      <c r="I155" s="369">
        <f>+I156</f>
        <v>0</v>
      </c>
      <c r="J155" s="369">
        <f>+J156</f>
        <v>0</v>
      </c>
      <c r="K155" s="370">
        <f>+K156</f>
        <v>0</v>
      </c>
    </row>
    <row r="156" spans="1:11" ht="12.75" x14ac:dyDescent="0.2">
      <c r="A156" s="362">
        <v>2</v>
      </c>
      <c r="B156" s="349">
        <v>2</v>
      </c>
      <c r="C156" s="349">
        <v>6</v>
      </c>
      <c r="D156" s="349">
        <v>5</v>
      </c>
      <c r="E156" s="349" t="s">
        <v>309</v>
      </c>
      <c r="F156" s="363" t="s">
        <v>314</v>
      </c>
      <c r="G156" s="351"/>
      <c r="H156" s="351">
        <f>VLOOKUP(F156,PPNE4!F$23:N$531,9,FALSE)</f>
        <v>0</v>
      </c>
      <c r="I156" s="351"/>
      <c r="J156" s="351">
        <f>SUBTOTAL(9,G156:I156)</f>
        <v>0</v>
      </c>
      <c r="K156" s="352">
        <f>IFERROR(J156/$J$18*100,"0.00")</f>
        <v>0</v>
      </c>
    </row>
    <row r="157" spans="1:11" ht="12.75" x14ac:dyDescent="0.2">
      <c r="A157" s="367">
        <v>2</v>
      </c>
      <c r="B157" s="344">
        <v>2</v>
      </c>
      <c r="C157" s="344">
        <v>6</v>
      </c>
      <c r="D157" s="344">
        <v>6</v>
      </c>
      <c r="E157" s="344"/>
      <c r="F157" s="368" t="s">
        <v>372</v>
      </c>
      <c r="G157" s="369">
        <f>+G158</f>
        <v>0</v>
      </c>
      <c r="H157" s="369">
        <f>+H158</f>
        <v>0</v>
      </c>
      <c r="I157" s="369">
        <f>+I158</f>
        <v>0</v>
      </c>
      <c r="J157" s="369">
        <f>+J158</f>
        <v>0</v>
      </c>
      <c r="K157" s="370">
        <f>+K158</f>
        <v>0</v>
      </c>
    </row>
    <row r="158" spans="1:11" ht="12.75" x14ac:dyDescent="0.2">
      <c r="A158" s="362">
        <v>2</v>
      </c>
      <c r="B158" s="349">
        <v>2</v>
      </c>
      <c r="C158" s="349">
        <v>6</v>
      </c>
      <c r="D158" s="349">
        <v>6</v>
      </c>
      <c r="E158" s="349" t="s">
        <v>309</v>
      </c>
      <c r="F158" s="363" t="s">
        <v>372</v>
      </c>
      <c r="G158" s="351"/>
      <c r="H158" s="351">
        <f>VLOOKUP(F158,PPNE4!F$23:N$531,9,FALSE)</f>
        <v>0</v>
      </c>
      <c r="I158" s="351"/>
      <c r="J158" s="351">
        <f>SUBTOTAL(9,G158:I158)</f>
        <v>0</v>
      </c>
      <c r="K158" s="352">
        <f>IFERROR(J158/$J$18*100,"0.00")</f>
        <v>0</v>
      </c>
    </row>
    <row r="159" spans="1:11" ht="12.75" x14ac:dyDescent="0.2">
      <c r="A159" s="367">
        <v>2</v>
      </c>
      <c r="B159" s="344">
        <v>2</v>
      </c>
      <c r="C159" s="344">
        <v>6</v>
      </c>
      <c r="D159" s="344">
        <v>7</v>
      </c>
      <c r="E159" s="344"/>
      <c r="F159" s="368" t="s">
        <v>373</v>
      </c>
      <c r="G159" s="369">
        <f>+G160</f>
        <v>0</v>
      </c>
      <c r="H159" s="369">
        <f>+H160</f>
        <v>0</v>
      </c>
      <c r="I159" s="369">
        <f>+I160</f>
        <v>0</v>
      </c>
      <c r="J159" s="369">
        <f>+J160</f>
        <v>0</v>
      </c>
      <c r="K159" s="370">
        <f>+K160</f>
        <v>0</v>
      </c>
    </row>
    <row r="160" spans="1:11" ht="12.75" x14ac:dyDescent="0.2">
      <c r="A160" s="362">
        <v>2</v>
      </c>
      <c r="B160" s="349">
        <v>2</v>
      </c>
      <c r="C160" s="349">
        <v>6</v>
      </c>
      <c r="D160" s="349">
        <v>7</v>
      </c>
      <c r="E160" s="349" t="s">
        <v>309</v>
      </c>
      <c r="F160" s="363" t="s">
        <v>373</v>
      </c>
      <c r="G160" s="351"/>
      <c r="H160" s="351">
        <f>VLOOKUP(F160,PPNE4!F$23:N$531,9,FALSE)</f>
        <v>0</v>
      </c>
      <c r="I160" s="351"/>
      <c r="J160" s="351">
        <f>SUBTOTAL(9,G160:I160)</f>
        <v>0</v>
      </c>
      <c r="K160" s="352">
        <f>IFERROR(J160/$J$18*100,"0.00")</f>
        <v>0</v>
      </c>
    </row>
    <row r="161" spans="1:11" ht="12.75" x14ac:dyDescent="0.2">
      <c r="A161" s="367">
        <v>2</v>
      </c>
      <c r="B161" s="344">
        <v>2</v>
      </c>
      <c r="C161" s="344">
        <v>6</v>
      </c>
      <c r="D161" s="344">
        <v>8</v>
      </c>
      <c r="E161" s="344"/>
      <c r="F161" s="368" t="s">
        <v>374</v>
      </c>
      <c r="G161" s="369">
        <f>+G162</f>
        <v>0</v>
      </c>
      <c r="H161" s="369">
        <f>+H162</f>
        <v>0</v>
      </c>
      <c r="I161" s="369">
        <f>+I162</f>
        <v>0</v>
      </c>
      <c r="J161" s="369">
        <f>+J162</f>
        <v>0</v>
      </c>
      <c r="K161" s="370">
        <f>+K162</f>
        <v>0</v>
      </c>
    </row>
    <row r="162" spans="1:11" ht="12.75" x14ac:dyDescent="0.2">
      <c r="A162" s="362">
        <v>2</v>
      </c>
      <c r="B162" s="349">
        <v>2</v>
      </c>
      <c r="C162" s="349">
        <v>6</v>
      </c>
      <c r="D162" s="349">
        <v>8</v>
      </c>
      <c r="E162" s="349" t="s">
        <v>309</v>
      </c>
      <c r="F162" s="363" t="s">
        <v>374</v>
      </c>
      <c r="G162" s="351"/>
      <c r="H162" s="351">
        <f>VLOOKUP(F162,PPNE4!F$23:N$531,9,FALSE)</f>
        <v>0</v>
      </c>
      <c r="I162" s="351"/>
      <c r="J162" s="351">
        <f>SUBTOTAL(9,G162:I162)</f>
        <v>0</v>
      </c>
      <c r="K162" s="352">
        <f>IFERROR(J162/$J$18*100,"0.00")</f>
        <v>0</v>
      </c>
    </row>
    <row r="163" spans="1:11" ht="12.75" x14ac:dyDescent="0.2">
      <c r="A163" s="367">
        <v>2</v>
      </c>
      <c r="B163" s="344">
        <v>2</v>
      </c>
      <c r="C163" s="344">
        <v>6</v>
      </c>
      <c r="D163" s="344">
        <v>9</v>
      </c>
      <c r="E163" s="344"/>
      <c r="F163" s="368" t="s">
        <v>315</v>
      </c>
      <c r="G163" s="369">
        <f>+G164</f>
        <v>0</v>
      </c>
      <c r="H163" s="369">
        <f>+H164</f>
        <v>0</v>
      </c>
      <c r="I163" s="369">
        <f>+I164</f>
        <v>0</v>
      </c>
      <c r="J163" s="369">
        <f>+J164</f>
        <v>0</v>
      </c>
      <c r="K163" s="370">
        <f>+K164</f>
        <v>0</v>
      </c>
    </row>
    <row r="164" spans="1:11" ht="12.75" x14ac:dyDescent="0.2">
      <c r="A164" s="362">
        <v>2</v>
      </c>
      <c r="B164" s="349">
        <v>2</v>
      </c>
      <c r="C164" s="349">
        <v>6</v>
      </c>
      <c r="D164" s="349">
        <v>9</v>
      </c>
      <c r="E164" s="349" t="s">
        <v>309</v>
      </c>
      <c r="F164" s="363" t="s">
        <v>315</v>
      </c>
      <c r="G164" s="351"/>
      <c r="H164" s="351">
        <f>VLOOKUP(F164,PPNE4!F$23:N$531,9,FALSE)</f>
        <v>0</v>
      </c>
      <c r="I164" s="351"/>
      <c r="J164" s="351">
        <f>SUBTOTAL(9,G164:I164)</f>
        <v>0</v>
      </c>
      <c r="K164" s="352">
        <f>IFERROR(J164/$J$18*100,"0.00")</f>
        <v>0</v>
      </c>
    </row>
    <row r="165" spans="1:11" ht="12.75" x14ac:dyDescent="0.2">
      <c r="A165" s="338">
        <v>2</v>
      </c>
      <c r="B165" s="339">
        <v>2</v>
      </c>
      <c r="C165" s="339">
        <v>7</v>
      </c>
      <c r="D165" s="339"/>
      <c r="E165" s="339"/>
      <c r="F165" s="340" t="s">
        <v>148</v>
      </c>
      <c r="G165" s="341">
        <f>+G166+G174+G181</f>
        <v>0</v>
      </c>
      <c r="H165" s="341">
        <f>+H166+H174+H181</f>
        <v>6231000.0671428572</v>
      </c>
      <c r="I165" s="341">
        <f>+I166+I174+I181</f>
        <v>0</v>
      </c>
      <c r="J165" s="341">
        <f>+J166+J174+J181</f>
        <v>6231000.0671428572</v>
      </c>
      <c r="K165" s="342">
        <f>+K166+K174+K181</f>
        <v>0.89062385650373455</v>
      </c>
    </row>
    <row r="166" spans="1:11" ht="12.75" x14ac:dyDescent="0.2">
      <c r="A166" s="367">
        <v>2</v>
      </c>
      <c r="B166" s="344">
        <v>2</v>
      </c>
      <c r="C166" s="344">
        <v>7</v>
      </c>
      <c r="D166" s="344">
        <v>1</v>
      </c>
      <c r="E166" s="344"/>
      <c r="F166" s="368" t="s">
        <v>375</v>
      </c>
      <c r="G166" s="346">
        <f>SUM(G167:G173)</f>
        <v>0</v>
      </c>
      <c r="H166" s="346">
        <f>SUM(H167:H173)</f>
        <v>3543985.56</v>
      </c>
      <c r="I166" s="346">
        <f>SUM(I167:I173)</f>
        <v>0</v>
      </c>
      <c r="J166" s="346">
        <f>SUM(J167:J173)</f>
        <v>3543985.56</v>
      </c>
      <c r="K166" s="347">
        <f>SUM(K167:K173)</f>
        <v>0.50655722240877032</v>
      </c>
    </row>
    <row r="167" spans="1:11" ht="12.75" x14ac:dyDescent="0.2">
      <c r="A167" s="348">
        <v>2</v>
      </c>
      <c r="B167" s="349">
        <v>2</v>
      </c>
      <c r="C167" s="349">
        <v>7</v>
      </c>
      <c r="D167" s="349">
        <v>1</v>
      </c>
      <c r="E167" s="349" t="s">
        <v>309</v>
      </c>
      <c r="F167" s="371" t="s">
        <v>149</v>
      </c>
      <c r="G167" s="351"/>
      <c r="H167" s="351">
        <f>VLOOKUP(F167,PPNE4!F$23:N$531,9,FALSE)</f>
        <v>0</v>
      </c>
      <c r="I167" s="351"/>
      <c r="J167" s="351">
        <f t="shared" ref="J167:J173" si="6">SUBTOTAL(9,G167:I167)</f>
        <v>0</v>
      </c>
      <c r="K167" s="352">
        <f t="shared" ref="K167:K173" si="7">IFERROR(J167/$J$18*100,"0.00")</f>
        <v>0</v>
      </c>
    </row>
    <row r="168" spans="1:11" ht="12.75" x14ac:dyDescent="0.2">
      <c r="A168" s="348">
        <v>2</v>
      </c>
      <c r="B168" s="349">
        <v>2</v>
      </c>
      <c r="C168" s="349">
        <v>7</v>
      </c>
      <c r="D168" s="349">
        <v>1</v>
      </c>
      <c r="E168" s="349" t="s">
        <v>310</v>
      </c>
      <c r="F168" s="371" t="s">
        <v>150</v>
      </c>
      <c r="G168" s="351"/>
      <c r="H168" s="351">
        <f>VLOOKUP(F168,PPNE4!F$23:N$1531,9,FALSE)</f>
        <v>3517191.2742857141</v>
      </c>
      <c r="I168" s="351"/>
      <c r="J168" s="351">
        <f t="shared" si="6"/>
        <v>3517191.2742857141</v>
      </c>
      <c r="K168" s="352">
        <f t="shared" si="7"/>
        <v>0.50272739897465468</v>
      </c>
    </row>
    <row r="169" spans="1:11" ht="12.75" x14ac:dyDescent="0.2">
      <c r="A169" s="348">
        <v>2</v>
      </c>
      <c r="B169" s="349">
        <v>2</v>
      </c>
      <c r="C169" s="349">
        <v>7</v>
      </c>
      <c r="D169" s="349">
        <v>1</v>
      </c>
      <c r="E169" s="349" t="s">
        <v>311</v>
      </c>
      <c r="F169" s="371" t="s">
        <v>151</v>
      </c>
      <c r="G169" s="351"/>
      <c r="H169" s="351">
        <f>VLOOKUP(F169,PPNE4!F$23:N$1531,9,FALSE)</f>
        <v>26794.28571428571</v>
      </c>
      <c r="I169" s="351"/>
      <c r="J169" s="351">
        <f t="shared" si="6"/>
        <v>26794.28571428571</v>
      </c>
      <c r="K169" s="352">
        <f t="shared" si="7"/>
        <v>3.8298234341156753E-3</v>
      </c>
    </row>
    <row r="170" spans="1:11" ht="12.75" x14ac:dyDescent="0.2">
      <c r="A170" s="348">
        <v>2</v>
      </c>
      <c r="B170" s="349">
        <v>2</v>
      </c>
      <c r="C170" s="349">
        <v>7</v>
      </c>
      <c r="D170" s="349">
        <v>1</v>
      </c>
      <c r="E170" s="349" t="s">
        <v>312</v>
      </c>
      <c r="F170" s="371" t="s">
        <v>152</v>
      </c>
      <c r="G170" s="351"/>
      <c r="H170" s="351">
        <f>VLOOKUP(F170,PPNE4!F$23:N$531,9,FALSE)</f>
        <v>0</v>
      </c>
      <c r="I170" s="351"/>
      <c r="J170" s="351">
        <f t="shared" si="6"/>
        <v>0</v>
      </c>
      <c r="K170" s="352">
        <f t="shared" si="7"/>
        <v>0</v>
      </c>
    </row>
    <row r="171" spans="1:11" ht="12.75" x14ac:dyDescent="0.2">
      <c r="A171" s="348">
        <v>2</v>
      </c>
      <c r="B171" s="349">
        <v>2</v>
      </c>
      <c r="C171" s="349">
        <v>7</v>
      </c>
      <c r="D171" s="349">
        <v>1</v>
      </c>
      <c r="E171" s="349" t="s">
        <v>316</v>
      </c>
      <c r="F171" s="371" t="s">
        <v>153</v>
      </c>
      <c r="G171" s="351"/>
      <c r="H171" s="351">
        <f>VLOOKUP(F171,PPNE4!F$23:N$531,9,FALSE)</f>
        <v>0</v>
      </c>
      <c r="I171" s="351"/>
      <c r="J171" s="351">
        <f t="shared" si="6"/>
        <v>0</v>
      </c>
      <c r="K171" s="352">
        <f t="shared" si="7"/>
        <v>0</v>
      </c>
    </row>
    <row r="172" spans="1:11" ht="12.75" x14ac:dyDescent="0.2">
      <c r="A172" s="348">
        <v>2</v>
      </c>
      <c r="B172" s="349">
        <v>2</v>
      </c>
      <c r="C172" s="349">
        <v>7</v>
      </c>
      <c r="D172" s="349">
        <v>1</v>
      </c>
      <c r="E172" s="349" t="s">
        <v>354</v>
      </c>
      <c r="F172" s="371" t="s">
        <v>154</v>
      </c>
      <c r="G172" s="351"/>
      <c r="H172" s="351">
        <f>VLOOKUP(F172,PPNE4!F$23:N$531,9,FALSE)</f>
        <v>0</v>
      </c>
      <c r="I172" s="351"/>
      <c r="J172" s="351">
        <f t="shared" si="6"/>
        <v>0</v>
      </c>
      <c r="K172" s="352">
        <f t="shared" si="7"/>
        <v>0</v>
      </c>
    </row>
    <row r="173" spans="1:11" ht="12.75" x14ac:dyDescent="0.2">
      <c r="A173" s="348">
        <v>2</v>
      </c>
      <c r="B173" s="349">
        <v>2</v>
      </c>
      <c r="C173" s="349">
        <v>7</v>
      </c>
      <c r="D173" s="349">
        <v>1</v>
      </c>
      <c r="E173" s="349" t="s">
        <v>356</v>
      </c>
      <c r="F173" s="371" t="s">
        <v>155</v>
      </c>
      <c r="G173" s="351"/>
      <c r="H173" s="351">
        <f>VLOOKUP(F173,PPNE4!F$23:N$531,9,FALSE)</f>
        <v>0</v>
      </c>
      <c r="I173" s="351"/>
      <c r="J173" s="351">
        <f t="shared" si="6"/>
        <v>0</v>
      </c>
      <c r="K173" s="352">
        <f t="shared" si="7"/>
        <v>0</v>
      </c>
    </row>
    <row r="174" spans="1:11" ht="12.75" x14ac:dyDescent="0.2">
      <c r="A174" s="343">
        <v>2</v>
      </c>
      <c r="B174" s="344">
        <v>2</v>
      </c>
      <c r="C174" s="344">
        <v>7</v>
      </c>
      <c r="D174" s="344">
        <v>2</v>
      </c>
      <c r="E174" s="344"/>
      <c r="F174" s="361" t="s">
        <v>376</v>
      </c>
      <c r="G174" s="346">
        <f>SUM(G175:G180)</f>
        <v>0</v>
      </c>
      <c r="H174" s="346">
        <f>SUM(H175:H180)</f>
        <v>2687014.5071428572</v>
      </c>
      <c r="I174" s="346">
        <f>SUM(I175:I180)</f>
        <v>0</v>
      </c>
      <c r="J174" s="346">
        <f>SUM(J175:J180)</f>
        <v>2687014.5071428572</v>
      </c>
      <c r="K174" s="347">
        <f>SUM(K175:K180)</f>
        <v>0.38406663409496422</v>
      </c>
    </row>
    <row r="175" spans="1:11" ht="12.75" x14ac:dyDescent="0.2">
      <c r="A175" s="348">
        <v>2</v>
      </c>
      <c r="B175" s="349">
        <v>2</v>
      </c>
      <c r="C175" s="349">
        <v>7</v>
      </c>
      <c r="D175" s="349">
        <v>2</v>
      </c>
      <c r="E175" s="349" t="s">
        <v>309</v>
      </c>
      <c r="F175" s="371" t="s">
        <v>377</v>
      </c>
      <c r="G175" s="351"/>
      <c r="H175" s="351">
        <f>VLOOKUP(F175,PPNE4!F$23:N$1531,9,FALSE)</f>
        <v>400897.6</v>
      </c>
      <c r="I175" s="351"/>
      <c r="J175" s="351">
        <f t="shared" ref="J175:J180" si="8">SUBTOTAL(9,G175:I175)</f>
        <v>400897.6</v>
      </c>
      <c r="K175" s="352">
        <f t="shared" ref="K175:K180" si="9">IFERROR(J175/$J$18*100,"0.00")</f>
        <v>5.7302032214358756E-2</v>
      </c>
    </row>
    <row r="176" spans="1:11" ht="12.75" x14ac:dyDescent="0.2">
      <c r="A176" s="348">
        <v>2</v>
      </c>
      <c r="B176" s="349">
        <v>2</v>
      </c>
      <c r="C176" s="349">
        <v>7</v>
      </c>
      <c r="D176" s="349">
        <v>2</v>
      </c>
      <c r="E176" s="349" t="s">
        <v>310</v>
      </c>
      <c r="F176" s="371" t="s">
        <v>156</v>
      </c>
      <c r="G176" s="351"/>
      <c r="H176" s="351">
        <f>VLOOKUP(F176,PPNE4!F$23:N$1531,9,FALSE)</f>
        <v>41433.377142857149</v>
      </c>
      <c r="I176" s="351"/>
      <c r="J176" s="351">
        <f t="shared" si="8"/>
        <v>41433.377142857149</v>
      </c>
      <c r="K176" s="352">
        <f t="shared" si="9"/>
        <v>5.9222522454354335E-3</v>
      </c>
    </row>
    <row r="177" spans="1:11" ht="12.75" x14ac:dyDescent="0.2">
      <c r="A177" s="348">
        <v>2</v>
      </c>
      <c r="B177" s="349">
        <v>2</v>
      </c>
      <c r="C177" s="349">
        <v>7</v>
      </c>
      <c r="D177" s="349">
        <v>2</v>
      </c>
      <c r="E177" s="349" t="s">
        <v>311</v>
      </c>
      <c r="F177" s="371" t="s">
        <v>378</v>
      </c>
      <c r="G177" s="351"/>
      <c r="H177" s="351">
        <f>VLOOKUP(F177,PPNE4!F$23:N$531,9,FALSE)</f>
        <v>0</v>
      </c>
      <c r="I177" s="351"/>
      <c r="J177" s="351">
        <f t="shared" si="8"/>
        <v>0</v>
      </c>
      <c r="K177" s="352">
        <f t="shared" si="9"/>
        <v>0</v>
      </c>
    </row>
    <row r="178" spans="1:11" ht="12.75" x14ac:dyDescent="0.2">
      <c r="A178" s="348">
        <v>2</v>
      </c>
      <c r="B178" s="349">
        <v>2</v>
      </c>
      <c r="C178" s="349">
        <v>7</v>
      </c>
      <c r="D178" s="349">
        <v>2</v>
      </c>
      <c r="E178" s="349" t="s">
        <v>312</v>
      </c>
      <c r="F178" s="371" t="s">
        <v>157</v>
      </c>
      <c r="G178" s="351"/>
      <c r="H178" s="351">
        <f>VLOOKUP(F178,PPNE4!F$23:N$1531,9,FALSE)</f>
        <v>1459005.92</v>
      </c>
      <c r="I178" s="351"/>
      <c r="J178" s="351">
        <f t="shared" si="8"/>
        <v>1459005.92</v>
      </c>
      <c r="K178" s="352">
        <f t="shared" si="9"/>
        <v>0.20854204222918804</v>
      </c>
    </row>
    <row r="179" spans="1:11" ht="12.75" x14ac:dyDescent="0.2">
      <c r="A179" s="348">
        <v>2</v>
      </c>
      <c r="B179" s="349">
        <v>2</v>
      </c>
      <c r="C179" s="349">
        <v>7</v>
      </c>
      <c r="D179" s="349">
        <v>2</v>
      </c>
      <c r="E179" s="349" t="s">
        <v>316</v>
      </c>
      <c r="F179" s="371" t="s">
        <v>317</v>
      </c>
      <c r="G179" s="351"/>
      <c r="H179" s="351">
        <f>VLOOKUP(F179,PPNE4!F$23:N$531,9,FALSE)</f>
        <v>0</v>
      </c>
      <c r="I179" s="351"/>
      <c r="J179" s="351">
        <f t="shared" si="8"/>
        <v>0</v>
      </c>
      <c r="K179" s="352">
        <f t="shared" si="9"/>
        <v>0</v>
      </c>
    </row>
    <row r="180" spans="1:11" ht="12.75" x14ac:dyDescent="0.2">
      <c r="A180" s="348">
        <v>2</v>
      </c>
      <c r="B180" s="349">
        <v>2</v>
      </c>
      <c r="C180" s="349">
        <v>7</v>
      </c>
      <c r="D180" s="349">
        <v>2</v>
      </c>
      <c r="E180" s="349" t="s">
        <v>354</v>
      </c>
      <c r="F180" s="372" t="s">
        <v>158</v>
      </c>
      <c r="G180" s="351"/>
      <c r="H180" s="351">
        <f>VLOOKUP(F180,PPNE4!F$23:N$1531,9,FALSE)</f>
        <v>785677.61</v>
      </c>
      <c r="I180" s="351"/>
      <c r="J180" s="351">
        <f t="shared" si="8"/>
        <v>785677.61</v>
      </c>
      <c r="K180" s="352">
        <f t="shared" si="9"/>
        <v>0.11230030740598194</v>
      </c>
    </row>
    <row r="181" spans="1:11" ht="12.75" x14ac:dyDescent="0.2">
      <c r="A181" s="373">
        <v>2</v>
      </c>
      <c r="B181" s="374">
        <v>2</v>
      </c>
      <c r="C181" s="374">
        <v>7</v>
      </c>
      <c r="D181" s="374">
        <v>3</v>
      </c>
      <c r="E181" s="374"/>
      <c r="F181" s="375" t="s">
        <v>159</v>
      </c>
      <c r="G181" s="376">
        <f>G182</f>
        <v>0</v>
      </c>
      <c r="H181" s="376">
        <f>H182</f>
        <v>0</v>
      </c>
      <c r="I181" s="376">
        <f>I182</f>
        <v>0</v>
      </c>
      <c r="J181" s="376">
        <f>J182</f>
        <v>0</v>
      </c>
      <c r="K181" s="377">
        <f>K182</f>
        <v>0</v>
      </c>
    </row>
    <row r="182" spans="1:11" ht="12.75" x14ac:dyDescent="0.2">
      <c r="A182" s="348">
        <v>2</v>
      </c>
      <c r="B182" s="349">
        <v>2</v>
      </c>
      <c r="C182" s="349">
        <v>7</v>
      </c>
      <c r="D182" s="349">
        <v>3</v>
      </c>
      <c r="E182" s="349" t="s">
        <v>309</v>
      </c>
      <c r="F182" s="350" t="s">
        <v>159</v>
      </c>
      <c r="G182" s="351"/>
      <c r="H182" s="351">
        <f>VLOOKUP(F182,PPNE4!F$23:N$531,9,FALSE)</f>
        <v>0</v>
      </c>
      <c r="I182" s="351"/>
      <c r="J182" s="351">
        <f>SUBTOTAL(9,G182:I182)</f>
        <v>0</v>
      </c>
      <c r="K182" s="352">
        <f>IFERROR(J182/$J$18*100,"0.00")</f>
        <v>0</v>
      </c>
    </row>
    <row r="183" spans="1:11" ht="12.75" x14ac:dyDescent="0.2">
      <c r="A183" s="338">
        <v>2</v>
      </c>
      <c r="B183" s="339">
        <v>2</v>
      </c>
      <c r="C183" s="339">
        <v>8</v>
      </c>
      <c r="D183" s="339"/>
      <c r="E183" s="339"/>
      <c r="F183" s="340" t="s">
        <v>379</v>
      </c>
      <c r="G183" s="341">
        <f>+G184+G186+G188+G190+G192+G196+G201+G208+G212</f>
        <v>0</v>
      </c>
      <c r="H183" s="341">
        <f>+H184+H186+H188+H190+H192+H196+H201+H208+H212</f>
        <v>22847020.15068198</v>
      </c>
      <c r="I183" s="341">
        <f>+I184+I186+I188+I190+I192+I196+I201+I208+I212</f>
        <v>0</v>
      </c>
      <c r="J183" s="341">
        <f>+J184+J186+J188+J190+J192+J196+J201+J208+J212</f>
        <v>22847020.15068198</v>
      </c>
      <c r="K183" s="342">
        <f>+K184+K186+K188+K190+K192+K196+K201+K208+K212</f>
        <v>3.2656236522156346</v>
      </c>
    </row>
    <row r="184" spans="1:11" ht="12.75" x14ac:dyDescent="0.2">
      <c r="A184" s="343">
        <v>2</v>
      </c>
      <c r="B184" s="344">
        <v>2</v>
      </c>
      <c r="C184" s="344">
        <v>8</v>
      </c>
      <c r="D184" s="344">
        <v>1</v>
      </c>
      <c r="E184" s="344"/>
      <c r="F184" s="361" t="s">
        <v>160</v>
      </c>
      <c r="G184" s="346">
        <f>G185</f>
        <v>0</v>
      </c>
      <c r="H184" s="346">
        <f>H185</f>
        <v>0</v>
      </c>
      <c r="I184" s="346">
        <f>I185</f>
        <v>0</v>
      </c>
      <c r="J184" s="346">
        <f>J185</f>
        <v>0</v>
      </c>
      <c r="K184" s="347">
        <f>K185</f>
        <v>0</v>
      </c>
    </row>
    <row r="185" spans="1:11" ht="12.75" x14ac:dyDescent="0.2">
      <c r="A185" s="348">
        <v>2</v>
      </c>
      <c r="B185" s="349">
        <v>2</v>
      </c>
      <c r="C185" s="349">
        <v>8</v>
      </c>
      <c r="D185" s="349">
        <v>1</v>
      </c>
      <c r="E185" s="349" t="s">
        <v>309</v>
      </c>
      <c r="F185" s="350" t="s">
        <v>160</v>
      </c>
      <c r="G185" s="351"/>
      <c r="H185" s="351">
        <f>VLOOKUP(F185,PPNE4!F$23:N$531,9,FALSE)</f>
        <v>0</v>
      </c>
      <c r="I185" s="351"/>
      <c r="J185" s="351">
        <f>SUBTOTAL(9,G185:I185)</f>
        <v>0</v>
      </c>
      <c r="K185" s="352">
        <f>IFERROR(J185/$J$18*100,"0.00")</f>
        <v>0</v>
      </c>
    </row>
    <row r="186" spans="1:11" ht="12.75" x14ac:dyDescent="0.2">
      <c r="A186" s="343">
        <v>2</v>
      </c>
      <c r="B186" s="344">
        <v>2</v>
      </c>
      <c r="C186" s="344">
        <v>8</v>
      </c>
      <c r="D186" s="344">
        <v>2</v>
      </c>
      <c r="E186" s="344"/>
      <c r="F186" s="361" t="s">
        <v>161</v>
      </c>
      <c r="G186" s="346">
        <f>G187</f>
        <v>0</v>
      </c>
      <c r="H186" s="346">
        <f>H187</f>
        <v>306257.73</v>
      </c>
      <c r="I186" s="346">
        <f>I187</f>
        <v>0</v>
      </c>
      <c r="J186" s="346">
        <f>J187</f>
        <v>306257.73</v>
      </c>
      <c r="K186" s="347">
        <f>K187</f>
        <v>4.3774745247555445E-2</v>
      </c>
    </row>
    <row r="187" spans="1:11" ht="12.75" x14ac:dyDescent="0.2">
      <c r="A187" s="348">
        <v>2</v>
      </c>
      <c r="B187" s="349">
        <v>2</v>
      </c>
      <c r="C187" s="349">
        <v>8</v>
      </c>
      <c r="D187" s="349">
        <v>2</v>
      </c>
      <c r="E187" s="349" t="s">
        <v>309</v>
      </c>
      <c r="F187" s="350" t="s">
        <v>161</v>
      </c>
      <c r="G187" s="351"/>
      <c r="H187" s="351">
        <f>VLOOKUP(F187,PPNE4!F$23:N$1531,9,FALSE)</f>
        <v>306257.73</v>
      </c>
      <c r="I187" s="351"/>
      <c r="J187" s="351">
        <f>SUBTOTAL(9,G187:I187)</f>
        <v>306257.73</v>
      </c>
      <c r="K187" s="352">
        <f>IFERROR(J187/$J$18*100,"0.00")</f>
        <v>4.3774745247555445E-2</v>
      </c>
    </row>
    <row r="188" spans="1:11" ht="12.75" x14ac:dyDescent="0.2">
      <c r="A188" s="343">
        <v>2</v>
      </c>
      <c r="B188" s="344">
        <v>2</v>
      </c>
      <c r="C188" s="344">
        <v>8</v>
      </c>
      <c r="D188" s="344">
        <v>3</v>
      </c>
      <c r="E188" s="344"/>
      <c r="F188" s="361" t="s">
        <v>162</v>
      </c>
      <c r="G188" s="346">
        <f>G189</f>
        <v>0</v>
      </c>
      <c r="H188" s="346">
        <f>H189</f>
        <v>0</v>
      </c>
      <c r="I188" s="346">
        <f>I189</f>
        <v>0</v>
      </c>
      <c r="J188" s="346">
        <f>J189</f>
        <v>0</v>
      </c>
      <c r="K188" s="347">
        <f>K189</f>
        <v>0</v>
      </c>
    </row>
    <row r="189" spans="1:11" ht="12.75" x14ac:dyDescent="0.2">
      <c r="A189" s="348">
        <v>2</v>
      </c>
      <c r="B189" s="349">
        <v>2</v>
      </c>
      <c r="C189" s="349">
        <v>8</v>
      </c>
      <c r="D189" s="349">
        <v>3</v>
      </c>
      <c r="E189" s="349" t="s">
        <v>309</v>
      </c>
      <c r="F189" s="372" t="s">
        <v>162</v>
      </c>
      <c r="G189" s="351"/>
      <c r="H189" s="351">
        <f>VLOOKUP(F189,PPNE4!F$23:N$531,9,FALSE)</f>
        <v>0</v>
      </c>
      <c r="I189" s="351"/>
      <c r="J189" s="351">
        <f>SUBTOTAL(9,G189:I189)</f>
        <v>0</v>
      </c>
      <c r="K189" s="352">
        <f>IFERROR(J189/$J$18*100,"0.00")</f>
        <v>0</v>
      </c>
    </row>
    <row r="190" spans="1:11" ht="12.75" x14ac:dyDescent="0.2">
      <c r="A190" s="343">
        <v>2</v>
      </c>
      <c r="B190" s="344">
        <v>2</v>
      </c>
      <c r="C190" s="344">
        <v>8</v>
      </c>
      <c r="D190" s="344">
        <v>4</v>
      </c>
      <c r="E190" s="344"/>
      <c r="F190" s="361" t="s">
        <v>163</v>
      </c>
      <c r="G190" s="346">
        <f>G191</f>
        <v>0</v>
      </c>
      <c r="H190" s="346">
        <f>H191</f>
        <v>0</v>
      </c>
      <c r="I190" s="346">
        <f>I191</f>
        <v>0</v>
      </c>
      <c r="J190" s="346">
        <f>J191</f>
        <v>0</v>
      </c>
      <c r="K190" s="347">
        <f>K191</f>
        <v>0</v>
      </c>
    </row>
    <row r="191" spans="1:11" ht="12.75" x14ac:dyDescent="0.2">
      <c r="A191" s="348">
        <v>2</v>
      </c>
      <c r="B191" s="349">
        <v>2</v>
      </c>
      <c r="C191" s="349">
        <v>8</v>
      </c>
      <c r="D191" s="349">
        <v>4</v>
      </c>
      <c r="E191" s="349" t="s">
        <v>309</v>
      </c>
      <c r="F191" s="350" t="s">
        <v>163</v>
      </c>
      <c r="G191" s="351"/>
      <c r="H191" s="351">
        <f>VLOOKUP(F191,PPNE4!F$23:N$531,9,FALSE)</f>
        <v>0</v>
      </c>
      <c r="I191" s="351"/>
      <c r="J191" s="351">
        <f>SUBTOTAL(9,G191:I191)</f>
        <v>0</v>
      </c>
      <c r="K191" s="352">
        <f>IFERROR(J191/$J$18*100,"0.00")</f>
        <v>0</v>
      </c>
    </row>
    <row r="192" spans="1:11" ht="12.75" x14ac:dyDescent="0.2">
      <c r="A192" s="343">
        <v>2</v>
      </c>
      <c r="B192" s="344">
        <v>2</v>
      </c>
      <c r="C192" s="344">
        <v>8</v>
      </c>
      <c r="D192" s="344">
        <v>5</v>
      </c>
      <c r="E192" s="344"/>
      <c r="F192" s="361" t="s">
        <v>164</v>
      </c>
      <c r="G192" s="346">
        <f>SUM(G193:G195)</f>
        <v>0</v>
      </c>
      <c r="H192" s="346">
        <f>SUM(H193:H195)</f>
        <v>2469513.3006819827</v>
      </c>
      <c r="I192" s="346">
        <f>SUM(I193:I195)</f>
        <v>0</v>
      </c>
      <c r="J192" s="346">
        <f>SUM(J193:J195)</f>
        <v>2469513.3006819827</v>
      </c>
      <c r="K192" s="347">
        <f>SUM(K193:K195)</f>
        <v>0.35297824359503871</v>
      </c>
    </row>
    <row r="193" spans="1:11" ht="12.75" x14ac:dyDescent="0.2">
      <c r="A193" s="348">
        <v>2</v>
      </c>
      <c r="B193" s="349">
        <v>2</v>
      </c>
      <c r="C193" s="349">
        <v>8</v>
      </c>
      <c r="D193" s="349">
        <v>5</v>
      </c>
      <c r="E193" s="349" t="s">
        <v>309</v>
      </c>
      <c r="F193" s="350" t="s">
        <v>165</v>
      </c>
      <c r="G193" s="351"/>
      <c r="H193" s="351">
        <f>VLOOKUP(F193,PPNE4!F$23:N$531,9,FALSE)</f>
        <v>0</v>
      </c>
      <c r="I193" s="351"/>
      <c r="J193" s="351">
        <f>SUBTOTAL(9,G193:I193)</f>
        <v>0</v>
      </c>
      <c r="K193" s="352">
        <f>IFERROR(J193/$J$18*100,"0.00")</f>
        <v>0</v>
      </c>
    </row>
    <row r="194" spans="1:11" ht="12.75" x14ac:dyDescent="0.2">
      <c r="A194" s="348">
        <v>2</v>
      </c>
      <c r="B194" s="349">
        <v>2</v>
      </c>
      <c r="C194" s="349">
        <v>8</v>
      </c>
      <c r="D194" s="349">
        <v>5</v>
      </c>
      <c r="E194" s="349" t="s">
        <v>310</v>
      </c>
      <c r="F194" s="350" t="s">
        <v>166</v>
      </c>
      <c r="G194" s="351"/>
      <c r="H194" s="351">
        <f>VLOOKUP(F194,PPNE4!F$23:N$531,9,FALSE)</f>
        <v>2008513.3006819827</v>
      </c>
      <c r="I194" s="351"/>
      <c r="J194" s="351">
        <f>SUBTOTAL(9,G194:I194)</f>
        <v>2008513.3006819827</v>
      </c>
      <c r="K194" s="352">
        <f>IFERROR(J194/$J$18*100,"0.00")</f>
        <v>0.28708551475151511</v>
      </c>
    </row>
    <row r="195" spans="1:11" ht="12.75" x14ac:dyDescent="0.2">
      <c r="A195" s="348">
        <v>2</v>
      </c>
      <c r="B195" s="349">
        <v>2</v>
      </c>
      <c r="C195" s="349">
        <v>8</v>
      </c>
      <c r="D195" s="349">
        <v>5</v>
      </c>
      <c r="E195" s="349" t="s">
        <v>311</v>
      </c>
      <c r="F195" s="350" t="s">
        <v>318</v>
      </c>
      <c r="G195" s="351"/>
      <c r="H195" s="351">
        <f>VLOOKUP(F195,PPNE4!F$23:N$1531,9,FALSE)</f>
        <v>461000</v>
      </c>
      <c r="I195" s="351"/>
      <c r="J195" s="351">
        <f>SUBTOTAL(9,G195:I195)</f>
        <v>461000</v>
      </c>
      <c r="K195" s="352">
        <f>IFERROR(J195/$J$18*100,"0.00")</f>
        <v>6.5892728843523596E-2</v>
      </c>
    </row>
    <row r="196" spans="1:11" ht="12.75" x14ac:dyDescent="0.2">
      <c r="A196" s="343">
        <v>2</v>
      </c>
      <c r="B196" s="344">
        <v>2</v>
      </c>
      <c r="C196" s="344">
        <v>8</v>
      </c>
      <c r="D196" s="344">
        <v>6</v>
      </c>
      <c r="E196" s="344"/>
      <c r="F196" s="361" t="s">
        <v>167</v>
      </c>
      <c r="G196" s="346">
        <f>SUM(G197:G200)</f>
        <v>0</v>
      </c>
      <c r="H196" s="346">
        <f>SUM(H197:H200)</f>
        <v>0</v>
      </c>
      <c r="I196" s="346">
        <f>SUM(I197:I200)</f>
        <v>0</v>
      </c>
      <c r="J196" s="346">
        <f>SUM(J197:J200)</f>
        <v>0</v>
      </c>
      <c r="K196" s="347">
        <f>SUM(K197:K200)</f>
        <v>0</v>
      </c>
    </row>
    <row r="197" spans="1:11" ht="12.75" x14ac:dyDescent="0.2">
      <c r="A197" s="348">
        <v>2</v>
      </c>
      <c r="B197" s="349">
        <v>2</v>
      </c>
      <c r="C197" s="349">
        <v>8</v>
      </c>
      <c r="D197" s="349">
        <v>6</v>
      </c>
      <c r="E197" s="349" t="s">
        <v>309</v>
      </c>
      <c r="F197" s="350" t="s">
        <v>380</v>
      </c>
      <c r="G197" s="351"/>
      <c r="H197" s="351">
        <f>VLOOKUP(F197,PPNE4!F$23:N$531,9,FALSE)</f>
        <v>0</v>
      </c>
      <c r="I197" s="351"/>
      <c r="J197" s="351">
        <f>SUBTOTAL(9,G197:I197)</f>
        <v>0</v>
      </c>
      <c r="K197" s="352">
        <f>IFERROR(J197/$J$18*100,"0.00")</f>
        <v>0</v>
      </c>
    </row>
    <row r="198" spans="1:11" ht="12.75" x14ac:dyDescent="0.2">
      <c r="A198" s="348">
        <v>2</v>
      </c>
      <c r="B198" s="349">
        <v>2</v>
      </c>
      <c r="C198" s="349">
        <v>8</v>
      </c>
      <c r="D198" s="349">
        <v>6</v>
      </c>
      <c r="E198" s="349" t="s">
        <v>310</v>
      </c>
      <c r="F198" s="350" t="s">
        <v>168</v>
      </c>
      <c r="G198" s="351"/>
      <c r="H198" s="351">
        <f>VLOOKUP(F198,PPNE4!F$23:N$531,9,FALSE)</f>
        <v>0</v>
      </c>
      <c r="I198" s="351"/>
      <c r="J198" s="351">
        <f>SUBTOTAL(9,G198:I198)</f>
        <v>0</v>
      </c>
      <c r="K198" s="352">
        <f>IFERROR(J198/$J$18*100,"0.00")</f>
        <v>0</v>
      </c>
    </row>
    <row r="199" spans="1:11" ht="12.75" x14ac:dyDescent="0.2">
      <c r="A199" s="348">
        <v>2</v>
      </c>
      <c r="B199" s="349">
        <v>2</v>
      </c>
      <c r="C199" s="349">
        <v>8</v>
      </c>
      <c r="D199" s="349">
        <v>6</v>
      </c>
      <c r="E199" s="349" t="s">
        <v>311</v>
      </c>
      <c r="F199" s="350" t="s">
        <v>169</v>
      </c>
      <c r="G199" s="351"/>
      <c r="H199" s="351">
        <f>VLOOKUP(F199,PPNE4!F$23:N$531,9,FALSE)</f>
        <v>0</v>
      </c>
      <c r="I199" s="351"/>
      <c r="J199" s="351">
        <f>SUBTOTAL(9,G199:I199)</f>
        <v>0</v>
      </c>
      <c r="K199" s="352">
        <f>IFERROR(J199/$J$18*100,"0.00")</f>
        <v>0</v>
      </c>
    </row>
    <row r="200" spans="1:11" ht="12.75" x14ac:dyDescent="0.2">
      <c r="A200" s="348">
        <v>2</v>
      </c>
      <c r="B200" s="349">
        <v>2</v>
      </c>
      <c r="C200" s="349">
        <v>8</v>
      </c>
      <c r="D200" s="349">
        <v>6</v>
      </c>
      <c r="E200" s="349" t="s">
        <v>312</v>
      </c>
      <c r="F200" s="350" t="s">
        <v>170</v>
      </c>
      <c r="G200" s="351"/>
      <c r="H200" s="351">
        <f>VLOOKUP(F200,PPNE4!F$23:N$531,9,FALSE)</f>
        <v>0</v>
      </c>
      <c r="I200" s="351"/>
      <c r="J200" s="351">
        <f>SUBTOTAL(9,G200:I200)</f>
        <v>0</v>
      </c>
      <c r="K200" s="352">
        <f>IFERROR(J200/$J$18*100,"0.00")</f>
        <v>0</v>
      </c>
    </row>
    <row r="201" spans="1:11" ht="12.75" x14ac:dyDescent="0.2">
      <c r="A201" s="343">
        <v>2</v>
      </c>
      <c r="B201" s="344">
        <v>2</v>
      </c>
      <c r="C201" s="344">
        <v>8</v>
      </c>
      <c r="D201" s="344">
        <v>7</v>
      </c>
      <c r="E201" s="344"/>
      <c r="F201" s="361" t="s">
        <v>171</v>
      </c>
      <c r="G201" s="346">
        <f>SUM(G202:G207)</f>
        <v>0</v>
      </c>
      <c r="H201" s="346">
        <f>SUM(H202:H207)</f>
        <v>10136714.16</v>
      </c>
      <c r="I201" s="346">
        <f>SUM(I202:I207)</f>
        <v>0</v>
      </c>
      <c r="J201" s="346">
        <f>SUM(J202:J207)</f>
        <v>10136714.16</v>
      </c>
      <c r="K201" s="347">
        <f>SUM(K202:K207)</f>
        <v>1.4488845065275187</v>
      </c>
    </row>
    <row r="202" spans="1:11" ht="12.75" x14ac:dyDescent="0.2">
      <c r="A202" s="348">
        <v>2</v>
      </c>
      <c r="B202" s="349">
        <v>2</v>
      </c>
      <c r="C202" s="349">
        <v>8</v>
      </c>
      <c r="D202" s="349">
        <v>7</v>
      </c>
      <c r="E202" s="349" t="s">
        <v>309</v>
      </c>
      <c r="F202" s="372" t="s">
        <v>381</v>
      </c>
      <c r="G202" s="351"/>
      <c r="H202" s="351">
        <f>VLOOKUP(F202,PPNE4!F$23:N$531,9,FALSE)</f>
        <v>0</v>
      </c>
      <c r="I202" s="351"/>
      <c r="J202" s="351">
        <f t="shared" ref="J202:J207" si="10">SUBTOTAL(9,G202:I202)</f>
        <v>0</v>
      </c>
      <c r="K202" s="352">
        <f t="shared" ref="K202:K207" si="11">IFERROR(J202/$J$18*100,"0.00")</f>
        <v>0</v>
      </c>
    </row>
    <row r="203" spans="1:11" ht="12.75" x14ac:dyDescent="0.2">
      <c r="A203" s="348">
        <v>2</v>
      </c>
      <c r="B203" s="349">
        <v>2</v>
      </c>
      <c r="C203" s="349">
        <v>8</v>
      </c>
      <c r="D203" s="349">
        <v>7</v>
      </c>
      <c r="E203" s="349" t="s">
        <v>310</v>
      </c>
      <c r="F203" s="372" t="s">
        <v>172</v>
      </c>
      <c r="G203" s="351"/>
      <c r="H203" s="351">
        <f>VLOOKUP(F203,PPNE4!F$23:N$1531,9,FALSE)</f>
        <v>191104.1</v>
      </c>
      <c r="I203" s="351"/>
      <c r="J203" s="351">
        <f t="shared" si="10"/>
        <v>191104.1</v>
      </c>
      <c r="K203" s="352">
        <f t="shared" si="11"/>
        <v>2.7315337618623901E-2</v>
      </c>
    </row>
    <row r="204" spans="1:11" ht="12.75" x14ac:dyDescent="0.2">
      <c r="A204" s="348">
        <v>2</v>
      </c>
      <c r="B204" s="349">
        <v>2</v>
      </c>
      <c r="C204" s="349">
        <v>8</v>
      </c>
      <c r="D204" s="349">
        <v>7</v>
      </c>
      <c r="E204" s="349" t="s">
        <v>311</v>
      </c>
      <c r="F204" s="372" t="s">
        <v>173</v>
      </c>
      <c r="G204" s="351"/>
      <c r="H204" s="351">
        <f>VLOOKUP(F204,PPNE4!F$23:N$531,9,FALSE)</f>
        <v>0</v>
      </c>
      <c r="I204" s="351"/>
      <c r="J204" s="351">
        <f t="shared" si="10"/>
        <v>0</v>
      </c>
      <c r="K204" s="352">
        <f t="shared" si="11"/>
        <v>0</v>
      </c>
    </row>
    <row r="205" spans="1:11" ht="12.75" x14ac:dyDescent="0.2">
      <c r="A205" s="348">
        <v>2</v>
      </c>
      <c r="B205" s="349">
        <v>2</v>
      </c>
      <c r="C205" s="349">
        <v>8</v>
      </c>
      <c r="D205" s="349">
        <v>7</v>
      </c>
      <c r="E205" s="349" t="s">
        <v>312</v>
      </c>
      <c r="F205" s="372" t="s">
        <v>174</v>
      </c>
      <c r="G205" s="351"/>
      <c r="H205" s="351">
        <f>VLOOKUP(F205,PPNE4!F$23:N$1531,9,FALSE)</f>
        <v>685447.71</v>
      </c>
      <c r="I205" s="351"/>
      <c r="J205" s="351">
        <f t="shared" si="10"/>
        <v>685447.71</v>
      </c>
      <c r="K205" s="352">
        <f t="shared" si="11"/>
        <v>9.7974013213544889E-2</v>
      </c>
    </row>
    <row r="206" spans="1:11" ht="12.75" x14ac:dyDescent="0.2">
      <c r="A206" s="348">
        <v>2</v>
      </c>
      <c r="B206" s="349">
        <v>2</v>
      </c>
      <c r="C206" s="349">
        <v>8</v>
      </c>
      <c r="D206" s="349">
        <v>7</v>
      </c>
      <c r="E206" s="349" t="s">
        <v>316</v>
      </c>
      <c r="F206" s="372" t="s">
        <v>175</v>
      </c>
      <c r="G206" s="351"/>
      <c r="H206" s="351">
        <f>VLOOKUP(F206,PPNE4!F$23:N$531,9,FALSE)</f>
        <v>0</v>
      </c>
      <c r="I206" s="351"/>
      <c r="J206" s="351">
        <f t="shared" si="10"/>
        <v>0</v>
      </c>
      <c r="K206" s="352">
        <f t="shared" si="11"/>
        <v>0</v>
      </c>
    </row>
    <row r="207" spans="1:11" ht="12.75" x14ac:dyDescent="0.2">
      <c r="A207" s="348">
        <v>2</v>
      </c>
      <c r="B207" s="349">
        <v>2</v>
      </c>
      <c r="C207" s="349">
        <v>8</v>
      </c>
      <c r="D207" s="349">
        <v>7</v>
      </c>
      <c r="E207" s="349" t="s">
        <v>354</v>
      </c>
      <c r="F207" s="372" t="s">
        <v>176</v>
      </c>
      <c r="G207" s="351"/>
      <c r="H207" s="351">
        <f>VLOOKUP(F207,PPNE4!F$23:N$1531,9,FALSE)</f>
        <v>9260162.3499999996</v>
      </c>
      <c r="I207" s="351"/>
      <c r="J207" s="351">
        <f t="shared" si="10"/>
        <v>9260162.3499999996</v>
      </c>
      <c r="K207" s="352">
        <f t="shared" si="11"/>
        <v>1.3235951556953498</v>
      </c>
    </row>
    <row r="208" spans="1:11" ht="12.75" x14ac:dyDescent="0.2">
      <c r="A208" s="343">
        <v>2</v>
      </c>
      <c r="B208" s="344">
        <v>2</v>
      </c>
      <c r="C208" s="344">
        <v>8</v>
      </c>
      <c r="D208" s="344">
        <v>8</v>
      </c>
      <c r="E208" s="344"/>
      <c r="F208" s="361" t="s">
        <v>177</v>
      </c>
      <c r="G208" s="346">
        <f>SUM(G209:G211)</f>
        <v>0</v>
      </c>
      <c r="H208" s="346">
        <f>SUM(H209:H211)</f>
        <v>9934534.959999999</v>
      </c>
      <c r="I208" s="346">
        <f>SUM(I209:I211)</f>
        <v>0</v>
      </c>
      <c r="J208" s="346">
        <f>SUM(J209:J211)</f>
        <v>9934534.959999999</v>
      </c>
      <c r="K208" s="347">
        <f>SUM(K209:K211)</f>
        <v>1.4199861568455217</v>
      </c>
    </row>
    <row r="209" spans="1:11" ht="12.75" x14ac:dyDescent="0.2">
      <c r="A209" s="348">
        <v>2</v>
      </c>
      <c r="B209" s="349">
        <v>2</v>
      </c>
      <c r="C209" s="349">
        <v>8</v>
      </c>
      <c r="D209" s="349">
        <v>8</v>
      </c>
      <c r="E209" s="349" t="s">
        <v>309</v>
      </c>
      <c r="F209" s="372" t="s">
        <v>178</v>
      </c>
      <c r="G209" s="351"/>
      <c r="H209" s="351">
        <f>VLOOKUP(F209,PPNE4!F$23:N$1531,9,FALSE)</f>
        <v>9932272.0999999996</v>
      </c>
      <c r="I209" s="351"/>
      <c r="J209" s="351">
        <f>SUBTOTAL(9,G209:I209)</f>
        <v>9932272.0999999996</v>
      </c>
      <c r="K209" s="352">
        <f>IFERROR(J209/$J$18*100,"0.00")</f>
        <v>1.4196627164542184</v>
      </c>
    </row>
    <row r="210" spans="1:11" ht="12.75" x14ac:dyDescent="0.2">
      <c r="A210" s="348">
        <v>2</v>
      </c>
      <c r="B210" s="349">
        <v>2</v>
      </c>
      <c r="C210" s="349">
        <v>8</v>
      </c>
      <c r="D210" s="349">
        <v>8</v>
      </c>
      <c r="E210" s="349" t="s">
        <v>310</v>
      </c>
      <c r="F210" s="372" t="s">
        <v>179</v>
      </c>
      <c r="G210" s="351"/>
      <c r="H210" s="351">
        <f>VLOOKUP(F210,PPNE4!F$23:N$1531,9,FALSE)</f>
        <v>2262.86</v>
      </c>
      <c r="I210" s="351"/>
      <c r="J210" s="351">
        <f>SUBTOTAL(9,G210:I210)</f>
        <v>2262.86</v>
      </c>
      <c r="K210" s="352">
        <f>IFERROR(J210/$J$18*100,"0.00")</f>
        <v>3.2344039130337488E-4</v>
      </c>
    </row>
    <row r="211" spans="1:11" ht="12.75" x14ac:dyDescent="0.2">
      <c r="A211" s="348">
        <v>2</v>
      </c>
      <c r="B211" s="349">
        <v>2</v>
      </c>
      <c r="C211" s="349">
        <v>8</v>
      </c>
      <c r="D211" s="349">
        <v>8</v>
      </c>
      <c r="E211" s="349" t="s">
        <v>311</v>
      </c>
      <c r="F211" s="372" t="s">
        <v>180</v>
      </c>
      <c r="G211" s="351"/>
      <c r="H211" s="351">
        <f>VLOOKUP(F211,PPNE4!F$23:N$531,9,FALSE)</f>
        <v>0</v>
      </c>
      <c r="I211" s="351"/>
      <c r="J211" s="351">
        <f>SUBTOTAL(9,G211:I211)</f>
        <v>0</v>
      </c>
      <c r="K211" s="352">
        <f>IFERROR(J211/$J$18*100,"0.00")</f>
        <v>0</v>
      </c>
    </row>
    <row r="212" spans="1:11" ht="12.75" x14ac:dyDescent="0.2">
      <c r="A212" s="343">
        <v>2</v>
      </c>
      <c r="B212" s="344">
        <v>2</v>
      </c>
      <c r="C212" s="344">
        <v>8</v>
      </c>
      <c r="D212" s="344">
        <v>9</v>
      </c>
      <c r="E212" s="344"/>
      <c r="F212" s="361" t="s">
        <v>181</v>
      </c>
      <c r="G212" s="346">
        <f>SUM(G213:G217)</f>
        <v>0</v>
      </c>
      <c r="H212" s="346">
        <f>SUM(H213:H217)</f>
        <v>0</v>
      </c>
      <c r="I212" s="346">
        <f>SUM(I213:I217)</f>
        <v>0</v>
      </c>
      <c r="J212" s="346">
        <f>SUM(J213:J217)</f>
        <v>0</v>
      </c>
      <c r="K212" s="347">
        <f>SUM(K213:K217)</f>
        <v>0</v>
      </c>
    </row>
    <row r="213" spans="1:11" ht="12.75" x14ac:dyDescent="0.2">
      <c r="A213" s="349">
        <v>2</v>
      </c>
      <c r="B213" s="349">
        <v>2</v>
      </c>
      <c r="C213" s="349">
        <v>8</v>
      </c>
      <c r="D213" s="349">
        <v>9</v>
      </c>
      <c r="E213" s="349" t="s">
        <v>309</v>
      </c>
      <c r="F213" s="372" t="s">
        <v>319</v>
      </c>
      <c r="G213" s="351"/>
      <c r="H213" s="351">
        <f>VLOOKUP(F213,PPNE4!F$23:N$531,9,FALSE)</f>
        <v>0</v>
      </c>
      <c r="I213" s="351"/>
      <c r="J213" s="351">
        <f>SUBTOTAL(9,G213:I213)</f>
        <v>0</v>
      </c>
      <c r="K213" s="352">
        <f>IFERROR(J213/$J$18*100,"0.00")</f>
        <v>0</v>
      </c>
    </row>
    <row r="214" spans="1:11" ht="12.75" x14ac:dyDescent="0.2">
      <c r="A214" s="349">
        <v>2</v>
      </c>
      <c r="B214" s="349">
        <v>2</v>
      </c>
      <c r="C214" s="349">
        <v>8</v>
      </c>
      <c r="D214" s="349">
        <v>9</v>
      </c>
      <c r="E214" s="349" t="s">
        <v>310</v>
      </c>
      <c r="F214" s="372" t="s">
        <v>320</v>
      </c>
      <c r="G214" s="351"/>
      <c r="H214" s="351">
        <f>VLOOKUP(F214,PPNE4!F$23:N$531,9,FALSE)</f>
        <v>0</v>
      </c>
      <c r="I214" s="351"/>
      <c r="J214" s="351">
        <f>SUBTOTAL(9,G214:I214)</f>
        <v>0</v>
      </c>
      <c r="K214" s="352">
        <f>IFERROR(J214/$J$18*100,"0.00")</f>
        <v>0</v>
      </c>
    </row>
    <row r="215" spans="1:11" ht="12.75" x14ac:dyDescent="0.2">
      <c r="A215" s="349">
        <v>2</v>
      </c>
      <c r="B215" s="349">
        <v>2</v>
      </c>
      <c r="C215" s="349">
        <v>8</v>
      </c>
      <c r="D215" s="349">
        <v>9</v>
      </c>
      <c r="E215" s="349" t="s">
        <v>311</v>
      </c>
      <c r="F215" s="372" t="s">
        <v>382</v>
      </c>
      <c r="G215" s="351"/>
      <c r="H215" s="351">
        <f>VLOOKUP(F215,PPNE4!F$23:N$531,9,FALSE)</f>
        <v>0</v>
      </c>
      <c r="I215" s="351"/>
      <c r="J215" s="351">
        <f>SUBTOTAL(9,G215:I215)</f>
        <v>0</v>
      </c>
      <c r="K215" s="352">
        <f>IFERROR(J215/$J$18*100,"0.00")</f>
        <v>0</v>
      </c>
    </row>
    <row r="216" spans="1:11" ht="12.75" x14ac:dyDescent="0.2">
      <c r="A216" s="349">
        <v>2</v>
      </c>
      <c r="B216" s="349">
        <v>2</v>
      </c>
      <c r="C216" s="349">
        <v>8</v>
      </c>
      <c r="D216" s="349">
        <v>9</v>
      </c>
      <c r="E216" s="349" t="s">
        <v>312</v>
      </c>
      <c r="F216" s="372" t="s">
        <v>321</v>
      </c>
      <c r="G216" s="351"/>
      <c r="H216" s="351">
        <f>VLOOKUP(F216,PPNE4!F$23:N$531,9,FALSE)</f>
        <v>0</v>
      </c>
      <c r="I216" s="351"/>
      <c r="J216" s="351">
        <f>SUBTOTAL(9,G216:I216)</f>
        <v>0</v>
      </c>
      <c r="K216" s="352">
        <f>IFERROR(J216/$J$18*100,"0.00")</f>
        <v>0</v>
      </c>
    </row>
    <row r="217" spans="1:11" ht="12.75" x14ac:dyDescent="0.2">
      <c r="A217" s="348">
        <v>2</v>
      </c>
      <c r="B217" s="349">
        <v>2</v>
      </c>
      <c r="C217" s="349">
        <v>8</v>
      </c>
      <c r="D217" s="349">
        <v>9</v>
      </c>
      <c r="E217" s="349" t="s">
        <v>316</v>
      </c>
      <c r="F217" s="372" t="s">
        <v>182</v>
      </c>
      <c r="G217" s="351"/>
      <c r="H217" s="351">
        <f>VLOOKUP(F217,PPNE4!F$23:N$531,9,FALSE)</f>
        <v>0</v>
      </c>
      <c r="I217" s="351"/>
      <c r="J217" s="351">
        <f>SUBTOTAL(9,G217:I217)</f>
        <v>0</v>
      </c>
      <c r="K217" s="352">
        <f>IFERROR(J217/$J$18*100,"0.00")</f>
        <v>0</v>
      </c>
    </row>
    <row r="218" spans="1:11" ht="12.75" x14ac:dyDescent="0.2">
      <c r="A218" s="332">
        <v>2</v>
      </c>
      <c r="B218" s="333">
        <v>3</v>
      </c>
      <c r="C218" s="334"/>
      <c r="D218" s="334"/>
      <c r="E218" s="334"/>
      <c r="F218" s="335" t="s">
        <v>35</v>
      </c>
      <c r="G218" s="336">
        <f>+G219+G231+G240+G253+G258+G269+G297+G313+G318</f>
        <v>0</v>
      </c>
      <c r="H218" s="336">
        <f>+H219+H231+H240+H253+H258+H269+H297+H313+H318</f>
        <v>297804488.56806695</v>
      </c>
      <c r="I218" s="336">
        <f>+I219+I231+I240+I253+I258+I269+I297+I313+I318</f>
        <v>0</v>
      </c>
      <c r="J218" s="336">
        <f>+J219+J231+J240+J253+J258+J269+J297+J313+J318</f>
        <v>297804488.56806695</v>
      </c>
      <c r="K218" s="337">
        <f>+K219+K231+K240+K253+K258+K269+K297+K313+K318</f>
        <v>42.566486797396664</v>
      </c>
    </row>
    <row r="219" spans="1:11" ht="12.75" x14ac:dyDescent="0.2">
      <c r="A219" s="338">
        <v>2</v>
      </c>
      <c r="B219" s="339">
        <v>3</v>
      </c>
      <c r="C219" s="339">
        <v>1</v>
      </c>
      <c r="D219" s="339"/>
      <c r="E219" s="339"/>
      <c r="F219" s="340" t="s">
        <v>36</v>
      </c>
      <c r="G219" s="341">
        <f>+G220+G223+G225+G229</f>
        <v>0</v>
      </c>
      <c r="H219" s="341">
        <f>+H220+H223+H225+H229</f>
        <v>23523439.084766544</v>
      </c>
      <c r="I219" s="341">
        <f>+I220+I223+I225+I229</f>
        <v>0</v>
      </c>
      <c r="J219" s="341">
        <f>+J220+J223+J225+J229</f>
        <v>23523439.084766544</v>
      </c>
      <c r="K219" s="342">
        <f>+K220+K223+K225+K229</f>
        <v>3.3623071433398417</v>
      </c>
    </row>
    <row r="220" spans="1:11" ht="12.75" x14ac:dyDescent="0.2">
      <c r="A220" s="343">
        <v>2</v>
      </c>
      <c r="B220" s="344">
        <v>3</v>
      </c>
      <c r="C220" s="344">
        <v>1</v>
      </c>
      <c r="D220" s="344">
        <v>1</v>
      </c>
      <c r="E220" s="344"/>
      <c r="F220" s="361" t="s">
        <v>183</v>
      </c>
      <c r="G220" s="346">
        <f>SUM(G221:G221)</f>
        <v>0</v>
      </c>
      <c r="H220" s="346">
        <f>SUM(H221:H221)</f>
        <v>23490104.794766545</v>
      </c>
      <c r="I220" s="346">
        <f>SUM(I221:I221)</f>
        <v>0</v>
      </c>
      <c r="J220" s="346">
        <f>SUM(J221:J221)</f>
        <v>23490104.794766545</v>
      </c>
      <c r="K220" s="347">
        <f>SUM(K221:K221)</f>
        <v>3.3575425287364546</v>
      </c>
    </row>
    <row r="221" spans="1:11" ht="12.75" x14ac:dyDescent="0.2">
      <c r="A221" s="362">
        <v>2</v>
      </c>
      <c r="B221" s="349">
        <v>3</v>
      </c>
      <c r="C221" s="349">
        <v>1</v>
      </c>
      <c r="D221" s="349">
        <v>1</v>
      </c>
      <c r="E221" s="349" t="s">
        <v>309</v>
      </c>
      <c r="F221" s="350" t="s">
        <v>183</v>
      </c>
      <c r="G221" s="351"/>
      <c r="H221" s="351">
        <f>VLOOKUP(F221,PPNE4!F$23:N$1531,9,FALSE)</f>
        <v>23490104.794766545</v>
      </c>
      <c r="I221" s="351"/>
      <c r="J221" s="351">
        <f>SUBTOTAL(9,G221:I221)</f>
        <v>23490104.794766545</v>
      </c>
      <c r="K221" s="352">
        <f>IFERROR(J221/$J$18*100,"0.00")</f>
        <v>3.3575425287364546</v>
      </c>
    </row>
    <row r="222" spans="1:11" ht="12.75" x14ac:dyDescent="0.2">
      <c r="A222" s="362">
        <v>2</v>
      </c>
      <c r="B222" s="349">
        <v>3</v>
      </c>
      <c r="C222" s="349">
        <v>1</v>
      </c>
      <c r="D222" s="349">
        <v>1</v>
      </c>
      <c r="E222" s="349" t="s">
        <v>310</v>
      </c>
      <c r="F222" s="350" t="s">
        <v>184</v>
      </c>
      <c r="G222" s="364"/>
      <c r="H222" s="351">
        <f>VLOOKUP(F222,PPNE4!F$23:N$531,9,FALSE)</f>
        <v>0</v>
      </c>
      <c r="I222" s="351"/>
      <c r="J222" s="351">
        <f>SUBTOTAL(9,G222:I222)</f>
        <v>0</v>
      </c>
      <c r="K222" s="352">
        <f>IFERROR(J222/$J$18*100,"0.00")</f>
        <v>0</v>
      </c>
    </row>
    <row r="223" spans="1:11" ht="12.75" x14ac:dyDescent="0.2">
      <c r="A223" s="343">
        <v>2</v>
      </c>
      <c r="B223" s="344">
        <v>3</v>
      </c>
      <c r="C223" s="344">
        <v>1</v>
      </c>
      <c r="D223" s="344">
        <v>2</v>
      </c>
      <c r="E223" s="344"/>
      <c r="F223" s="361" t="s">
        <v>186</v>
      </c>
      <c r="G223" s="369">
        <f>+G224</f>
        <v>0</v>
      </c>
      <c r="H223" s="369">
        <f>+H224</f>
        <v>0</v>
      </c>
      <c r="I223" s="369">
        <f>+I224</f>
        <v>0</v>
      </c>
      <c r="J223" s="369">
        <f>+J224</f>
        <v>0</v>
      </c>
      <c r="K223" s="370">
        <f>+K224</f>
        <v>0</v>
      </c>
    </row>
    <row r="224" spans="1:11" ht="12.75" x14ac:dyDescent="0.2">
      <c r="A224" s="362">
        <v>2</v>
      </c>
      <c r="B224" s="349">
        <v>3</v>
      </c>
      <c r="C224" s="349">
        <v>1</v>
      </c>
      <c r="D224" s="349">
        <v>2</v>
      </c>
      <c r="E224" s="349" t="s">
        <v>309</v>
      </c>
      <c r="F224" s="350" t="s">
        <v>186</v>
      </c>
      <c r="G224" s="364"/>
      <c r="H224" s="351">
        <f>VLOOKUP(F224,PPNE4!F$23:N$531,9,FALSE)</f>
        <v>0</v>
      </c>
      <c r="I224" s="351">
        <f>VLOOKUP(F224,'[3]D-PROY GASTOS '!$F$17:$N$247,9,FALSE)</f>
        <v>0</v>
      </c>
      <c r="J224" s="351">
        <f>SUBTOTAL(9,G224:I224)</f>
        <v>0</v>
      </c>
      <c r="K224" s="352">
        <f>IFERROR(J224/$J$18*100,"0.00")</f>
        <v>0</v>
      </c>
    </row>
    <row r="225" spans="1:11" ht="12.75" x14ac:dyDescent="0.2">
      <c r="A225" s="343">
        <v>2</v>
      </c>
      <c r="B225" s="344">
        <v>3</v>
      </c>
      <c r="C225" s="344">
        <v>1</v>
      </c>
      <c r="D225" s="344">
        <v>3</v>
      </c>
      <c r="E225" s="344"/>
      <c r="F225" s="361" t="s">
        <v>185</v>
      </c>
      <c r="G225" s="346">
        <f>SUM(G226:G228)</f>
        <v>0</v>
      </c>
      <c r="H225" s="346">
        <f>SUM(H226:H228)</f>
        <v>33334.29</v>
      </c>
      <c r="I225" s="346">
        <f>SUM(I226:I228)</f>
        <v>0</v>
      </c>
      <c r="J225" s="346">
        <f>SUM(J226:J228)</f>
        <v>33334.29</v>
      </c>
      <c r="K225" s="347">
        <f>SUM(K226:K228)</f>
        <v>4.7646146033869423E-3</v>
      </c>
    </row>
    <row r="226" spans="1:11" ht="12.75" x14ac:dyDescent="0.2">
      <c r="A226" s="362">
        <v>2</v>
      </c>
      <c r="B226" s="349">
        <v>3</v>
      </c>
      <c r="C226" s="349">
        <v>1</v>
      </c>
      <c r="D226" s="349">
        <v>3</v>
      </c>
      <c r="E226" s="349" t="s">
        <v>309</v>
      </c>
      <c r="F226" s="350" t="s">
        <v>187</v>
      </c>
      <c r="G226" s="351"/>
      <c r="H226" s="351">
        <f>VLOOKUP(F226,PPNE4!F$23:N$531,9,FALSE)</f>
        <v>33334.29</v>
      </c>
      <c r="I226" s="351">
        <f>VLOOKUP(F226,'[3]D-PROY GASTOS '!$F$17:$N$247,9,FALSE)</f>
        <v>0</v>
      </c>
      <c r="J226" s="351">
        <f>SUBTOTAL(9,G226:I226)</f>
        <v>33334.29</v>
      </c>
      <c r="K226" s="352">
        <f>IFERROR(J226/$J$18*100,"0.00")</f>
        <v>4.7646146033869423E-3</v>
      </c>
    </row>
    <row r="227" spans="1:11" ht="12.75" x14ac:dyDescent="0.2">
      <c r="A227" s="362">
        <v>2</v>
      </c>
      <c r="B227" s="349">
        <v>3</v>
      </c>
      <c r="C227" s="349">
        <v>1</v>
      </c>
      <c r="D227" s="349">
        <v>3</v>
      </c>
      <c r="E227" s="349" t="s">
        <v>310</v>
      </c>
      <c r="F227" s="350" t="s">
        <v>188</v>
      </c>
      <c r="G227" s="351"/>
      <c r="H227" s="351">
        <f>VLOOKUP(F227,PPNE4!F$23:N$531,9,FALSE)</f>
        <v>0</v>
      </c>
      <c r="I227" s="351"/>
      <c r="J227" s="351">
        <f>SUBTOTAL(9,G227:I227)</f>
        <v>0</v>
      </c>
      <c r="K227" s="352">
        <f>IFERROR(J227/$J$18*100,"0.00")</f>
        <v>0</v>
      </c>
    </row>
    <row r="228" spans="1:11" ht="12.75" x14ac:dyDescent="0.2">
      <c r="A228" s="362">
        <v>2</v>
      </c>
      <c r="B228" s="349">
        <v>3</v>
      </c>
      <c r="C228" s="349">
        <v>1</v>
      </c>
      <c r="D228" s="349">
        <v>3</v>
      </c>
      <c r="E228" s="349" t="s">
        <v>311</v>
      </c>
      <c r="F228" s="350" t="s">
        <v>189</v>
      </c>
      <c r="G228" s="364"/>
      <c r="H228" s="351">
        <f>VLOOKUP(F228,PPNE4!F$23:N$1531,9,FALSE)</f>
        <v>0</v>
      </c>
      <c r="I228" s="351"/>
      <c r="J228" s="351">
        <f>SUBTOTAL(9,G228:I228)</f>
        <v>0</v>
      </c>
      <c r="K228" s="352">
        <f>IFERROR(J228/$J$18*100,"0.00")</f>
        <v>0</v>
      </c>
    </row>
    <row r="229" spans="1:11" ht="12.75" x14ac:dyDescent="0.2">
      <c r="A229" s="343">
        <v>2</v>
      </c>
      <c r="B229" s="344">
        <v>3</v>
      </c>
      <c r="C229" s="344">
        <v>1</v>
      </c>
      <c r="D229" s="344">
        <v>4</v>
      </c>
      <c r="E229" s="344"/>
      <c r="F229" s="361" t="s">
        <v>190</v>
      </c>
      <c r="G229" s="369">
        <f>+G230</f>
        <v>0</v>
      </c>
      <c r="H229" s="369">
        <f>+H230</f>
        <v>0</v>
      </c>
      <c r="I229" s="369">
        <f>+I230</f>
        <v>0</v>
      </c>
      <c r="J229" s="369">
        <f>+J230</f>
        <v>0</v>
      </c>
      <c r="K229" s="370">
        <f>+K230</f>
        <v>0</v>
      </c>
    </row>
    <row r="230" spans="1:11" ht="12.75" x14ac:dyDescent="0.2">
      <c r="A230" s="362">
        <v>2</v>
      </c>
      <c r="B230" s="349">
        <v>3</v>
      </c>
      <c r="C230" s="349">
        <v>1</v>
      </c>
      <c r="D230" s="349">
        <v>4</v>
      </c>
      <c r="E230" s="349" t="s">
        <v>309</v>
      </c>
      <c r="F230" s="350" t="s">
        <v>190</v>
      </c>
      <c r="G230" s="364"/>
      <c r="H230" s="351">
        <f>VLOOKUP(F230,PPNE4!F$23:N$531,9,FALSE)</f>
        <v>0</v>
      </c>
      <c r="I230" s="351">
        <f>VLOOKUP(F230,'[3]D-PROY GASTOS '!$F$17:$N$247,9,FALSE)</f>
        <v>0</v>
      </c>
      <c r="J230" s="351">
        <f>SUBTOTAL(9,G230:I230)</f>
        <v>0</v>
      </c>
      <c r="K230" s="352">
        <f>IFERROR(J230/$J$18*100,"0.00")</f>
        <v>0</v>
      </c>
    </row>
    <row r="231" spans="1:11" ht="12.75" x14ac:dyDescent="0.2">
      <c r="A231" s="338">
        <v>2</v>
      </c>
      <c r="B231" s="339">
        <v>3</v>
      </c>
      <c r="C231" s="339">
        <v>2</v>
      </c>
      <c r="D231" s="339"/>
      <c r="E231" s="339"/>
      <c r="F231" s="340" t="s">
        <v>37</v>
      </c>
      <c r="G231" s="341">
        <f>+G232+G234+G236+G238</f>
        <v>0</v>
      </c>
      <c r="H231" s="341">
        <f>+H232+H234+H236+H238</f>
        <v>2405093.52</v>
      </c>
      <c r="I231" s="341">
        <f>+I232+I234+I236+I238</f>
        <v>0</v>
      </c>
      <c r="J231" s="341">
        <f>+J232+J234+J236+J238</f>
        <v>2405093.52</v>
      </c>
      <c r="K231" s="342">
        <f>+K232+K234+K236+K238</f>
        <v>0.34377044502532689</v>
      </c>
    </row>
    <row r="232" spans="1:11" ht="12.75" x14ac:dyDescent="0.2">
      <c r="A232" s="343">
        <v>2</v>
      </c>
      <c r="B232" s="344">
        <v>3</v>
      </c>
      <c r="C232" s="344">
        <v>2</v>
      </c>
      <c r="D232" s="344">
        <v>1</v>
      </c>
      <c r="E232" s="344"/>
      <c r="F232" s="361" t="s">
        <v>191</v>
      </c>
      <c r="G232" s="369">
        <f>+G233</f>
        <v>0</v>
      </c>
      <c r="H232" s="369">
        <f>+H233</f>
        <v>2742.86</v>
      </c>
      <c r="I232" s="369">
        <f>+I233</f>
        <v>0</v>
      </c>
      <c r="J232" s="369">
        <f>+J233</f>
        <v>2742.86</v>
      </c>
      <c r="K232" s="370">
        <f>+K233</f>
        <v>3.9204887252873566E-4</v>
      </c>
    </row>
    <row r="233" spans="1:11" ht="12.75" x14ac:dyDescent="0.2">
      <c r="A233" s="362">
        <v>2</v>
      </c>
      <c r="B233" s="349">
        <v>3</v>
      </c>
      <c r="C233" s="349">
        <v>2</v>
      </c>
      <c r="D233" s="349">
        <v>1</v>
      </c>
      <c r="E233" s="349" t="s">
        <v>309</v>
      </c>
      <c r="F233" s="350" t="s">
        <v>191</v>
      </c>
      <c r="G233" s="364"/>
      <c r="H233" s="351">
        <f>VLOOKUP(F233,PPNE4!F$23:N$1531,9,FALSE)</f>
        <v>2742.86</v>
      </c>
      <c r="I233" s="351"/>
      <c r="J233" s="351">
        <f>SUBTOTAL(9,G233:I233)</f>
        <v>2742.86</v>
      </c>
      <c r="K233" s="352">
        <f>IFERROR(J233/$J$18*100,"0.00")</f>
        <v>3.9204887252873566E-4</v>
      </c>
    </row>
    <row r="234" spans="1:11" ht="12.75" x14ac:dyDescent="0.2">
      <c r="A234" s="343">
        <v>2</v>
      </c>
      <c r="B234" s="344">
        <v>3</v>
      </c>
      <c r="C234" s="344">
        <v>2</v>
      </c>
      <c r="D234" s="344">
        <v>2</v>
      </c>
      <c r="E234" s="344"/>
      <c r="F234" s="361" t="s">
        <v>192</v>
      </c>
      <c r="G234" s="369">
        <f>+G235</f>
        <v>0</v>
      </c>
      <c r="H234" s="369">
        <f>+H235</f>
        <v>1735733.31</v>
      </c>
      <c r="I234" s="369">
        <f>+I235</f>
        <v>0</v>
      </c>
      <c r="J234" s="369">
        <f>+J235</f>
        <v>1735733.31</v>
      </c>
      <c r="K234" s="370">
        <f>+K235</f>
        <v>0.24809588794035076</v>
      </c>
    </row>
    <row r="235" spans="1:11" ht="12.75" x14ac:dyDescent="0.2">
      <c r="A235" s="362">
        <v>2</v>
      </c>
      <c r="B235" s="349">
        <v>3</v>
      </c>
      <c r="C235" s="349">
        <v>2</v>
      </c>
      <c r="D235" s="349">
        <v>2</v>
      </c>
      <c r="E235" s="349" t="s">
        <v>309</v>
      </c>
      <c r="F235" s="350" t="s">
        <v>192</v>
      </c>
      <c r="G235" s="364"/>
      <c r="H235" s="351">
        <f>VLOOKUP(F235,PPNE4!F$23:N$1531,9,FALSE)</f>
        <v>1735733.31</v>
      </c>
      <c r="I235" s="364"/>
      <c r="J235" s="351">
        <f>SUBTOTAL(9,G235:I235)</f>
        <v>1735733.31</v>
      </c>
      <c r="K235" s="352">
        <f>IFERROR(J235/$J$18*100,"0.00")</f>
        <v>0.24809588794035076</v>
      </c>
    </row>
    <row r="236" spans="1:11" ht="12.75" x14ac:dyDescent="0.2">
      <c r="A236" s="343">
        <v>2</v>
      </c>
      <c r="B236" s="344">
        <v>3</v>
      </c>
      <c r="C236" s="344">
        <v>2</v>
      </c>
      <c r="D236" s="344">
        <v>3</v>
      </c>
      <c r="E236" s="344"/>
      <c r="F236" s="361" t="s">
        <v>193</v>
      </c>
      <c r="G236" s="369">
        <f>+G237</f>
        <v>0</v>
      </c>
      <c r="H236" s="369">
        <f>+H237</f>
        <v>666617.35</v>
      </c>
      <c r="I236" s="369">
        <f>+I237</f>
        <v>0</v>
      </c>
      <c r="J236" s="369">
        <f>+J237</f>
        <v>666617.35</v>
      </c>
      <c r="K236" s="370">
        <f>+K237</f>
        <v>9.5282508212447423E-2</v>
      </c>
    </row>
    <row r="237" spans="1:11" ht="12.75" x14ac:dyDescent="0.2">
      <c r="A237" s="362">
        <v>2</v>
      </c>
      <c r="B237" s="349">
        <v>3</v>
      </c>
      <c r="C237" s="349">
        <v>2</v>
      </c>
      <c r="D237" s="349">
        <v>3</v>
      </c>
      <c r="E237" s="349" t="s">
        <v>309</v>
      </c>
      <c r="F237" s="350" t="s">
        <v>193</v>
      </c>
      <c r="G237" s="364"/>
      <c r="H237" s="351">
        <f>VLOOKUP(F237,PPNE4!F$23:N$1531,9,FALSE)</f>
        <v>666617.35</v>
      </c>
      <c r="I237" s="351"/>
      <c r="J237" s="351">
        <f>SUBTOTAL(9,G237:I237)</f>
        <v>666617.35</v>
      </c>
      <c r="K237" s="352">
        <f>IFERROR(J237/$J$18*100,"0.00")</f>
        <v>9.5282508212447423E-2</v>
      </c>
    </row>
    <row r="238" spans="1:11" ht="12.75" x14ac:dyDescent="0.2">
      <c r="A238" s="343">
        <v>2</v>
      </c>
      <c r="B238" s="344">
        <v>3</v>
      </c>
      <c r="C238" s="344">
        <v>2</v>
      </c>
      <c r="D238" s="344">
        <v>4</v>
      </c>
      <c r="E238" s="344"/>
      <c r="F238" s="361" t="s">
        <v>38</v>
      </c>
      <c r="G238" s="369">
        <f>+G239</f>
        <v>0</v>
      </c>
      <c r="H238" s="369">
        <f>+H239</f>
        <v>0</v>
      </c>
      <c r="I238" s="369">
        <f>+I239</f>
        <v>0</v>
      </c>
      <c r="J238" s="369">
        <f>+J239</f>
        <v>0</v>
      </c>
      <c r="K238" s="370">
        <f>+K239</f>
        <v>0</v>
      </c>
    </row>
    <row r="239" spans="1:11" ht="12.75" x14ac:dyDescent="0.2">
      <c r="A239" s="362">
        <v>2</v>
      </c>
      <c r="B239" s="349">
        <v>3</v>
      </c>
      <c r="C239" s="349">
        <v>2</v>
      </c>
      <c r="D239" s="349">
        <v>4</v>
      </c>
      <c r="E239" s="349" t="s">
        <v>309</v>
      </c>
      <c r="F239" s="350" t="s">
        <v>38</v>
      </c>
      <c r="G239" s="364"/>
      <c r="H239" s="351">
        <f>VLOOKUP(F239,PPNE4!F$23:N$531,9,FALSE)</f>
        <v>0</v>
      </c>
      <c r="I239" s="351">
        <f>VLOOKUP(F239,'[3]D-PROY GASTOS '!$F$17:$N$247,9,FALSE)</f>
        <v>0</v>
      </c>
      <c r="J239" s="351">
        <f>SUBTOTAL(9,G239:I239)</f>
        <v>0</v>
      </c>
      <c r="K239" s="352">
        <f>IFERROR(J239/$J$18*100,"0.00")</f>
        <v>0</v>
      </c>
    </row>
    <row r="240" spans="1:11" ht="12.75" x14ac:dyDescent="0.2">
      <c r="A240" s="338">
        <v>2</v>
      </c>
      <c r="B240" s="339">
        <v>3</v>
      </c>
      <c r="C240" s="339">
        <v>3</v>
      </c>
      <c r="D240" s="339"/>
      <c r="E240" s="339"/>
      <c r="F240" s="340" t="s">
        <v>383</v>
      </c>
      <c r="G240" s="341">
        <f>+G241+G243+G245+G247+G249+G251</f>
        <v>0</v>
      </c>
      <c r="H240" s="341">
        <f>+H241+H243+H245+H247+H249+H251</f>
        <v>5857125.6448204368</v>
      </c>
      <c r="I240" s="341">
        <f>+I241+I243+I245+I247+I249+I251</f>
        <v>0</v>
      </c>
      <c r="J240" s="341">
        <f>+J241+J243+J245+J247+J249+J251</f>
        <v>5857125.6448204368</v>
      </c>
      <c r="K240" s="342">
        <f>+K241+K243+K245+K247+K249+K251</f>
        <v>0.83718436424425446</v>
      </c>
    </row>
    <row r="241" spans="1:11" ht="12.75" x14ac:dyDescent="0.2">
      <c r="A241" s="343">
        <v>2</v>
      </c>
      <c r="B241" s="344">
        <v>3</v>
      </c>
      <c r="C241" s="344">
        <v>3</v>
      </c>
      <c r="D241" s="344">
        <v>1</v>
      </c>
      <c r="E241" s="344"/>
      <c r="F241" s="361" t="s">
        <v>194</v>
      </c>
      <c r="G241" s="346">
        <f>G242</f>
        <v>0</v>
      </c>
      <c r="H241" s="346">
        <f>H242</f>
        <v>3018817.5848204363</v>
      </c>
      <c r="I241" s="346">
        <f>I242</f>
        <v>0</v>
      </c>
      <c r="J241" s="346">
        <f>J242</f>
        <v>3018817.5848204363</v>
      </c>
      <c r="K241" s="347">
        <f>K242</f>
        <v>0.43149268664779566</v>
      </c>
    </row>
    <row r="242" spans="1:11" ht="12.75" x14ac:dyDescent="0.2">
      <c r="A242" s="362">
        <v>2</v>
      </c>
      <c r="B242" s="349">
        <v>3</v>
      </c>
      <c r="C242" s="349">
        <v>3</v>
      </c>
      <c r="D242" s="349">
        <v>1</v>
      </c>
      <c r="E242" s="349" t="s">
        <v>309</v>
      </c>
      <c r="F242" s="350" t="s">
        <v>194</v>
      </c>
      <c r="G242" s="351"/>
      <c r="H242" s="351">
        <f>VLOOKUP(F242,PPNE4!F$23:N$1531,9,FALSE)</f>
        <v>3018817.5848204363</v>
      </c>
      <c r="I242" s="351"/>
      <c r="J242" s="351">
        <f>SUBTOTAL(9,G242:I242)</f>
        <v>3018817.5848204363</v>
      </c>
      <c r="K242" s="352">
        <f>IFERROR(J242/$J$18*100,"0.00")</f>
        <v>0.43149268664779566</v>
      </c>
    </row>
    <row r="243" spans="1:11" ht="12.75" x14ac:dyDescent="0.2">
      <c r="A243" s="343">
        <v>2</v>
      </c>
      <c r="B243" s="344">
        <v>3</v>
      </c>
      <c r="C243" s="344">
        <v>3</v>
      </c>
      <c r="D243" s="344">
        <v>2</v>
      </c>
      <c r="E243" s="344"/>
      <c r="F243" s="361" t="s">
        <v>195</v>
      </c>
      <c r="G243" s="369">
        <f>+G244</f>
        <v>0</v>
      </c>
      <c r="H243" s="369">
        <f>+H244</f>
        <v>1406185.37</v>
      </c>
      <c r="I243" s="369">
        <f>+I244</f>
        <v>0</v>
      </c>
      <c r="J243" s="369">
        <f>+J244</f>
        <v>1406185.37</v>
      </c>
      <c r="K243" s="370">
        <f>+K244</f>
        <v>0.2009921719937959</v>
      </c>
    </row>
    <row r="244" spans="1:11" ht="12.75" x14ac:dyDescent="0.2">
      <c r="A244" s="362">
        <v>2</v>
      </c>
      <c r="B244" s="349">
        <v>3</v>
      </c>
      <c r="C244" s="349">
        <v>3</v>
      </c>
      <c r="D244" s="349">
        <v>2</v>
      </c>
      <c r="E244" s="349" t="s">
        <v>309</v>
      </c>
      <c r="F244" s="350" t="s">
        <v>195</v>
      </c>
      <c r="G244" s="351"/>
      <c r="H244" s="351">
        <f>VLOOKUP(F244,PPNE4!F$23:N$1531,9,FALSE)</f>
        <v>1406185.37</v>
      </c>
      <c r="I244" s="351"/>
      <c r="J244" s="351">
        <f>SUBTOTAL(9,G244:I244)</f>
        <v>1406185.37</v>
      </c>
      <c r="K244" s="352">
        <f>IFERROR(J244/$J$18*100,"0.00")</f>
        <v>0.2009921719937959</v>
      </c>
    </row>
    <row r="245" spans="1:11" ht="12.75" x14ac:dyDescent="0.2">
      <c r="A245" s="343">
        <v>2</v>
      </c>
      <c r="B245" s="344">
        <v>3</v>
      </c>
      <c r="C245" s="344">
        <v>3</v>
      </c>
      <c r="D245" s="344">
        <v>3</v>
      </c>
      <c r="E245" s="344"/>
      <c r="F245" s="361" t="s">
        <v>196</v>
      </c>
      <c r="G245" s="369">
        <f>+G246</f>
        <v>0</v>
      </c>
      <c r="H245" s="369">
        <f>+H246</f>
        <v>1432122.69</v>
      </c>
      <c r="I245" s="369">
        <f>+I246</f>
        <v>0</v>
      </c>
      <c r="J245" s="369">
        <f>+J246</f>
        <v>1432122.69</v>
      </c>
      <c r="K245" s="370">
        <f>+K246</f>
        <v>0.2046995056026629</v>
      </c>
    </row>
    <row r="246" spans="1:11" ht="12.75" x14ac:dyDescent="0.2">
      <c r="A246" s="362">
        <v>2</v>
      </c>
      <c r="B246" s="349">
        <v>3</v>
      </c>
      <c r="C246" s="349">
        <v>3</v>
      </c>
      <c r="D246" s="349">
        <v>3</v>
      </c>
      <c r="E246" s="349" t="s">
        <v>309</v>
      </c>
      <c r="F246" s="350" t="s">
        <v>196</v>
      </c>
      <c r="G246" s="351"/>
      <c r="H246" s="351">
        <f>VLOOKUP(F246,PPNE4!F$23:N$1531,9,FALSE)</f>
        <v>1432122.69</v>
      </c>
      <c r="I246" s="351"/>
      <c r="J246" s="351">
        <f>SUBTOTAL(9,G246:I246)</f>
        <v>1432122.69</v>
      </c>
      <c r="K246" s="352">
        <f>IFERROR(J246/$J$18*100,"0.00")</f>
        <v>0.2046995056026629</v>
      </c>
    </row>
    <row r="247" spans="1:11" ht="12.75" x14ac:dyDescent="0.2">
      <c r="A247" s="343">
        <v>2</v>
      </c>
      <c r="B247" s="344">
        <v>3</v>
      </c>
      <c r="C247" s="344">
        <v>3</v>
      </c>
      <c r="D247" s="344">
        <v>4</v>
      </c>
      <c r="E247" s="344"/>
      <c r="F247" s="361" t="s">
        <v>197</v>
      </c>
      <c r="G247" s="369">
        <f>+G248</f>
        <v>0</v>
      </c>
      <c r="H247" s="369">
        <f>+H248</f>
        <v>0</v>
      </c>
      <c r="I247" s="369">
        <f>+I248</f>
        <v>0</v>
      </c>
      <c r="J247" s="369">
        <f>+J248</f>
        <v>0</v>
      </c>
      <c r="K247" s="370">
        <f>+K248</f>
        <v>0</v>
      </c>
    </row>
    <row r="248" spans="1:11" ht="12.75" x14ac:dyDescent="0.2">
      <c r="A248" s="362">
        <v>2</v>
      </c>
      <c r="B248" s="349">
        <v>3</v>
      </c>
      <c r="C248" s="349">
        <v>3</v>
      </c>
      <c r="D248" s="349">
        <v>4</v>
      </c>
      <c r="E248" s="349" t="s">
        <v>309</v>
      </c>
      <c r="F248" s="350" t="s">
        <v>197</v>
      </c>
      <c r="G248" s="364"/>
      <c r="H248" s="351">
        <f>VLOOKUP(F248,PPNE4!F$23:N$531,9,FALSE)</f>
        <v>0</v>
      </c>
      <c r="I248" s="364"/>
      <c r="J248" s="351">
        <f>SUBTOTAL(9,G248:I248)</f>
        <v>0</v>
      </c>
      <c r="K248" s="352">
        <f>IFERROR(J248/$J$18*100,"0.00")</f>
        <v>0</v>
      </c>
    </row>
    <row r="249" spans="1:11" ht="12.75" x14ac:dyDescent="0.2">
      <c r="A249" s="343">
        <v>2</v>
      </c>
      <c r="B249" s="344">
        <v>3</v>
      </c>
      <c r="C249" s="344">
        <v>3</v>
      </c>
      <c r="D249" s="344">
        <v>5</v>
      </c>
      <c r="E249" s="344"/>
      <c r="F249" s="361" t="s">
        <v>198</v>
      </c>
      <c r="G249" s="369">
        <f>+G250</f>
        <v>0</v>
      </c>
      <c r="H249" s="369">
        <f>+H250</f>
        <v>0</v>
      </c>
      <c r="I249" s="369">
        <f>+I250</f>
        <v>0</v>
      </c>
      <c r="J249" s="369">
        <f>+J250</f>
        <v>0</v>
      </c>
      <c r="K249" s="370">
        <f>+K250</f>
        <v>0</v>
      </c>
    </row>
    <row r="250" spans="1:11" ht="12.75" x14ac:dyDescent="0.2">
      <c r="A250" s="362">
        <v>2</v>
      </c>
      <c r="B250" s="349">
        <v>3</v>
      </c>
      <c r="C250" s="349">
        <v>3</v>
      </c>
      <c r="D250" s="349">
        <v>5</v>
      </c>
      <c r="E250" s="349" t="s">
        <v>309</v>
      </c>
      <c r="F250" s="350" t="s">
        <v>198</v>
      </c>
      <c r="G250" s="364"/>
      <c r="H250" s="351">
        <f>VLOOKUP(F250,PPNE4!F$23:N$531,9,FALSE)</f>
        <v>0</v>
      </c>
      <c r="I250" s="364"/>
      <c r="J250" s="351">
        <f>SUBTOTAL(9,G250:I250)</f>
        <v>0</v>
      </c>
      <c r="K250" s="352">
        <f>IFERROR(J250/$J$18*100,"0.00")</f>
        <v>0</v>
      </c>
    </row>
    <row r="251" spans="1:11" ht="12.75" x14ac:dyDescent="0.2">
      <c r="A251" s="343">
        <v>2</v>
      </c>
      <c r="B251" s="344">
        <v>3</v>
      </c>
      <c r="C251" s="344">
        <v>3</v>
      </c>
      <c r="D251" s="344">
        <v>6</v>
      </c>
      <c r="E251" s="344"/>
      <c r="F251" s="361" t="s">
        <v>199</v>
      </c>
      <c r="G251" s="369">
        <f>+G252</f>
        <v>0</v>
      </c>
      <c r="H251" s="369">
        <f>+H252</f>
        <v>0</v>
      </c>
      <c r="I251" s="369">
        <f>+I252</f>
        <v>0</v>
      </c>
      <c r="J251" s="369">
        <f>+J252</f>
        <v>0</v>
      </c>
      <c r="K251" s="370">
        <f>+K252</f>
        <v>0</v>
      </c>
    </row>
    <row r="252" spans="1:11" ht="12.75" x14ac:dyDescent="0.2">
      <c r="A252" s="362">
        <v>2</v>
      </c>
      <c r="B252" s="349">
        <v>3</v>
      </c>
      <c r="C252" s="349">
        <v>3</v>
      </c>
      <c r="D252" s="349">
        <v>6</v>
      </c>
      <c r="E252" s="349" t="s">
        <v>309</v>
      </c>
      <c r="F252" s="350" t="s">
        <v>199</v>
      </c>
      <c r="G252" s="351"/>
      <c r="H252" s="351">
        <f>VLOOKUP(F252,PPNE4!F$23:N$531,9,FALSE)</f>
        <v>0</v>
      </c>
      <c r="I252" s="351"/>
      <c r="J252" s="351">
        <f>SUBTOTAL(9,G252:I252)</f>
        <v>0</v>
      </c>
      <c r="K252" s="352">
        <f>IFERROR(J252/$J$18*100,"0.00")</f>
        <v>0</v>
      </c>
    </row>
    <row r="253" spans="1:11" ht="12.75" x14ac:dyDescent="0.2">
      <c r="A253" s="338">
        <v>2</v>
      </c>
      <c r="B253" s="339">
        <v>3</v>
      </c>
      <c r="C253" s="339">
        <v>4</v>
      </c>
      <c r="D253" s="339"/>
      <c r="E253" s="339"/>
      <c r="F253" s="340" t="s">
        <v>384</v>
      </c>
      <c r="G253" s="341">
        <f>+G254+G256</f>
        <v>0</v>
      </c>
      <c r="H253" s="341">
        <f>+H254+H256</f>
        <v>150405916.1956</v>
      </c>
      <c r="I253" s="341">
        <f>+I254+I256</f>
        <v>0</v>
      </c>
      <c r="J253" s="341">
        <f>+J254+J256</f>
        <v>150405916.1956</v>
      </c>
      <c r="K253" s="342">
        <f>+K254+K256</f>
        <v>21.498169744768774</v>
      </c>
    </row>
    <row r="254" spans="1:11" ht="12.75" x14ac:dyDescent="0.2">
      <c r="A254" s="343">
        <v>2</v>
      </c>
      <c r="B254" s="344">
        <v>3</v>
      </c>
      <c r="C254" s="344">
        <v>4</v>
      </c>
      <c r="D254" s="344">
        <v>1</v>
      </c>
      <c r="E254" s="344"/>
      <c r="F254" s="361" t="s">
        <v>200</v>
      </c>
      <c r="G254" s="369">
        <f>+G255</f>
        <v>0</v>
      </c>
      <c r="H254" s="369">
        <f>+H255</f>
        <v>150405916.1956</v>
      </c>
      <c r="I254" s="369">
        <f>+I255</f>
        <v>0</v>
      </c>
      <c r="J254" s="369">
        <f>+J255</f>
        <v>150405916.1956</v>
      </c>
      <c r="K254" s="370">
        <f>+K255</f>
        <v>21.498169744768774</v>
      </c>
    </row>
    <row r="255" spans="1:11" ht="12.75" x14ac:dyDescent="0.2">
      <c r="A255" s="362">
        <v>2</v>
      </c>
      <c r="B255" s="349">
        <v>3</v>
      </c>
      <c r="C255" s="349">
        <v>4</v>
      </c>
      <c r="D255" s="349">
        <v>1</v>
      </c>
      <c r="E255" s="349" t="s">
        <v>309</v>
      </c>
      <c r="F255" s="350" t="s">
        <v>200</v>
      </c>
      <c r="G255" s="351"/>
      <c r="H255" s="351">
        <f>VLOOKUP(F255,PPNE4!F$23:N$1531,9,FALSE)</f>
        <v>150405916.1956</v>
      </c>
      <c r="I255" s="351"/>
      <c r="J255" s="351">
        <f>SUBTOTAL(9,G255:I255)</f>
        <v>150405916.1956</v>
      </c>
      <c r="K255" s="352">
        <f>IFERROR(J255/$J$18*100,"0.00")</f>
        <v>21.498169744768774</v>
      </c>
    </row>
    <row r="256" spans="1:11" ht="12.75" x14ac:dyDescent="0.2">
      <c r="A256" s="367">
        <v>2</v>
      </c>
      <c r="B256" s="344">
        <v>3</v>
      </c>
      <c r="C256" s="344">
        <v>4</v>
      </c>
      <c r="D256" s="344">
        <v>2</v>
      </c>
      <c r="E256" s="344"/>
      <c r="F256" s="361" t="s">
        <v>201</v>
      </c>
      <c r="G256" s="369">
        <f>+G257</f>
        <v>0</v>
      </c>
      <c r="H256" s="369">
        <f>+H257</f>
        <v>0</v>
      </c>
      <c r="I256" s="369">
        <f>+I257</f>
        <v>0</v>
      </c>
      <c r="J256" s="369">
        <f>+J257</f>
        <v>0</v>
      </c>
      <c r="K256" s="370">
        <f>+K257</f>
        <v>0</v>
      </c>
    </row>
    <row r="257" spans="1:11" ht="12.75" x14ac:dyDescent="0.2">
      <c r="A257" s="378">
        <v>2</v>
      </c>
      <c r="B257" s="379">
        <v>3</v>
      </c>
      <c r="C257" s="379">
        <v>4</v>
      </c>
      <c r="D257" s="379">
        <v>2</v>
      </c>
      <c r="E257" s="349" t="s">
        <v>309</v>
      </c>
      <c r="F257" s="350" t="s">
        <v>201</v>
      </c>
      <c r="G257" s="364"/>
      <c r="H257" s="351">
        <f>VLOOKUP(F257,PPNE4!F$23:N$531,9,FALSE)</f>
        <v>0</v>
      </c>
      <c r="I257" s="351">
        <f>VLOOKUP(F257,'[3]D-PROY GASTOS '!$F$17:$N$247,9,FALSE)</f>
        <v>0</v>
      </c>
      <c r="J257" s="351">
        <f>SUBTOTAL(9,G257:I257)</f>
        <v>0</v>
      </c>
      <c r="K257" s="352">
        <f>IFERROR(J257/$J$18*100,"0.00")</f>
        <v>0</v>
      </c>
    </row>
    <row r="258" spans="1:11" ht="12.75" x14ac:dyDescent="0.2">
      <c r="A258" s="338">
        <v>2</v>
      </c>
      <c r="B258" s="339">
        <v>3</v>
      </c>
      <c r="C258" s="339">
        <v>5</v>
      </c>
      <c r="D258" s="339"/>
      <c r="E258" s="339"/>
      <c r="F258" s="340" t="s">
        <v>206</v>
      </c>
      <c r="G258" s="341">
        <f>+G259+G261+G263+G265+G267</f>
        <v>0</v>
      </c>
      <c r="H258" s="341">
        <f>+H259+H261+H263+H265+H267</f>
        <v>308912.95</v>
      </c>
      <c r="I258" s="341">
        <f>+I259+I261+I263+I265+I267</f>
        <v>0</v>
      </c>
      <c r="J258" s="341">
        <f>+J259+J261+J263+J265+J267</f>
        <v>308912.95</v>
      </c>
      <c r="K258" s="342">
        <f>+K259+K261+K263+K265+K267</f>
        <v>4.4154267354887124E-2</v>
      </c>
    </row>
    <row r="259" spans="1:11" ht="12.75" x14ac:dyDescent="0.2">
      <c r="A259" s="343">
        <v>2</v>
      </c>
      <c r="B259" s="344">
        <v>3</v>
      </c>
      <c r="C259" s="344">
        <v>5</v>
      </c>
      <c r="D259" s="344">
        <v>1</v>
      </c>
      <c r="E259" s="344"/>
      <c r="F259" s="361" t="s">
        <v>202</v>
      </c>
      <c r="G259" s="369">
        <f>+G260</f>
        <v>0</v>
      </c>
      <c r="H259" s="369">
        <f>+H260</f>
        <v>0</v>
      </c>
      <c r="I259" s="369">
        <f>+I260</f>
        <v>0</v>
      </c>
      <c r="J259" s="369">
        <f>+J260</f>
        <v>0</v>
      </c>
      <c r="K259" s="370">
        <f>+K260</f>
        <v>0</v>
      </c>
    </row>
    <row r="260" spans="1:11" ht="12.75" x14ac:dyDescent="0.2">
      <c r="A260" s="362">
        <v>2</v>
      </c>
      <c r="B260" s="349">
        <v>3</v>
      </c>
      <c r="C260" s="349">
        <v>5</v>
      </c>
      <c r="D260" s="349">
        <v>1</v>
      </c>
      <c r="E260" s="349" t="s">
        <v>309</v>
      </c>
      <c r="F260" s="350" t="s">
        <v>202</v>
      </c>
      <c r="G260" s="364"/>
      <c r="H260" s="351">
        <f>VLOOKUP(F260,PPNE4!F$23:N$531,9,FALSE)</f>
        <v>0</v>
      </c>
      <c r="I260" s="351">
        <f>VLOOKUP(F260,'[3]D-PROY GASTOS '!$F$17:$N$247,9,FALSE)</f>
        <v>0</v>
      </c>
      <c r="J260" s="351">
        <f>SUBTOTAL(9,G260:I260)</f>
        <v>0</v>
      </c>
      <c r="K260" s="352">
        <f>IFERROR(J260/$J$18*100,"0.00")</f>
        <v>0</v>
      </c>
    </row>
    <row r="261" spans="1:11" ht="12.75" x14ac:dyDescent="0.2">
      <c r="A261" s="343">
        <v>2</v>
      </c>
      <c r="B261" s="344">
        <v>3</v>
      </c>
      <c r="C261" s="344">
        <v>5</v>
      </c>
      <c r="D261" s="344">
        <v>2</v>
      </c>
      <c r="E261" s="344"/>
      <c r="F261" s="361" t="s">
        <v>203</v>
      </c>
      <c r="G261" s="369">
        <f>+G262</f>
        <v>0</v>
      </c>
      <c r="H261" s="369">
        <f>+H262</f>
        <v>0</v>
      </c>
      <c r="I261" s="369">
        <f>+I262</f>
        <v>0</v>
      </c>
      <c r="J261" s="369">
        <f>+J262</f>
        <v>0</v>
      </c>
      <c r="K261" s="370">
        <f>+K262</f>
        <v>0</v>
      </c>
    </row>
    <row r="262" spans="1:11" ht="12.75" x14ac:dyDescent="0.2">
      <c r="A262" s="362">
        <v>2</v>
      </c>
      <c r="B262" s="349">
        <v>3</v>
      </c>
      <c r="C262" s="349">
        <v>5</v>
      </c>
      <c r="D262" s="349">
        <v>2</v>
      </c>
      <c r="E262" s="349" t="s">
        <v>309</v>
      </c>
      <c r="F262" s="350" t="s">
        <v>203</v>
      </c>
      <c r="G262" s="364"/>
      <c r="H262" s="351">
        <f>VLOOKUP(F262,PPNE4!F$23:N$531,9,FALSE)</f>
        <v>0</v>
      </c>
      <c r="I262" s="351"/>
      <c r="J262" s="351">
        <f>SUBTOTAL(9,G262:I262)</f>
        <v>0</v>
      </c>
      <c r="K262" s="352">
        <f>IFERROR(J262/$J$18*100,"0.00")</f>
        <v>0</v>
      </c>
    </row>
    <row r="263" spans="1:11" ht="12.75" x14ac:dyDescent="0.2">
      <c r="A263" s="343">
        <v>2</v>
      </c>
      <c r="B263" s="344">
        <v>3</v>
      </c>
      <c r="C263" s="344">
        <v>5</v>
      </c>
      <c r="D263" s="344">
        <v>3</v>
      </c>
      <c r="E263" s="344"/>
      <c r="F263" s="361" t="s">
        <v>204</v>
      </c>
      <c r="G263" s="369">
        <f>+G264</f>
        <v>0</v>
      </c>
      <c r="H263" s="369">
        <f>+H264</f>
        <v>300000</v>
      </c>
      <c r="I263" s="369">
        <f>+I264</f>
        <v>0</v>
      </c>
      <c r="J263" s="369">
        <f>+J264</f>
        <v>300000</v>
      </c>
      <c r="K263" s="370">
        <f>+K264</f>
        <v>4.2880300765850497E-2</v>
      </c>
    </row>
    <row r="264" spans="1:11" ht="12.75" x14ac:dyDescent="0.2">
      <c r="A264" s="362">
        <v>2</v>
      </c>
      <c r="B264" s="349">
        <v>3</v>
      </c>
      <c r="C264" s="349">
        <v>5</v>
      </c>
      <c r="D264" s="349">
        <v>3</v>
      </c>
      <c r="E264" s="349" t="s">
        <v>309</v>
      </c>
      <c r="F264" s="350" t="s">
        <v>204</v>
      </c>
      <c r="G264" s="351"/>
      <c r="H264" s="351">
        <f>VLOOKUP(F264,PPNE4!F$23:N$1531,9,FALSE)</f>
        <v>300000</v>
      </c>
      <c r="I264" s="351"/>
      <c r="J264" s="351">
        <f>SUBTOTAL(9,G264:I264)</f>
        <v>300000</v>
      </c>
      <c r="K264" s="352">
        <f>IFERROR(J264/$J$18*100,"0.00")</f>
        <v>4.2880300765850497E-2</v>
      </c>
    </row>
    <row r="265" spans="1:11" ht="12.75" x14ac:dyDescent="0.2">
      <c r="A265" s="343">
        <v>2</v>
      </c>
      <c r="B265" s="344">
        <v>3</v>
      </c>
      <c r="C265" s="344">
        <v>5</v>
      </c>
      <c r="D265" s="344">
        <v>4</v>
      </c>
      <c r="E265" s="344"/>
      <c r="F265" s="361" t="s">
        <v>205</v>
      </c>
      <c r="G265" s="369">
        <f>+G266</f>
        <v>0</v>
      </c>
      <c r="H265" s="369">
        <f>+H266</f>
        <v>8912.9500000000007</v>
      </c>
      <c r="I265" s="369">
        <f>+I266</f>
        <v>0</v>
      </c>
      <c r="J265" s="369">
        <f>+J266</f>
        <v>8912.9500000000007</v>
      </c>
      <c r="K265" s="370">
        <f>+K266</f>
        <v>1.273966589036624E-3</v>
      </c>
    </row>
    <row r="266" spans="1:11" ht="12.75" x14ac:dyDescent="0.2">
      <c r="A266" s="362">
        <v>2</v>
      </c>
      <c r="B266" s="349">
        <v>3</v>
      </c>
      <c r="C266" s="349">
        <v>5</v>
      </c>
      <c r="D266" s="349">
        <v>4</v>
      </c>
      <c r="E266" s="349" t="s">
        <v>309</v>
      </c>
      <c r="F266" s="350" t="s">
        <v>205</v>
      </c>
      <c r="G266" s="364"/>
      <c r="H266" s="351">
        <f>VLOOKUP(F266,PPNE4!F$23:N$1531,9,FALSE)</f>
        <v>8912.9500000000007</v>
      </c>
      <c r="I266" s="351"/>
      <c r="J266" s="351">
        <f>SUBTOTAL(9,G266:I266)</f>
        <v>8912.9500000000007</v>
      </c>
      <c r="K266" s="352">
        <f>IFERROR(J266/$J$18*100,"0.00")</f>
        <v>1.273966589036624E-3</v>
      </c>
    </row>
    <row r="267" spans="1:11" ht="12.75" x14ac:dyDescent="0.2">
      <c r="A267" s="343">
        <v>2</v>
      </c>
      <c r="B267" s="344">
        <v>3</v>
      </c>
      <c r="C267" s="344">
        <v>5</v>
      </c>
      <c r="D267" s="344">
        <v>5</v>
      </c>
      <c r="E267" s="344"/>
      <c r="F267" s="361" t="s">
        <v>385</v>
      </c>
      <c r="G267" s="369">
        <f>+G268</f>
        <v>0</v>
      </c>
      <c r="H267" s="369">
        <f>+H268</f>
        <v>0</v>
      </c>
      <c r="I267" s="369">
        <f>+I268</f>
        <v>0</v>
      </c>
      <c r="J267" s="369">
        <f>+J268</f>
        <v>0</v>
      </c>
      <c r="K267" s="370">
        <f>+K268</f>
        <v>0</v>
      </c>
    </row>
    <row r="268" spans="1:11" ht="12.75" x14ac:dyDescent="0.2">
      <c r="A268" s="362">
        <v>2</v>
      </c>
      <c r="B268" s="349">
        <v>3</v>
      </c>
      <c r="C268" s="349">
        <v>5</v>
      </c>
      <c r="D268" s="349">
        <v>5</v>
      </c>
      <c r="E268" s="349" t="s">
        <v>309</v>
      </c>
      <c r="F268" s="350" t="s">
        <v>207</v>
      </c>
      <c r="G268" s="351"/>
      <c r="H268" s="351">
        <f>VLOOKUP(F268,PPNE4!F$23:N$1531,9,FALSE)</f>
        <v>0</v>
      </c>
      <c r="I268" s="351"/>
      <c r="J268" s="351">
        <f>SUBTOTAL(9,G268:I268)</f>
        <v>0</v>
      </c>
      <c r="K268" s="352">
        <f>IFERROR(J268/$J$18*100,"0.00")</f>
        <v>0</v>
      </c>
    </row>
    <row r="269" spans="1:11" ht="12.75" x14ac:dyDescent="0.2">
      <c r="A269" s="338">
        <v>2</v>
      </c>
      <c r="B269" s="339">
        <v>3</v>
      </c>
      <c r="C269" s="339">
        <v>6</v>
      </c>
      <c r="D269" s="339"/>
      <c r="E269" s="339"/>
      <c r="F269" s="340" t="s">
        <v>208</v>
      </c>
      <c r="G269" s="341">
        <f>+G270+G276+G280+G287+G295</f>
        <v>0</v>
      </c>
      <c r="H269" s="341">
        <f>+H270+H276+H280+H287+H295</f>
        <v>376552.80000000005</v>
      </c>
      <c r="I269" s="341">
        <f>+I270+I276+I280+I287+I295</f>
        <v>0</v>
      </c>
      <c r="J269" s="341">
        <f>+J270+J276+J280+J287+J295</f>
        <v>376552.80000000005</v>
      </c>
      <c r="K269" s="341">
        <f>+K270+K276+K280+K287+K295</f>
        <v>5.3822324394077165E-2</v>
      </c>
    </row>
    <row r="270" spans="1:11" ht="12.75" x14ac:dyDescent="0.2">
      <c r="A270" s="343">
        <v>2</v>
      </c>
      <c r="B270" s="344">
        <v>3</v>
      </c>
      <c r="C270" s="344">
        <v>6</v>
      </c>
      <c r="D270" s="344">
        <v>1</v>
      </c>
      <c r="E270" s="344"/>
      <c r="F270" s="361" t="s">
        <v>209</v>
      </c>
      <c r="G270" s="369">
        <f>+G271+G272+G273+G274</f>
        <v>0</v>
      </c>
      <c r="H270" s="369">
        <f>+H271+H272+H273+H274</f>
        <v>1285.71</v>
      </c>
      <c r="I270" s="369">
        <f>+I271+I272+I273+I274</f>
        <v>0</v>
      </c>
      <c r="J270" s="369">
        <f>+J271+J272+J273+J274</f>
        <v>1285.71</v>
      </c>
      <c r="K270" s="370">
        <f>+K271+K272+K273+K274</f>
        <v>1.8377210499220548E-4</v>
      </c>
    </row>
    <row r="271" spans="1:11" ht="12.75" x14ac:dyDescent="0.2">
      <c r="A271" s="362">
        <v>2</v>
      </c>
      <c r="B271" s="349">
        <v>3</v>
      </c>
      <c r="C271" s="349">
        <v>6</v>
      </c>
      <c r="D271" s="349">
        <v>1</v>
      </c>
      <c r="E271" s="349" t="s">
        <v>309</v>
      </c>
      <c r="F271" s="350" t="s">
        <v>210</v>
      </c>
      <c r="G271" s="351"/>
      <c r="H271" s="351">
        <f>VLOOKUP(F271,PPNE4!F$23:N$1531,9,FALSE)</f>
        <v>1285.71</v>
      </c>
      <c r="I271" s="351"/>
      <c r="J271" s="351">
        <f>SUBTOTAL(9,G271:I271)</f>
        <v>1285.71</v>
      </c>
      <c r="K271" s="352">
        <f>IFERROR(J271/$J$18*100,"0.00")</f>
        <v>1.8377210499220548E-4</v>
      </c>
    </row>
    <row r="272" spans="1:11" ht="12.75" x14ac:dyDescent="0.2">
      <c r="A272" s="362">
        <v>2</v>
      </c>
      <c r="B272" s="349">
        <v>3</v>
      </c>
      <c r="C272" s="349">
        <v>6</v>
      </c>
      <c r="D272" s="349">
        <v>1</v>
      </c>
      <c r="E272" s="349" t="s">
        <v>310</v>
      </c>
      <c r="F272" s="350" t="s">
        <v>211</v>
      </c>
      <c r="G272" s="351"/>
      <c r="H272" s="351">
        <f>VLOOKUP(F272,PPNE4!F$23:N$531,9,FALSE)</f>
        <v>0</v>
      </c>
      <c r="I272" s="351">
        <f>VLOOKUP(F272,'[3]D-PROY GASTOS '!$F$17:$N$247,9,FALSE)</f>
        <v>0</v>
      </c>
      <c r="J272" s="351">
        <f>SUBTOTAL(9,G272:I272)</f>
        <v>0</v>
      </c>
      <c r="K272" s="352">
        <f>IFERROR(J272/$J$18*100,"0.00")</f>
        <v>0</v>
      </c>
    </row>
    <row r="273" spans="1:11" ht="12.75" x14ac:dyDescent="0.2">
      <c r="A273" s="362">
        <v>2</v>
      </c>
      <c r="B273" s="349">
        <v>3</v>
      </c>
      <c r="C273" s="349">
        <v>6</v>
      </c>
      <c r="D273" s="349">
        <v>1</v>
      </c>
      <c r="E273" s="349" t="s">
        <v>311</v>
      </c>
      <c r="F273" s="350" t="s">
        <v>212</v>
      </c>
      <c r="G273" s="351"/>
      <c r="H273" s="351">
        <f>VLOOKUP(F273,PPNE4!F$23:N$531,9,FALSE)</f>
        <v>0</v>
      </c>
      <c r="I273" s="351"/>
      <c r="J273" s="351">
        <f>SUBTOTAL(9,G273:I273)</f>
        <v>0</v>
      </c>
      <c r="K273" s="352">
        <f>IFERROR(J273/$J$18*100,"0.00")</f>
        <v>0</v>
      </c>
    </row>
    <row r="274" spans="1:11" ht="12.75" x14ac:dyDescent="0.2">
      <c r="A274" s="362">
        <v>2</v>
      </c>
      <c r="B274" s="349">
        <v>3</v>
      </c>
      <c r="C274" s="349">
        <v>6</v>
      </c>
      <c r="D274" s="349">
        <v>1</v>
      </c>
      <c r="E274" s="349" t="s">
        <v>312</v>
      </c>
      <c r="F274" s="350" t="s">
        <v>213</v>
      </c>
      <c r="G274" s="351"/>
      <c r="H274" s="351">
        <f>VLOOKUP(F274,PPNE4!F$23:N$531,9,FALSE)</f>
        <v>0</v>
      </c>
      <c r="I274" s="351">
        <f>VLOOKUP(F274,'[3]D-PROY GASTOS '!$F$17:$N$247,9,FALSE)</f>
        <v>0</v>
      </c>
      <c r="J274" s="351">
        <f>SUBTOTAL(9,G274:I274)</f>
        <v>0</v>
      </c>
      <c r="K274" s="352">
        <f>IFERROR(J274/$J$18*100,"0.00")</f>
        <v>0</v>
      </c>
    </row>
    <row r="275" spans="1:11" ht="12.75" x14ac:dyDescent="0.2">
      <c r="A275" s="362">
        <v>2</v>
      </c>
      <c r="B275" s="349">
        <v>3</v>
      </c>
      <c r="C275" s="349">
        <v>6</v>
      </c>
      <c r="D275" s="349">
        <v>1</v>
      </c>
      <c r="E275" s="349" t="s">
        <v>316</v>
      </c>
      <c r="F275" s="350" t="s">
        <v>214</v>
      </c>
      <c r="G275" s="364"/>
      <c r="H275" s="351">
        <f>VLOOKUP(F275,PPNE4!F$23:N$531,9,FALSE)</f>
        <v>0</v>
      </c>
      <c r="I275" s="351">
        <f>VLOOKUP(F275,'[3]D-PROY GASTOS '!$F$17:$N$247,9,FALSE)</f>
        <v>0</v>
      </c>
      <c r="J275" s="351">
        <f>SUBTOTAL(9,G275:I275)</f>
        <v>0</v>
      </c>
      <c r="K275" s="352">
        <f>IFERROR(J275/$J$18*100,"0.00")</f>
        <v>0</v>
      </c>
    </row>
    <row r="276" spans="1:11" ht="12.75" x14ac:dyDescent="0.2">
      <c r="A276" s="343">
        <v>2</v>
      </c>
      <c r="B276" s="344">
        <v>3</v>
      </c>
      <c r="C276" s="344">
        <v>6</v>
      </c>
      <c r="D276" s="344">
        <v>2</v>
      </c>
      <c r="E276" s="344"/>
      <c r="F276" s="361" t="s">
        <v>215</v>
      </c>
      <c r="G276" s="369">
        <f>+G277+G278+G279</f>
        <v>0</v>
      </c>
      <c r="H276" s="369">
        <f>+H277+H278+H279</f>
        <v>59694.69</v>
      </c>
      <c r="I276" s="369">
        <f>+I277+I278+I279</f>
        <v>0</v>
      </c>
      <c r="J276" s="369">
        <f>+J277+J278+J279</f>
        <v>59694.69</v>
      </c>
      <c r="K276" s="370">
        <f>+K277+K278+K279</f>
        <v>8.5324208710806943E-3</v>
      </c>
    </row>
    <row r="277" spans="1:11" ht="12.75" x14ac:dyDescent="0.2">
      <c r="A277" s="362">
        <v>2</v>
      </c>
      <c r="B277" s="349">
        <v>3</v>
      </c>
      <c r="C277" s="349">
        <v>6</v>
      </c>
      <c r="D277" s="349">
        <v>2</v>
      </c>
      <c r="E277" s="349" t="s">
        <v>309</v>
      </c>
      <c r="F277" s="350" t="s">
        <v>216</v>
      </c>
      <c r="G277" s="351"/>
      <c r="H277" s="351">
        <f>VLOOKUP(F277,PPNE4!F$23:N$1531,9,FALSE)</f>
        <v>59694.69</v>
      </c>
      <c r="I277" s="351"/>
      <c r="J277" s="351">
        <f>SUBTOTAL(9,G277:I277)</f>
        <v>59694.69</v>
      </c>
      <c r="K277" s="352">
        <f>IFERROR(J277/$J$18*100,"0.00")</f>
        <v>8.5324208710806943E-3</v>
      </c>
    </row>
    <row r="278" spans="1:11" ht="12.75" x14ac:dyDescent="0.2">
      <c r="A278" s="362">
        <v>2</v>
      </c>
      <c r="B278" s="349">
        <v>3</v>
      </c>
      <c r="C278" s="349">
        <v>6</v>
      </c>
      <c r="D278" s="349">
        <v>2</v>
      </c>
      <c r="E278" s="349" t="s">
        <v>310</v>
      </c>
      <c r="F278" s="350" t="s">
        <v>217</v>
      </c>
      <c r="G278" s="351"/>
      <c r="H278" s="351">
        <f>VLOOKUP(F278,PPNE4!F$23:N$531,9,FALSE)</f>
        <v>0</v>
      </c>
      <c r="I278" s="351">
        <f>VLOOKUP(F278,'[3]D-PROY GASTOS '!$F$17:$N$247,9,FALSE)</f>
        <v>0</v>
      </c>
      <c r="J278" s="351">
        <f>SUBTOTAL(9,G278:I278)</f>
        <v>0</v>
      </c>
      <c r="K278" s="352">
        <f>IFERROR(J278/$J$18*100,"0.00")</f>
        <v>0</v>
      </c>
    </row>
    <row r="279" spans="1:11" ht="12.75" x14ac:dyDescent="0.2">
      <c r="A279" s="362">
        <v>2</v>
      </c>
      <c r="B279" s="349">
        <v>3</v>
      </c>
      <c r="C279" s="349">
        <v>6</v>
      </c>
      <c r="D279" s="349">
        <v>2</v>
      </c>
      <c r="E279" s="349" t="s">
        <v>311</v>
      </c>
      <c r="F279" s="350" t="s">
        <v>218</v>
      </c>
      <c r="G279" s="364"/>
      <c r="H279" s="351">
        <f>VLOOKUP(F279,PPNE4!F$23:N$531,9,FALSE)</f>
        <v>0</v>
      </c>
      <c r="I279" s="351">
        <f>VLOOKUP(F279,'[3]D-PROY GASTOS '!$F$17:$N$247,9,FALSE)</f>
        <v>0</v>
      </c>
      <c r="J279" s="351">
        <f>SUBTOTAL(9,G279:I279)</f>
        <v>0</v>
      </c>
      <c r="K279" s="352">
        <f>IFERROR(J279/$J$18*100,"0.00")</f>
        <v>0</v>
      </c>
    </row>
    <row r="280" spans="1:11" ht="12.75" x14ac:dyDescent="0.2">
      <c r="A280" s="343">
        <v>2</v>
      </c>
      <c r="B280" s="344">
        <v>3</v>
      </c>
      <c r="C280" s="344">
        <v>6</v>
      </c>
      <c r="D280" s="344">
        <v>3</v>
      </c>
      <c r="E280" s="344"/>
      <c r="F280" s="361" t="s">
        <v>219</v>
      </c>
      <c r="G280" s="369">
        <f>+G281+G282+G283+G284+G285+G286</f>
        <v>0</v>
      </c>
      <c r="H280" s="369">
        <f>+H281+H282+H283+H284+H285+H286</f>
        <v>130497.77</v>
      </c>
      <c r="I280" s="369">
        <f>+I281+I282+I283+I284+I285+I286</f>
        <v>0</v>
      </c>
      <c r="J280" s="369">
        <f>+J281+J282+J283+J284+J285+J286</f>
        <v>130497.77</v>
      </c>
      <c r="K280" s="370">
        <f>+K281+K282+K283+K284+K285+K286</f>
        <v>1.8652612089575939E-2</v>
      </c>
    </row>
    <row r="281" spans="1:11" ht="12.75" x14ac:dyDescent="0.2">
      <c r="A281" s="362">
        <v>2</v>
      </c>
      <c r="B281" s="349">
        <v>3</v>
      </c>
      <c r="C281" s="349">
        <v>6</v>
      </c>
      <c r="D281" s="349">
        <v>3</v>
      </c>
      <c r="E281" s="349" t="s">
        <v>309</v>
      </c>
      <c r="F281" s="350" t="s">
        <v>220</v>
      </c>
      <c r="G281" s="351"/>
      <c r="H281" s="351">
        <f>VLOOKUP(F281,PPNE4!F$23:N$531,9,FALSE)</f>
        <v>0</v>
      </c>
      <c r="I281" s="351"/>
      <c r="J281" s="351">
        <f t="shared" ref="J281:J286" si="12">SUBTOTAL(9,G281:I281)</f>
        <v>0</v>
      </c>
      <c r="K281" s="352">
        <f t="shared" ref="K281:K286" si="13">IFERROR(J281/$J$18*100,"0.00")</f>
        <v>0</v>
      </c>
    </row>
    <row r="282" spans="1:11" ht="12.75" x14ac:dyDescent="0.2">
      <c r="A282" s="362">
        <v>2</v>
      </c>
      <c r="B282" s="349">
        <v>3</v>
      </c>
      <c r="C282" s="349">
        <v>6</v>
      </c>
      <c r="D282" s="349">
        <v>3</v>
      </c>
      <c r="E282" s="349" t="s">
        <v>310</v>
      </c>
      <c r="F282" s="350" t="s">
        <v>221</v>
      </c>
      <c r="G282" s="351"/>
      <c r="H282" s="351">
        <f>VLOOKUP(F282,PPNE4!F$23:N$531,9,FALSE)</f>
        <v>0</v>
      </c>
      <c r="I282" s="351"/>
      <c r="J282" s="351">
        <f t="shared" si="12"/>
        <v>0</v>
      </c>
      <c r="K282" s="352">
        <f t="shared" si="13"/>
        <v>0</v>
      </c>
    </row>
    <row r="283" spans="1:11" ht="12.75" x14ac:dyDescent="0.2">
      <c r="A283" s="362">
        <v>2</v>
      </c>
      <c r="B283" s="349">
        <v>3</v>
      </c>
      <c r="C283" s="349">
        <v>6</v>
      </c>
      <c r="D283" s="349">
        <v>3</v>
      </c>
      <c r="E283" s="349" t="s">
        <v>311</v>
      </c>
      <c r="F283" s="350" t="s">
        <v>222</v>
      </c>
      <c r="G283" s="351"/>
      <c r="H283" s="351">
        <f>VLOOKUP(F283,PPNE4!F$23:N$1531,9,FALSE)</f>
        <v>49080.03</v>
      </c>
      <c r="I283" s="351"/>
      <c r="J283" s="351">
        <f t="shared" si="12"/>
        <v>49080.03</v>
      </c>
      <c r="K283" s="352">
        <f t="shared" si="13"/>
        <v>7.0152214933232185E-3</v>
      </c>
    </row>
    <row r="284" spans="1:11" ht="12.75" x14ac:dyDescent="0.2">
      <c r="A284" s="362">
        <v>2</v>
      </c>
      <c r="B284" s="349">
        <v>3</v>
      </c>
      <c r="C284" s="349">
        <v>6</v>
      </c>
      <c r="D284" s="349">
        <v>3</v>
      </c>
      <c r="E284" s="349" t="s">
        <v>312</v>
      </c>
      <c r="F284" s="372" t="s">
        <v>223</v>
      </c>
      <c r="G284" s="351"/>
      <c r="H284" s="351">
        <f>VLOOKUP(F284,PPNE4!F$23:N$1531,9,FALSE)</f>
        <v>81417.740000000005</v>
      </c>
      <c r="I284" s="351"/>
      <c r="J284" s="351">
        <f t="shared" si="12"/>
        <v>81417.740000000005</v>
      </c>
      <c r="K284" s="352">
        <f t="shared" si="13"/>
        <v>1.1637390596252722E-2</v>
      </c>
    </row>
    <row r="285" spans="1:11" ht="12.75" x14ac:dyDescent="0.2">
      <c r="A285" s="362">
        <v>2</v>
      </c>
      <c r="B285" s="349">
        <v>3</v>
      </c>
      <c r="C285" s="349">
        <v>6</v>
      </c>
      <c r="D285" s="349">
        <v>3</v>
      </c>
      <c r="E285" s="349" t="s">
        <v>316</v>
      </c>
      <c r="F285" s="350" t="s">
        <v>224</v>
      </c>
      <c r="G285" s="351"/>
      <c r="H285" s="351">
        <f>VLOOKUP(F285,PPNE4!F$23:N$531,9,FALSE)</f>
        <v>0</v>
      </c>
      <c r="I285" s="351"/>
      <c r="J285" s="351">
        <f t="shared" si="12"/>
        <v>0</v>
      </c>
      <c r="K285" s="352">
        <f t="shared" si="13"/>
        <v>0</v>
      </c>
    </row>
    <row r="286" spans="1:11" ht="12.75" x14ac:dyDescent="0.2">
      <c r="A286" s="362">
        <v>2</v>
      </c>
      <c r="B286" s="349">
        <v>3</v>
      </c>
      <c r="C286" s="349">
        <v>6</v>
      </c>
      <c r="D286" s="349">
        <v>3</v>
      </c>
      <c r="E286" s="349" t="s">
        <v>354</v>
      </c>
      <c r="F286" s="350" t="s">
        <v>225</v>
      </c>
      <c r="G286" s="364"/>
      <c r="H286" s="351">
        <f>VLOOKUP(F286,PPNE4!F$23:N$531,9,FALSE)</f>
        <v>0</v>
      </c>
      <c r="I286" s="351"/>
      <c r="J286" s="351">
        <f t="shared" si="12"/>
        <v>0</v>
      </c>
      <c r="K286" s="352">
        <f t="shared" si="13"/>
        <v>0</v>
      </c>
    </row>
    <row r="287" spans="1:11" ht="12.75" x14ac:dyDescent="0.2">
      <c r="A287" s="343">
        <v>2</v>
      </c>
      <c r="B287" s="344">
        <v>3</v>
      </c>
      <c r="C287" s="344">
        <v>6</v>
      </c>
      <c r="D287" s="344">
        <v>4</v>
      </c>
      <c r="E287" s="344"/>
      <c r="F287" s="361" t="s">
        <v>39</v>
      </c>
      <c r="G287" s="369">
        <f>+G288+G289+G290+G291+G292+G293+G294</f>
        <v>0</v>
      </c>
      <c r="H287" s="369">
        <f>+H288+H289+H290+H291+H292+H293+H294</f>
        <v>185074.63</v>
      </c>
      <c r="I287" s="369">
        <f>+I288+I289+I290+I291+I292+I293+I294</f>
        <v>0</v>
      </c>
      <c r="J287" s="369">
        <f>+J288+J289+J290+J291+J292+J293+J294</f>
        <v>185074.63</v>
      </c>
      <c r="K287" s="370">
        <f>+K288+K289+K290+K291+K292+K293+K294</f>
        <v>2.6453519328428324E-2</v>
      </c>
    </row>
    <row r="288" spans="1:11" ht="12.75" x14ac:dyDescent="0.2">
      <c r="A288" s="362">
        <v>2</v>
      </c>
      <c r="B288" s="349">
        <v>3</v>
      </c>
      <c r="C288" s="349">
        <v>6</v>
      </c>
      <c r="D288" s="349">
        <v>4</v>
      </c>
      <c r="E288" s="349" t="s">
        <v>309</v>
      </c>
      <c r="F288" s="350" t="s">
        <v>226</v>
      </c>
      <c r="G288" s="351"/>
      <c r="H288" s="351">
        <f>VLOOKUP(F288,PPNE4!F$23:N$531,9,FALSE)</f>
        <v>0</v>
      </c>
      <c r="I288" s="351"/>
      <c r="J288" s="351">
        <f t="shared" ref="J288:J294" si="14">SUBTOTAL(9,G288:I288)</f>
        <v>0</v>
      </c>
      <c r="K288" s="352">
        <f t="shared" ref="K288:K294" si="15">IFERROR(J288/$J$18*100,"0.00")</f>
        <v>0</v>
      </c>
    </row>
    <row r="289" spans="1:11" ht="12.75" x14ac:dyDescent="0.2">
      <c r="A289" s="362">
        <v>2</v>
      </c>
      <c r="B289" s="349">
        <v>3</v>
      </c>
      <c r="C289" s="349">
        <v>6</v>
      </c>
      <c r="D289" s="349">
        <v>4</v>
      </c>
      <c r="E289" s="349" t="s">
        <v>310</v>
      </c>
      <c r="F289" s="350" t="s">
        <v>227</v>
      </c>
      <c r="G289" s="351"/>
      <c r="H289" s="351">
        <f>VLOOKUP(F289,PPNE4!F$23:N$531,9,FALSE)</f>
        <v>0</v>
      </c>
      <c r="I289" s="351"/>
      <c r="J289" s="351">
        <f t="shared" si="14"/>
        <v>0</v>
      </c>
      <c r="K289" s="352">
        <f t="shared" si="15"/>
        <v>0</v>
      </c>
    </row>
    <row r="290" spans="1:11" ht="12.75" x14ac:dyDescent="0.2">
      <c r="A290" s="362">
        <v>2</v>
      </c>
      <c r="B290" s="349">
        <v>3</v>
      </c>
      <c r="C290" s="349">
        <v>6</v>
      </c>
      <c r="D290" s="349">
        <v>4</v>
      </c>
      <c r="E290" s="349" t="s">
        <v>311</v>
      </c>
      <c r="F290" s="350" t="s">
        <v>228</v>
      </c>
      <c r="G290" s="351"/>
      <c r="H290" s="351">
        <f>VLOOKUP(F290,PPNE4!F$23:N$531,9,FALSE)</f>
        <v>0</v>
      </c>
      <c r="I290" s="351"/>
      <c r="J290" s="351">
        <f t="shared" si="14"/>
        <v>0</v>
      </c>
      <c r="K290" s="352">
        <f t="shared" si="15"/>
        <v>0</v>
      </c>
    </row>
    <row r="291" spans="1:11" ht="12.75" x14ac:dyDescent="0.2">
      <c r="A291" s="362">
        <v>2</v>
      </c>
      <c r="B291" s="349">
        <v>3</v>
      </c>
      <c r="C291" s="349">
        <v>6</v>
      </c>
      <c r="D291" s="349">
        <v>4</v>
      </c>
      <c r="E291" s="349" t="s">
        <v>312</v>
      </c>
      <c r="F291" s="350" t="s">
        <v>229</v>
      </c>
      <c r="G291" s="351"/>
      <c r="H291" s="351">
        <f>VLOOKUP(F291,PPNE4!F$23:N$531,9,FALSE)</f>
        <v>0</v>
      </c>
      <c r="I291" s="351">
        <f>VLOOKUP(F291,'[3]D-PROY GASTOS '!$F$17:$N$247,9,FALSE)</f>
        <v>0</v>
      </c>
      <c r="J291" s="351">
        <f t="shared" si="14"/>
        <v>0</v>
      </c>
      <c r="K291" s="352">
        <f t="shared" si="15"/>
        <v>0</v>
      </c>
    </row>
    <row r="292" spans="1:11" ht="12.75" x14ac:dyDescent="0.2">
      <c r="A292" s="362">
        <v>2</v>
      </c>
      <c r="B292" s="349">
        <v>3</v>
      </c>
      <c r="C292" s="349">
        <v>6</v>
      </c>
      <c r="D292" s="349">
        <v>4</v>
      </c>
      <c r="E292" s="349" t="s">
        <v>316</v>
      </c>
      <c r="F292" s="350" t="s">
        <v>230</v>
      </c>
      <c r="G292" s="351"/>
      <c r="H292" s="351">
        <f>VLOOKUP(F292,PPNE4!F$23:N$531,9,FALSE)</f>
        <v>0</v>
      </c>
      <c r="I292" s="351"/>
      <c r="J292" s="351">
        <f t="shared" si="14"/>
        <v>0</v>
      </c>
      <c r="K292" s="352">
        <f t="shared" si="15"/>
        <v>0</v>
      </c>
    </row>
    <row r="293" spans="1:11" ht="12.75" x14ac:dyDescent="0.2">
      <c r="A293" s="362">
        <v>2</v>
      </c>
      <c r="B293" s="349">
        <v>3</v>
      </c>
      <c r="C293" s="349">
        <v>6</v>
      </c>
      <c r="D293" s="349">
        <v>4</v>
      </c>
      <c r="E293" s="349" t="s">
        <v>354</v>
      </c>
      <c r="F293" s="350" t="s">
        <v>231</v>
      </c>
      <c r="G293" s="351"/>
      <c r="H293" s="351">
        <f>VLOOKUP(F293,PPNE4!F$23:N$531,9,FALSE)</f>
        <v>0</v>
      </c>
      <c r="I293" s="351"/>
      <c r="J293" s="351">
        <f t="shared" si="14"/>
        <v>0</v>
      </c>
      <c r="K293" s="352">
        <f t="shared" si="15"/>
        <v>0</v>
      </c>
    </row>
    <row r="294" spans="1:11" ht="12.75" x14ac:dyDescent="0.2">
      <c r="A294" s="362">
        <v>2</v>
      </c>
      <c r="B294" s="349">
        <v>3</v>
      </c>
      <c r="C294" s="349">
        <v>6</v>
      </c>
      <c r="D294" s="349">
        <v>4</v>
      </c>
      <c r="E294" s="349" t="s">
        <v>356</v>
      </c>
      <c r="F294" s="350" t="s">
        <v>232</v>
      </c>
      <c r="G294" s="364"/>
      <c r="H294" s="351">
        <f>VLOOKUP(F294,PPNE4!F$23:N$1531,9,FALSE)</f>
        <v>185074.63</v>
      </c>
      <c r="I294" s="351"/>
      <c r="J294" s="351">
        <f t="shared" si="14"/>
        <v>185074.63</v>
      </c>
      <c r="K294" s="352">
        <f t="shared" si="15"/>
        <v>2.6453519328428324E-2</v>
      </c>
    </row>
    <row r="295" spans="1:11" ht="12.75" x14ac:dyDescent="0.2">
      <c r="A295" s="343">
        <v>2</v>
      </c>
      <c r="B295" s="344">
        <v>3</v>
      </c>
      <c r="C295" s="344">
        <v>6</v>
      </c>
      <c r="D295" s="344">
        <v>9</v>
      </c>
      <c r="E295" s="344"/>
      <c r="F295" s="361" t="s">
        <v>233</v>
      </c>
      <c r="G295" s="369">
        <f>+G296</f>
        <v>0</v>
      </c>
      <c r="H295" s="369">
        <f>+H296</f>
        <v>0</v>
      </c>
      <c r="I295" s="369">
        <f>+I296</f>
        <v>0</v>
      </c>
      <c r="J295" s="369">
        <f>+J296</f>
        <v>0</v>
      </c>
      <c r="K295" s="370">
        <f>+K296</f>
        <v>0</v>
      </c>
    </row>
    <row r="296" spans="1:11" ht="12.75" x14ac:dyDescent="0.2">
      <c r="A296" s="362">
        <v>2</v>
      </c>
      <c r="B296" s="349">
        <v>3</v>
      </c>
      <c r="C296" s="349">
        <v>6</v>
      </c>
      <c r="D296" s="349">
        <v>9</v>
      </c>
      <c r="E296" s="349" t="s">
        <v>309</v>
      </c>
      <c r="F296" s="350" t="s">
        <v>233</v>
      </c>
      <c r="G296" s="364"/>
      <c r="H296" s="351">
        <f>VLOOKUP(F296,PPNE4!F$23:N$531,9,FALSE)</f>
        <v>0</v>
      </c>
      <c r="I296" s="364"/>
      <c r="J296" s="351">
        <f>SUBTOTAL(9,G296:I296)</f>
        <v>0</v>
      </c>
      <c r="K296" s="352">
        <f>IFERROR(J296/$J$18*100,"0.00")</f>
        <v>0</v>
      </c>
    </row>
    <row r="297" spans="1:11" ht="12.75" x14ac:dyDescent="0.2">
      <c r="A297" s="338">
        <v>2</v>
      </c>
      <c r="B297" s="339">
        <v>3</v>
      </c>
      <c r="C297" s="339">
        <v>7</v>
      </c>
      <c r="D297" s="339"/>
      <c r="E297" s="339"/>
      <c r="F297" s="340" t="s">
        <v>386</v>
      </c>
      <c r="G297" s="341">
        <f>+G298+G306</f>
        <v>0</v>
      </c>
      <c r="H297" s="341">
        <f>+H298+H306</f>
        <v>29042394.105279993</v>
      </c>
      <c r="I297" s="341">
        <f>+I298+I306</f>
        <v>0</v>
      </c>
      <c r="J297" s="341">
        <f>+J298+J306</f>
        <v>29042394.105279993</v>
      </c>
      <c r="K297" s="342">
        <f>+K298+K306</f>
        <v>4.1511553139825663</v>
      </c>
    </row>
    <row r="298" spans="1:11" ht="12.75" x14ac:dyDescent="0.2">
      <c r="A298" s="343">
        <v>2</v>
      </c>
      <c r="B298" s="344">
        <v>3</v>
      </c>
      <c r="C298" s="344">
        <v>7</v>
      </c>
      <c r="D298" s="344">
        <v>1</v>
      </c>
      <c r="E298" s="344"/>
      <c r="F298" s="361" t="s">
        <v>234</v>
      </c>
      <c r="G298" s="369">
        <f>+G299+G300+G301+G302+G303+G304+G305</f>
        <v>0</v>
      </c>
      <c r="H298" s="369">
        <f>+H299+H300+H301+H302+H303+H304+H305</f>
        <v>5409380.1299999999</v>
      </c>
      <c r="I298" s="369">
        <f>+I299+I300+I301+I302+I303+I304+I305</f>
        <v>0</v>
      </c>
      <c r="J298" s="369">
        <f>+J299+J300+J301+J302+J303+J304+J305</f>
        <v>5409380.1299999999</v>
      </c>
      <c r="K298" s="370">
        <f>+K299+K300+K301+K302+K303+K304+K305</f>
        <v>0.77318615643738486</v>
      </c>
    </row>
    <row r="299" spans="1:11" ht="12.75" x14ac:dyDescent="0.2">
      <c r="A299" s="362">
        <v>2</v>
      </c>
      <c r="B299" s="349">
        <v>3</v>
      </c>
      <c r="C299" s="349">
        <v>7</v>
      </c>
      <c r="D299" s="349">
        <v>1</v>
      </c>
      <c r="E299" s="349" t="s">
        <v>309</v>
      </c>
      <c r="F299" s="350" t="s">
        <v>235</v>
      </c>
      <c r="G299" s="351"/>
      <c r="H299" s="351">
        <f>VLOOKUP(F299,PPNE4!F$23:N$1531,9,FALSE)</f>
        <v>449693.73</v>
      </c>
      <c r="I299" s="351"/>
      <c r="J299" s="351">
        <f t="shared" ref="J299:J305" si="16">SUBTOTAL(9,G299:I299)</f>
        <v>449693.73</v>
      </c>
      <c r="K299" s="352">
        <f t="shared" ref="K299:K305" si="17">IFERROR(J299/$J$18*100,"0.00")</f>
        <v>6.4276674649723878E-2</v>
      </c>
    </row>
    <row r="300" spans="1:11" ht="12.75" x14ac:dyDescent="0.2">
      <c r="A300" s="362">
        <v>2</v>
      </c>
      <c r="B300" s="349">
        <v>3</v>
      </c>
      <c r="C300" s="349">
        <v>7</v>
      </c>
      <c r="D300" s="349">
        <v>1</v>
      </c>
      <c r="E300" s="349" t="s">
        <v>310</v>
      </c>
      <c r="F300" s="350" t="s">
        <v>236</v>
      </c>
      <c r="G300" s="351"/>
      <c r="H300" s="351">
        <f>VLOOKUP(F300,PPNE4!F$23:N$1531,9,FALSE)</f>
        <v>4051554.01</v>
      </c>
      <c r="I300" s="351"/>
      <c r="J300" s="351">
        <f t="shared" si="16"/>
        <v>4051554.01</v>
      </c>
      <c r="K300" s="352">
        <f t="shared" si="17"/>
        <v>0.57910618172629214</v>
      </c>
    </row>
    <row r="301" spans="1:11" ht="12.75" x14ac:dyDescent="0.2">
      <c r="A301" s="362">
        <v>2</v>
      </c>
      <c r="B301" s="349">
        <v>3</v>
      </c>
      <c r="C301" s="349">
        <v>7</v>
      </c>
      <c r="D301" s="349">
        <v>1</v>
      </c>
      <c r="E301" s="349" t="s">
        <v>311</v>
      </c>
      <c r="F301" s="350" t="s">
        <v>237</v>
      </c>
      <c r="G301" s="351"/>
      <c r="H301" s="351">
        <f>VLOOKUP(F301,PPNE4!F$23:N$531,9,FALSE)</f>
        <v>0</v>
      </c>
      <c r="I301" s="351"/>
      <c r="J301" s="351">
        <f t="shared" si="16"/>
        <v>0</v>
      </c>
      <c r="K301" s="352">
        <f t="shared" si="17"/>
        <v>0</v>
      </c>
    </row>
    <row r="302" spans="1:11" ht="12.75" x14ac:dyDescent="0.2">
      <c r="A302" s="362">
        <v>2</v>
      </c>
      <c r="B302" s="349">
        <v>3</v>
      </c>
      <c r="C302" s="349">
        <v>7</v>
      </c>
      <c r="D302" s="349">
        <v>1</v>
      </c>
      <c r="E302" s="349" t="s">
        <v>312</v>
      </c>
      <c r="F302" s="350" t="s">
        <v>238</v>
      </c>
      <c r="G302" s="351"/>
      <c r="H302" s="351">
        <f>VLOOKUP(F302,PPNE4!F$23:N$1531,9,FALSE)</f>
        <v>907132.39</v>
      </c>
      <c r="I302" s="351"/>
      <c r="J302" s="351">
        <f t="shared" si="16"/>
        <v>907132.39</v>
      </c>
      <c r="K302" s="352">
        <f t="shared" si="17"/>
        <v>0.12966036572548265</v>
      </c>
    </row>
    <row r="303" spans="1:11" ht="12.75" x14ac:dyDescent="0.2">
      <c r="A303" s="362">
        <v>2</v>
      </c>
      <c r="B303" s="349">
        <v>3</v>
      </c>
      <c r="C303" s="349">
        <v>7</v>
      </c>
      <c r="D303" s="349">
        <v>1</v>
      </c>
      <c r="E303" s="349" t="s">
        <v>316</v>
      </c>
      <c r="F303" s="350" t="s">
        <v>239</v>
      </c>
      <c r="G303" s="351"/>
      <c r="H303" s="351">
        <f>VLOOKUP(F303,PPNE4!F$23:N$1531,9,FALSE)</f>
        <v>1000</v>
      </c>
      <c r="I303" s="351"/>
      <c r="J303" s="351">
        <f t="shared" si="16"/>
        <v>1000</v>
      </c>
      <c r="K303" s="352">
        <f t="shared" si="17"/>
        <v>1.4293433588616832E-4</v>
      </c>
    </row>
    <row r="304" spans="1:11" ht="12.75" x14ac:dyDescent="0.2">
      <c r="A304" s="362">
        <v>2</v>
      </c>
      <c r="B304" s="349">
        <v>3</v>
      </c>
      <c r="C304" s="349">
        <v>7</v>
      </c>
      <c r="D304" s="349">
        <v>1</v>
      </c>
      <c r="E304" s="349" t="s">
        <v>354</v>
      </c>
      <c r="F304" s="350" t="s">
        <v>240</v>
      </c>
      <c r="G304" s="351"/>
      <c r="H304" s="351">
        <f>VLOOKUP(F304,PPNE4!F$23:N$531,9,FALSE)</f>
        <v>0</v>
      </c>
      <c r="I304" s="351"/>
      <c r="J304" s="351">
        <f t="shared" si="16"/>
        <v>0</v>
      </c>
      <c r="K304" s="352">
        <f t="shared" si="17"/>
        <v>0</v>
      </c>
    </row>
    <row r="305" spans="1:11" ht="12.75" x14ac:dyDescent="0.2">
      <c r="A305" s="362">
        <v>2</v>
      </c>
      <c r="B305" s="349">
        <v>3</v>
      </c>
      <c r="C305" s="349">
        <v>7</v>
      </c>
      <c r="D305" s="349">
        <v>1</v>
      </c>
      <c r="E305" s="349" t="s">
        <v>356</v>
      </c>
      <c r="F305" s="350" t="s">
        <v>387</v>
      </c>
      <c r="G305" s="364"/>
      <c r="H305" s="351">
        <f>VLOOKUP(F305,PPNE4!F$23:N$531,9,FALSE)</f>
        <v>0</v>
      </c>
      <c r="I305" s="351"/>
      <c r="J305" s="351">
        <f t="shared" si="16"/>
        <v>0</v>
      </c>
      <c r="K305" s="352">
        <f t="shared" si="17"/>
        <v>0</v>
      </c>
    </row>
    <row r="306" spans="1:11" ht="12.75" x14ac:dyDescent="0.2">
      <c r="A306" s="343">
        <v>2</v>
      </c>
      <c r="B306" s="344">
        <v>3</v>
      </c>
      <c r="C306" s="344">
        <v>7</v>
      </c>
      <c r="D306" s="344">
        <v>2</v>
      </c>
      <c r="E306" s="344"/>
      <c r="F306" s="361" t="s">
        <v>241</v>
      </c>
      <c r="G306" s="369">
        <f>+G307+G308+G309+G310+G311+G312</f>
        <v>0</v>
      </c>
      <c r="H306" s="369">
        <f>+H307+H308+H309+H310+H311+H312</f>
        <v>23633013.975279994</v>
      </c>
      <c r="I306" s="369">
        <f>+I307+I308+I309+I310+I311+I312</f>
        <v>0</v>
      </c>
      <c r="J306" s="369">
        <f>+J307+J308+J309+J310+J311+J312</f>
        <v>23633013.975279994</v>
      </c>
      <c r="K306" s="370">
        <f>+K307+K308+K309+K310+K311+K312</f>
        <v>3.3779691575451811</v>
      </c>
    </row>
    <row r="307" spans="1:11" ht="12.75" x14ac:dyDescent="0.2">
      <c r="A307" s="348">
        <v>2</v>
      </c>
      <c r="B307" s="349">
        <v>3</v>
      </c>
      <c r="C307" s="349">
        <v>7</v>
      </c>
      <c r="D307" s="349">
        <v>2</v>
      </c>
      <c r="E307" s="349" t="s">
        <v>309</v>
      </c>
      <c r="F307" s="350" t="s">
        <v>242</v>
      </c>
      <c r="G307" s="351"/>
      <c r="H307" s="351">
        <f>VLOOKUP(F307,PPNE4!F$23:N$531,9,FALSE)</f>
        <v>0</v>
      </c>
      <c r="I307" s="351"/>
      <c r="J307" s="351">
        <f t="shared" ref="J307:J312" si="18">SUBTOTAL(9,G307:I307)</f>
        <v>0</v>
      </c>
      <c r="K307" s="352">
        <f t="shared" ref="K307:K312" si="19">IFERROR(J307/$J$18*100,"0.00")</f>
        <v>0</v>
      </c>
    </row>
    <row r="308" spans="1:11" ht="12.75" x14ac:dyDescent="0.2">
      <c r="A308" s="348">
        <v>2</v>
      </c>
      <c r="B308" s="349">
        <v>3</v>
      </c>
      <c r="C308" s="349">
        <v>7</v>
      </c>
      <c r="D308" s="349">
        <v>2</v>
      </c>
      <c r="E308" s="349" t="s">
        <v>310</v>
      </c>
      <c r="F308" s="350" t="s">
        <v>243</v>
      </c>
      <c r="G308" s="351"/>
      <c r="H308" s="351">
        <f>VLOOKUP(F308,PPNE4!F$23:N$531,9,FALSE)</f>
        <v>0</v>
      </c>
      <c r="I308" s="351"/>
      <c r="J308" s="351">
        <f t="shared" si="18"/>
        <v>0</v>
      </c>
      <c r="K308" s="352">
        <f t="shared" si="19"/>
        <v>0</v>
      </c>
    </row>
    <row r="309" spans="1:11" ht="12.75" x14ac:dyDescent="0.2">
      <c r="A309" s="348">
        <v>2</v>
      </c>
      <c r="B309" s="349">
        <v>3</v>
      </c>
      <c r="C309" s="349">
        <v>7</v>
      </c>
      <c r="D309" s="349">
        <v>2</v>
      </c>
      <c r="E309" s="349" t="s">
        <v>311</v>
      </c>
      <c r="F309" s="350" t="s">
        <v>244</v>
      </c>
      <c r="G309" s="351"/>
      <c r="H309" s="351">
        <f>VLOOKUP(F309,PPNE4!F$23:N$1531,9,FALSE)</f>
        <v>23574417.975279994</v>
      </c>
      <c r="I309" s="351"/>
      <c r="J309" s="351">
        <f t="shared" si="18"/>
        <v>23574417.975279994</v>
      </c>
      <c r="K309" s="352">
        <f t="shared" si="19"/>
        <v>3.369593777199595</v>
      </c>
    </row>
    <row r="310" spans="1:11" ht="12.75" x14ac:dyDescent="0.2">
      <c r="A310" s="348">
        <v>2</v>
      </c>
      <c r="B310" s="349">
        <v>3</v>
      </c>
      <c r="C310" s="349">
        <v>7</v>
      </c>
      <c r="D310" s="349">
        <v>2</v>
      </c>
      <c r="E310" s="349" t="s">
        <v>312</v>
      </c>
      <c r="F310" s="350" t="s">
        <v>245</v>
      </c>
      <c r="G310" s="351"/>
      <c r="H310" s="351">
        <f>VLOOKUP(F310,PPNE4!F$23:N$531,9,FALSE)</f>
        <v>0</v>
      </c>
      <c r="I310" s="351"/>
      <c r="J310" s="351">
        <f t="shared" si="18"/>
        <v>0</v>
      </c>
      <c r="K310" s="352">
        <f t="shared" si="19"/>
        <v>0</v>
      </c>
    </row>
    <row r="311" spans="1:11" ht="12.75" x14ac:dyDescent="0.2">
      <c r="A311" s="348">
        <v>2</v>
      </c>
      <c r="B311" s="349">
        <v>3</v>
      </c>
      <c r="C311" s="349">
        <v>7</v>
      </c>
      <c r="D311" s="349">
        <v>2</v>
      </c>
      <c r="E311" s="349" t="s">
        <v>316</v>
      </c>
      <c r="F311" s="350" t="s">
        <v>246</v>
      </c>
      <c r="G311" s="364"/>
      <c r="H311" s="351">
        <f>VLOOKUP(F311,PPNE4!F$23:N$1531,9,FALSE)</f>
        <v>56693.14</v>
      </c>
      <c r="I311" s="351"/>
      <c r="J311" s="351">
        <f t="shared" si="18"/>
        <v>56693.14</v>
      </c>
      <c r="K311" s="352">
        <f t="shared" si="19"/>
        <v>8.1033963152015651E-3</v>
      </c>
    </row>
    <row r="312" spans="1:11" ht="12.75" x14ac:dyDescent="0.2">
      <c r="A312" s="372">
        <v>2</v>
      </c>
      <c r="B312" s="372">
        <v>3</v>
      </c>
      <c r="C312" s="372">
        <v>7</v>
      </c>
      <c r="D312" s="372">
        <v>2</v>
      </c>
      <c r="E312" s="372" t="s">
        <v>354</v>
      </c>
      <c r="F312" s="353" t="s">
        <v>388</v>
      </c>
      <c r="G312" s="364"/>
      <c r="H312" s="351">
        <f>VLOOKUP(F312,PPNE4!F$23:N$1531,9,FALSE)</f>
        <v>1902.86</v>
      </c>
      <c r="I312" s="351"/>
      <c r="J312" s="351">
        <f t="shared" si="18"/>
        <v>1902.86</v>
      </c>
      <c r="K312" s="352">
        <f t="shared" si="19"/>
        <v>2.7198403038435423E-4</v>
      </c>
    </row>
    <row r="313" spans="1:11" ht="12.75" x14ac:dyDescent="0.2">
      <c r="A313" s="338">
        <v>2</v>
      </c>
      <c r="B313" s="339">
        <v>3</v>
      </c>
      <c r="C313" s="339">
        <v>8</v>
      </c>
      <c r="D313" s="339"/>
      <c r="E313" s="339"/>
      <c r="F313" s="340" t="s">
        <v>389</v>
      </c>
      <c r="G313" s="341">
        <f>+G314+G316</f>
        <v>0</v>
      </c>
      <c r="H313" s="341">
        <f>+H314+H316</f>
        <v>0</v>
      </c>
      <c r="I313" s="341">
        <f>+I314+I316</f>
        <v>0</v>
      </c>
      <c r="J313" s="341">
        <f>+J314+J316</f>
        <v>0</v>
      </c>
      <c r="K313" s="342">
        <f>+K314+K316</f>
        <v>0</v>
      </c>
    </row>
    <row r="314" spans="1:11" ht="12.75" x14ac:dyDescent="0.2">
      <c r="A314" s="380">
        <v>2</v>
      </c>
      <c r="B314" s="380">
        <v>3</v>
      </c>
      <c r="C314" s="380">
        <v>8</v>
      </c>
      <c r="D314" s="380">
        <v>1</v>
      </c>
      <c r="E314" s="380"/>
      <c r="F314" s="345" t="s">
        <v>390</v>
      </c>
      <c r="G314" s="346">
        <f>+G315</f>
        <v>0</v>
      </c>
      <c r="H314" s="346">
        <f>+H315</f>
        <v>0</v>
      </c>
      <c r="I314" s="346">
        <f>+I315</f>
        <v>0</v>
      </c>
      <c r="J314" s="346">
        <f>+J315</f>
        <v>0</v>
      </c>
      <c r="K314" s="347">
        <f>+K315</f>
        <v>0</v>
      </c>
    </row>
    <row r="315" spans="1:11" ht="12.75" x14ac:dyDescent="0.2">
      <c r="A315" s="372">
        <v>2</v>
      </c>
      <c r="B315" s="372">
        <v>3</v>
      </c>
      <c r="C315" s="372">
        <v>8</v>
      </c>
      <c r="D315" s="372">
        <v>1</v>
      </c>
      <c r="E315" s="372" t="s">
        <v>309</v>
      </c>
      <c r="F315" s="353" t="s">
        <v>390</v>
      </c>
      <c r="G315" s="364"/>
      <c r="H315" s="351">
        <f>VLOOKUP(F315,PPNE4!F$23:N$531,9,FALSE)</f>
        <v>0</v>
      </c>
      <c r="I315" s="364"/>
      <c r="J315" s="351">
        <f>SUBTOTAL(9,G315:I315)</f>
        <v>0</v>
      </c>
      <c r="K315" s="352">
        <f>IFERROR(J315/$J$18*100,"0.00")</f>
        <v>0</v>
      </c>
    </row>
    <row r="316" spans="1:11" ht="12.75" x14ac:dyDescent="0.2">
      <c r="A316" s="380">
        <v>2</v>
      </c>
      <c r="B316" s="380">
        <v>3</v>
      </c>
      <c r="C316" s="380">
        <v>8</v>
      </c>
      <c r="D316" s="380">
        <v>2</v>
      </c>
      <c r="E316" s="380"/>
      <c r="F316" s="345" t="s">
        <v>391</v>
      </c>
      <c r="G316" s="346">
        <f>+G317</f>
        <v>0</v>
      </c>
      <c r="H316" s="346">
        <f>+H317</f>
        <v>0</v>
      </c>
      <c r="I316" s="346">
        <f>+I317</f>
        <v>0</v>
      </c>
      <c r="J316" s="346">
        <f>+J317</f>
        <v>0</v>
      </c>
      <c r="K316" s="347">
        <f>+K317</f>
        <v>0</v>
      </c>
    </row>
    <row r="317" spans="1:11" ht="12.75" x14ac:dyDescent="0.2">
      <c r="A317" s="372">
        <v>2</v>
      </c>
      <c r="B317" s="372">
        <v>3</v>
      </c>
      <c r="C317" s="372">
        <v>8</v>
      </c>
      <c r="D317" s="372">
        <v>2</v>
      </c>
      <c r="E317" s="372" t="s">
        <v>309</v>
      </c>
      <c r="F317" s="353" t="s">
        <v>391</v>
      </c>
      <c r="G317" s="364"/>
      <c r="H317" s="351">
        <f>VLOOKUP(F317,PPNE4!F$23:N$531,9,FALSE)</f>
        <v>0</v>
      </c>
      <c r="I317" s="364"/>
      <c r="J317" s="351">
        <f>SUBTOTAL(9,G317:I317)</f>
        <v>0</v>
      </c>
      <c r="K317" s="352">
        <f>IFERROR(J317/$J$18*100,"0.00")</f>
        <v>0</v>
      </c>
    </row>
    <row r="318" spans="1:11" ht="12.75" x14ac:dyDescent="0.2">
      <c r="A318" s="338">
        <v>2</v>
      </c>
      <c r="B318" s="339">
        <v>3</v>
      </c>
      <c r="C318" s="339">
        <v>9</v>
      </c>
      <c r="D318" s="339"/>
      <c r="E318" s="339"/>
      <c r="F318" s="340" t="s">
        <v>40</v>
      </c>
      <c r="G318" s="341">
        <f>+G319+G321+G323+G325+G327+G329+G331+G333+G335</f>
        <v>0</v>
      </c>
      <c r="H318" s="341">
        <f>+H319+H321+H323+H325+H327+H329+H331+H333+H335</f>
        <v>85885054.267599985</v>
      </c>
      <c r="I318" s="341">
        <f>+I319+I321+I323+I325+I327+I329+I331+I333+I335</f>
        <v>0</v>
      </c>
      <c r="J318" s="341">
        <f>+J319+J321+J323+J325+J327+J329+J331+J333+J335</f>
        <v>85885054.267599985</v>
      </c>
      <c r="K318" s="342">
        <f>+K319+K321+K323+K325+K327+K329+K331+K333+K335</f>
        <v>12.275923194286932</v>
      </c>
    </row>
    <row r="319" spans="1:11" ht="12.75" x14ac:dyDescent="0.2">
      <c r="A319" s="343">
        <v>2</v>
      </c>
      <c r="B319" s="344">
        <v>3</v>
      </c>
      <c r="C319" s="344">
        <v>9</v>
      </c>
      <c r="D319" s="344">
        <v>1</v>
      </c>
      <c r="E319" s="344"/>
      <c r="F319" s="361" t="s">
        <v>247</v>
      </c>
      <c r="G319" s="369">
        <f>+G320</f>
        <v>0</v>
      </c>
      <c r="H319" s="369">
        <f>+H320</f>
        <v>9789313.0199999996</v>
      </c>
      <c r="I319" s="369">
        <f>+I320</f>
        <v>0</v>
      </c>
      <c r="J319" s="369">
        <f>+J320</f>
        <v>9789313.0199999996</v>
      </c>
      <c r="K319" s="370">
        <f>+K320</f>
        <v>1.3992289552955208</v>
      </c>
    </row>
    <row r="320" spans="1:11" ht="12.75" x14ac:dyDescent="0.2">
      <c r="A320" s="362">
        <v>2</v>
      </c>
      <c r="B320" s="349">
        <v>3</v>
      </c>
      <c r="C320" s="349">
        <v>9</v>
      </c>
      <c r="D320" s="349">
        <v>1</v>
      </c>
      <c r="E320" s="349" t="s">
        <v>309</v>
      </c>
      <c r="F320" s="350" t="s">
        <v>247</v>
      </c>
      <c r="G320" s="351"/>
      <c r="H320" s="351">
        <f>VLOOKUP(F320,PPNE4!F$23:N$1531,9,FALSE)</f>
        <v>9789313.0199999996</v>
      </c>
      <c r="I320" s="351"/>
      <c r="J320" s="351">
        <f>SUBTOTAL(9,G320:I320)</f>
        <v>9789313.0199999996</v>
      </c>
      <c r="K320" s="352">
        <f>IFERROR(J320/$J$18*100,"0.00")</f>
        <v>1.3992289552955208</v>
      </c>
    </row>
    <row r="321" spans="1:11" ht="12.75" x14ac:dyDescent="0.2">
      <c r="A321" s="343">
        <v>2</v>
      </c>
      <c r="B321" s="344">
        <v>3</v>
      </c>
      <c r="C321" s="344">
        <v>9</v>
      </c>
      <c r="D321" s="344">
        <v>2</v>
      </c>
      <c r="E321" s="344"/>
      <c r="F321" s="361" t="s">
        <v>248</v>
      </c>
      <c r="G321" s="369">
        <f>+G322</f>
        <v>0</v>
      </c>
      <c r="H321" s="369">
        <f>+H322</f>
        <v>0</v>
      </c>
      <c r="I321" s="369">
        <f>+I322</f>
        <v>0</v>
      </c>
      <c r="J321" s="369">
        <f>+J322</f>
        <v>0</v>
      </c>
      <c r="K321" s="370">
        <f>+K322</f>
        <v>0</v>
      </c>
    </row>
    <row r="322" spans="1:11" ht="12.75" x14ac:dyDescent="0.2">
      <c r="A322" s="362">
        <v>2</v>
      </c>
      <c r="B322" s="349">
        <v>3</v>
      </c>
      <c r="C322" s="349">
        <v>9</v>
      </c>
      <c r="D322" s="349">
        <v>2</v>
      </c>
      <c r="E322" s="349" t="s">
        <v>309</v>
      </c>
      <c r="F322" s="350" t="s">
        <v>248</v>
      </c>
      <c r="G322" s="351"/>
      <c r="H322" s="351">
        <f>VLOOKUP(F322,PPNE4!F$23:N$1531,9,FALSE)</f>
        <v>0</v>
      </c>
      <c r="I322" s="351"/>
      <c r="J322" s="351">
        <f>SUBTOTAL(9,G322:I322)</f>
        <v>0</v>
      </c>
      <c r="K322" s="352">
        <f>IFERROR(J322/$J$18*100,"0.00")</f>
        <v>0</v>
      </c>
    </row>
    <row r="323" spans="1:11" ht="12.75" x14ac:dyDescent="0.2">
      <c r="A323" s="343">
        <v>2</v>
      </c>
      <c r="B323" s="344">
        <v>3</v>
      </c>
      <c r="C323" s="344">
        <v>9</v>
      </c>
      <c r="D323" s="344">
        <v>3</v>
      </c>
      <c r="E323" s="344"/>
      <c r="F323" s="361" t="s">
        <v>392</v>
      </c>
      <c r="G323" s="369">
        <f>+G324</f>
        <v>0</v>
      </c>
      <c r="H323" s="369">
        <f>+H324</f>
        <v>74090970.897599995</v>
      </c>
      <c r="I323" s="369">
        <f>+I324</f>
        <v>0</v>
      </c>
      <c r="J323" s="369">
        <f>+J324</f>
        <v>74090970.897599995</v>
      </c>
      <c r="K323" s="370">
        <f>+K324</f>
        <v>10.590143720409879</v>
      </c>
    </row>
    <row r="324" spans="1:11" ht="12.75" x14ac:dyDescent="0.2">
      <c r="A324" s="362">
        <v>2</v>
      </c>
      <c r="B324" s="349">
        <v>3</v>
      </c>
      <c r="C324" s="349">
        <v>9</v>
      </c>
      <c r="D324" s="349">
        <v>3</v>
      </c>
      <c r="E324" s="349" t="s">
        <v>309</v>
      </c>
      <c r="F324" s="350" t="s">
        <v>392</v>
      </c>
      <c r="G324" s="351"/>
      <c r="H324" s="351">
        <f>VLOOKUP(F324,PPNE4!F$23:N$1531,9,FALSE)</f>
        <v>74090970.897599995</v>
      </c>
      <c r="I324" s="351"/>
      <c r="J324" s="351">
        <f>SUBTOTAL(9,G324:I324)</f>
        <v>74090970.897599995</v>
      </c>
      <c r="K324" s="352">
        <f>IFERROR(J324/$J$18*100,"0.00")</f>
        <v>10.590143720409879</v>
      </c>
    </row>
    <row r="325" spans="1:11" ht="12.75" x14ac:dyDescent="0.2">
      <c r="A325" s="343">
        <v>2</v>
      </c>
      <c r="B325" s="344">
        <v>3</v>
      </c>
      <c r="C325" s="344">
        <v>9</v>
      </c>
      <c r="D325" s="344">
        <v>4</v>
      </c>
      <c r="E325" s="344"/>
      <c r="F325" s="361" t="s">
        <v>249</v>
      </c>
      <c r="G325" s="369">
        <f>+G326</f>
        <v>0</v>
      </c>
      <c r="H325" s="369">
        <f>+H326</f>
        <v>0</v>
      </c>
      <c r="I325" s="369">
        <f>+I326</f>
        <v>0</v>
      </c>
      <c r="J325" s="369">
        <f>+J326</f>
        <v>0</v>
      </c>
      <c r="K325" s="370">
        <f>+K326</f>
        <v>0</v>
      </c>
    </row>
    <row r="326" spans="1:11" ht="12.75" x14ac:dyDescent="0.2">
      <c r="A326" s="362">
        <v>2</v>
      </c>
      <c r="B326" s="349">
        <v>3</v>
      </c>
      <c r="C326" s="349">
        <v>9</v>
      </c>
      <c r="D326" s="349">
        <v>4</v>
      </c>
      <c r="E326" s="349" t="s">
        <v>309</v>
      </c>
      <c r="F326" s="350" t="s">
        <v>249</v>
      </c>
      <c r="G326" s="364"/>
      <c r="H326" s="351">
        <f>VLOOKUP(F326,PPNE4!F$23:N$531,9,FALSE)</f>
        <v>0</v>
      </c>
      <c r="I326" s="364"/>
      <c r="J326" s="351">
        <f>SUBTOTAL(9,G326:I326)</f>
        <v>0</v>
      </c>
      <c r="K326" s="352">
        <f>IFERROR(J326/$J$18*100,"0.00")</f>
        <v>0</v>
      </c>
    </row>
    <row r="327" spans="1:11" ht="12.75" x14ac:dyDescent="0.2">
      <c r="A327" s="343">
        <v>2</v>
      </c>
      <c r="B327" s="344">
        <v>3</v>
      </c>
      <c r="C327" s="344">
        <v>9</v>
      </c>
      <c r="D327" s="344">
        <v>5</v>
      </c>
      <c r="E327" s="344"/>
      <c r="F327" s="361" t="s">
        <v>250</v>
      </c>
      <c r="G327" s="369">
        <f>+G328</f>
        <v>0</v>
      </c>
      <c r="H327" s="369">
        <f>+H328</f>
        <v>28852.03</v>
      </c>
      <c r="I327" s="369">
        <f>+I328</f>
        <v>0</v>
      </c>
      <c r="J327" s="369">
        <f>+J328</f>
        <v>28852.03</v>
      </c>
      <c r="K327" s="370">
        <f>+K328</f>
        <v>4.1239457470178048E-3</v>
      </c>
    </row>
    <row r="328" spans="1:11" ht="12.75" x14ac:dyDescent="0.2">
      <c r="A328" s="362">
        <v>2</v>
      </c>
      <c r="B328" s="349">
        <v>3</v>
      </c>
      <c r="C328" s="349">
        <v>9</v>
      </c>
      <c r="D328" s="349">
        <v>5</v>
      </c>
      <c r="E328" s="349" t="s">
        <v>309</v>
      </c>
      <c r="F328" s="350" t="s">
        <v>250</v>
      </c>
      <c r="G328" s="364"/>
      <c r="H328" s="351">
        <f>VLOOKUP(F328,PPNE4!F$23:N$1531,9,FALSE)</f>
        <v>28852.03</v>
      </c>
      <c r="I328" s="364"/>
      <c r="J328" s="351">
        <f>SUBTOTAL(9,G328:I328)</f>
        <v>28852.03</v>
      </c>
      <c r="K328" s="352">
        <f>IFERROR(J328/$J$18*100,"0.00")</f>
        <v>4.1239457470178048E-3</v>
      </c>
    </row>
    <row r="329" spans="1:11" ht="12.75" x14ac:dyDescent="0.2">
      <c r="A329" s="343">
        <v>2</v>
      </c>
      <c r="B329" s="344">
        <v>3</v>
      </c>
      <c r="C329" s="344">
        <v>9</v>
      </c>
      <c r="D329" s="344">
        <v>6</v>
      </c>
      <c r="E329" s="344"/>
      <c r="F329" s="361" t="s">
        <v>251</v>
      </c>
      <c r="G329" s="369">
        <f>+G330</f>
        <v>0</v>
      </c>
      <c r="H329" s="369">
        <f>+H330</f>
        <v>1450343.57</v>
      </c>
      <c r="I329" s="369">
        <f>+I330</f>
        <v>0</v>
      </c>
      <c r="J329" s="369">
        <f>+J330</f>
        <v>1450343.57</v>
      </c>
      <c r="K329" s="370">
        <f>+K330</f>
        <v>0.20730389498472448</v>
      </c>
    </row>
    <row r="330" spans="1:11" ht="12.75" x14ac:dyDescent="0.2">
      <c r="A330" s="362">
        <v>2</v>
      </c>
      <c r="B330" s="349">
        <v>3</v>
      </c>
      <c r="C330" s="349">
        <v>9</v>
      </c>
      <c r="D330" s="349">
        <v>6</v>
      </c>
      <c r="E330" s="349" t="s">
        <v>309</v>
      </c>
      <c r="F330" s="350" t="s">
        <v>251</v>
      </c>
      <c r="G330" s="351"/>
      <c r="H330" s="351">
        <f>VLOOKUP(F330,PPNE4!F$23:N$1531,9,FALSE)</f>
        <v>1450343.57</v>
      </c>
      <c r="I330" s="351"/>
      <c r="J330" s="351">
        <f>SUBTOTAL(9,G330:I330)</f>
        <v>1450343.57</v>
      </c>
      <c r="K330" s="352">
        <f>IFERROR(J330/$J$18*100,"0.00")</f>
        <v>0.20730389498472448</v>
      </c>
    </row>
    <row r="331" spans="1:11" ht="12.75" x14ac:dyDescent="0.2">
      <c r="A331" s="343">
        <v>2</v>
      </c>
      <c r="B331" s="344">
        <v>3</v>
      </c>
      <c r="C331" s="344">
        <v>9</v>
      </c>
      <c r="D331" s="344">
        <v>7</v>
      </c>
      <c r="E331" s="344"/>
      <c r="F331" s="361" t="s">
        <v>393</v>
      </c>
      <c r="G331" s="369">
        <f>+G332</f>
        <v>0</v>
      </c>
      <c r="H331" s="369">
        <f>+H332</f>
        <v>0</v>
      </c>
      <c r="I331" s="369">
        <f>+I332</f>
        <v>0</v>
      </c>
      <c r="J331" s="369">
        <f>+J332</f>
        <v>0</v>
      </c>
      <c r="K331" s="370">
        <f>+K332</f>
        <v>0</v>
      </c>
    </row>
    <row r="332" spans="1:11" ht="12.75" x14ac:dyDescent="0.2">
      <c r="A332" s="362">
        <v>2</v>
      </c>
      <c r="B332" s="349">
        <v>3</v>
      </c>
      <c r="C332" s="349">
        <v>9</v>
      </c>
      <c r="D332" s="349">
        <v>7</v>
      </c>
      <c r="E332" s="349" t="s">
        <v>309</v>
      </c>
      <c r="F332" s="350" t="s">
        <v>393</v>
      </c>
      <c r="G332" s="364"/>
      <c r="H332" s="351">
        <f>VLOOKUP(F332,PPNE4!F$23:N$531,9,FALSE)</f>
        <v>0</v>
      </c>
      <c r="I332" s="364"/>
      <c r="J332" s="351">
        <f>SUBTOTAL(9,G332:I332)</f>
        <v>0</v>
      </c>
      <c r="K332" s="352">
        <f>IFERROR(J332/$J$18*100,"0.00")</f>
        <v>0</v>
      </c>
    </row>
    <row r="333" spans="1:11" ht="12.75" x14ac:dyDescent="0.2">
      <c r="A333" s="343">
        <v>2</v>
      </c>
      <c r="B333" s="344">
        <v>3</v>
      </c>
      <c r="C333" s="344">
        <v>9</v>
      </c>
      <c r="D333" s="344">
        <v>8</v>
      </c>
      <c r="E333" s="344"/>
      <c r="F333" s="361" t="s">
        <v>252</v>
      </c>
      <c r="G333" s="369">
        <f>+G334</f>
        <v>0</v>
      </c>
      <c r="H333" s="369">
        <f>+H334</f>
        <v>460729.08</v>
      </c>
      <c r="I333" s="369">
        <f>+I334</f>
        <v>0</v>
      </c>
      <c r="J333" s="369">
        <f>+J334</f>
        <v>460729.08</v>
      </c>
      <c r="K333" s="370">
        <f>+K334</f>
        <v>6.585400507324532E-2</v>
      </c>
    </row>
    <row r="334" spans="1:11" ht="12.75" x14ac:dyDescent="0.2">
      <c r="A334" s="362">
        <v>2</v>
      </c>
      <c r="B334" s="349">
        <v>3</v>
      </c>
      <c r="C334" s="349">
        <v>9</v>
      </c>
      <c r="D334" s="349">
        <v>8</v>
      </c>
      <c r="E334" s="349" t="s">
        <v>309</v>
      </c>
      <c r="F334" s="350" t="s">
        <v>252</v>
      </c>
      <c r="G334" s="364"/>
      <c r="H334" s="351">
        <f>VLOOKUP(F334,PPNE4!F$23:N$1531,9,FALSE)</f>
        <v>460729.08</v>
      </c>
      <c r="I334" s="351"/>
      <c r="J334" s="351">
        <f>SUBTOTAL(9,G334:I334)</f>
        <v>460729.08</v>
      </c>
      <c r="K334" s="352">
        <f>IFERROR(J334/$J$18*100,"0.00")</f>
        <v>6.585400507324532E-2</v>
      </c>
    </row>
    <row r="335" spans="1:11" ht="12.75" x14ac:dyDescent="0.2">
      <c r="A335" s="343">
        <v>2</v>
      </c>
      <c r="B335" s="344">
        <v>3</v>
      </c>
      <c r="C335" s="344">
        <v>9</v>
      </c>
      <c r="D335" s="344">
        <v>9</v>
      </c>
      <c r="E335" s="344"/>
      <c r="F335" s="361" t="s">
        <v>253</v>
      </c>
      <c r="G335" s="369">
        <f>+G336</f>
        <v>0</v>
      </c>
      <c r="H335" s="369">
        <f>+H336</f>
        <v>64845.67</v>
      </c>
      <c r="I335" s="369">
        <f>+I336</f>
        <v>0</v>
      </c>
      <c r="J335" s="369">
        <f>+J336</f>
        <v>64845.67</v>
      </c>
      <c r="K335" s="370">
        <f>+K336</f>
        <v>9.2686727765436284E-3</v>
      </c>
    </row>
    <row r="336" spans="1:11" ht="12.75" x14ac:dyDescent="0.2">
      <c r="A336" s="362">
        <v>2</v>
      </c>
      <c r="B336" s="349">
        <v>3</v>
      </c>
      <c r="C336" s="349">
        <v>9</v>
      </c>
      <c r="D336" s="349">
        <v>9</v>
      </c>
      <c r="E336" s="349" t="s">
        <v>309</v>
      </c>
      <c r="F336" s="350" t="s">
        <v>253</v>
      </c>
      <c r="G336" s="351"/>
      <c r="H336" s="351">
        <f>VLOOKUP(F336,PPNE4!F$23:N$1531,9,FALSE)</f>
        <v>64845.67</v>
      </c>
      <c r="I336" s="351"/>
      <c r="J336" s="351">
        <f>SUBTOTAL(9,G336:I336)</f>
        <v>64845.67</v>
      </c>
      <c r="K336" s="352">
        <f>IFERROR(J336/$J$18*100,"0.00")</f>
        <v>9.2686727765436284E-3</v>
      </c>
    </row>
    <row r="337" spans="1:11" ht="12.75" x14ac:dyDescent="0.2">
      <c r="A337" s="332">
        <v>2</v>
      </c>
      <c r="B337" s="333">
        <v>4</v>
      </c>
      <c r="C337" s="334"/>
      <c r="D337" s="334"/>
      <c r="E337" s="334"/>
      <c r="F337" s="335" t="s">
        <v>394</v>
      </c>
      <c r="G337" s="336">
        <f>+G338+G354+G365+G370+G379+G386</f>
        <v>0</v>
      </c>
      <c r="H337" s="336">
        <f>+H338+H354+H365+H370+H379+H386</f>
        <v>0</v>
      </c>
      <c r="I337" s="336">
        <f>+I338+I354+I365+I370+I379+I386</f>
        <v>0</v>
      </c>
      <c r="J337" s="336">
        <f>+J338+J354+J365+J370+J379+J386</f>
        <v>0</v>
      </c>
      <c r="K337" s="337">
        <f>+K338+K354+K365+K370+K379+K386</f>
        <v>0</v>
      </c>
    </row>
    <row r="338" spans="1:11" ht="12.75" x14ac:dyDescent="0.2">
      <c r="A338" s="338">
        <v>2</v>
      </c>
      <c r="B338" s="339">
        <v>4</v>
      </c>
      <c r="C338" s="339">
        <v>1</v>
      </c>
      <c r="D338" s="339"/>
      <c r="E338" s="339"/>
      <c r="F338" s="340" t="s">
        <v>395</v>
      </c>
      <c r="G338" s="341">
        <f>+G339+G343+G347+G350+G352</f>
        <v>0</v>
      </c>
      <c r="H338" s="341">
        <f>+H339+H343+H347+H350+H352</f>
        <v>0</v>
      </c>
      <c r="I338" s="341">
        <f>+I339+I343+I347+I350+I352</f>
        <v>0</v>
      </c>
      <c r="J338" s="341">
        <f>+J339+J343+J347+J350+J352</f>
        <v>0</v>
      </c>
      <c r="K338" s="342">
        <f>+K339+K343+K347+K350+K352</f>
        <v>0</v>
      </c>
    </row>
    <row r="339" spans="1:11" ht="12.75" x14ac:dyDescent="0.2">
      <c r="A339" s="343">
        <v>2</v>
      </c>
      <c r="B339" s="344">
        <v>4</v>
      </c>
      <c r="C339" s="344">
        <v>1</v>
      </c>
      <c r="D339" s="344">
        <v>1</v>
      </c>
      <c r="E339" s="344"/>
      <c r="F339" s="361" t="s">
        <v>396</v>
      </c>
      <c r="G339" s="369">
        <f>+G340+G341+G342</f>
        <v>0</v>
      </c>
      <c r="H339" s="369">
        <f>+H340+H341+H342</f>
        <v>0</v>
      </c>
      <c r="I339" s="369">
        <f>+I340+I341+I342</f>
        <v>0</v>
      </c>
      <c r="J339" s="369">
        <f>+J340+J341+J342</f>
        <v>0</v>
      </c>
      <c r="K339" s="370">
        <f>+K340+K341+K342</f>
        <v>0</v>
      </c>
    </row>
    <row r="340" spans="1:11" ht="12.75" x14ac:dyDescent="0.2">
      <c r="A340" s="362">
        <v>2</v>
      </c>
      <c r="B340" s="349">
        <v>4</v>
      </c>
      <c r="C340" s="349">
        <v>1</v>
      </c>
      <c r="D340" s="349">
        <v>1</v>
      </c>
      <c r="E340" s="349" t="s">
        <v>309</v>
      </c>
      <c r="F340" s="355" t="s">
        <v>397</v>
      </c>
      <c r="G340" s="351"/>
      <c r="H340" s="351">
        <f>VLOOKUP(F340,PPNE4!F$23:N$531,9,FALSE)</f>
        <v>0</v>
      </c>
      <c r="I340" s="351"/>
      <c r="J340" s="351">
        <f>SUBTOTAL(9,G340:I340)</f>
        <v>0</v>
      </c>
      <c r="K340" s="352">
        <f>IFERROR(J340/$J$18*100,"0.00")</f>
        <v>0</v>
      </c>
    </row>
    <row r="341" spans="1:11" ht="12.75" x14ac:dyDescent="0.2">
      <c r="A341" s="362">
        <v>2</v>
      </c>
      <c r="B341" s="349">
        <v>4</v>
      </c>
      <c r="C341" s="349">
        <v>1</v>
      </c>
      <c r="D341" s="349">
        <v>1</v>
      </c>
      <c r="E341" s="349" t="s">
        <v>310</v>
      </c>
      <c r="F341" s="355" t="s">
        <v>398</v>
      </c>
      <c r="G341" s="351"/>
      <c r="H341" s="351">
        <f>VLOOKUP(F341,PPNE4!F$23:N$531,9,FALSE)</f>
        <v>0</v>
      </c>
      <c r="I341" s="351"/>
      <c r="J341" s="351">
        <f>SUBTOTAL(9,G341:I341)</f>
        <v>0</v>
      </c>
      <c r="K341" s="352">
        <f>IFERROR(J341/$J$18*100,"0.00")</f>
        <v>0</v>
      </c>
    </row>
    <row r="342" spans="1:11" ht="12.75" x14ac:dyDescent="0.2">
      <c r="A342" s="362">
        <v>2</v>
      </c>
      <c r="B342" s="349">
        <v>4</v>
      </c>
      <c r="C342" s="349">
        <v>1</v>
      </c>
      <c r="D342" s="349">
        <v>1</v>
      </c>
      <c r="E342" s="349" t="s">
        <v>311</v>
      </c>
      <c r="F342" s="355" t="s">
        <v>399</v>
      </c>
      <c r="G342" s="364"/>
      <c r="H342" s="351">
        <f>VLOOKUP(F342,PPNE4!F$23:N$531,9,FALSE)</f>
        <v>0</v>
      </c>
      <c r="I342" s="364"/>
      <c r="J342" s="351">
        <f>SUBTOTAL(9,G342:I342)</f>
        <v>0</v>
      </c>
      <c r="K342" s="352">
        <f>IFERROR(J342/$J$18*100,"0.00")</f>
        <v>0</v>
      </c>
    </row>
    <row r="343" spans="1:11" ht="12.75" x14ac:dyDescent="0.2">
      <c r="A343" s="343">
        <v>2</v>
      </c>
      <c r="B343" s="344">
        <v>4</v>
      </c>
      <c r="C343" s="344">
        <v>1</v>
      </c>
      <c r="D343" s="344">
        <v>2</v>
      </c>
      <c r="E343" s="344"/>
      <c r="F343" s="361" t="s">
        <v>400</v>
      </c>
      <c r="G343" s="369">
        <f>+G344+G345+G346</f>
        <v>0</v>
      </c>
      <c r="H343" s="369">
        <f>+H344+H345+H346</f>
        <v>0</v>
      </c>
      <c r="I343" s="369">
        <f>+I344+I345+I346</f>
        <v>0</v>
      </c>
      <c r="J343" s="369">
        <f>+J344+J345+J346</f>
        <v>0</v>
      </c>
      <c r="K343" s="370">
        <f>+K344+K345+K346</f>
        <v>0</v>
      </c>
    </row>
    <row r="344" spans="1:11" ht="12.75" x14ac:dyDescent="0.2">
      <c r="A344" s="362">
        <v>2</v>
      </c>
      <c r="B344" s="349">
        <v>4</v>
      </c>
      <c r="C344" s="349">
        <v>1</v>
      </c>
      <c r="D344" s="349">
        <v>2</v>
      </c>
      <c r="E344" s="349" t="s">
        <v>309</v>
      </c>
      <c r="F344" s="355" t="s">
        <v>401</v>
      </c>
      <c r="G344" s="351"/>
      <c r="H344" s="351">
        <f>VLOOKUP(F344,PPNE4!F$23:N$531,9,FALSE)</f>
        <v>0</v>
      </c>
      <c r="I344" s="351"/>
      <c r="J344" s="351">
        <f>SUBTOTAL(9,G344:I344)</f>
        <v>0</v>
      </c>
      <c r="K344" s="352">
        <f>IFERROR(J344/$J$18*100,"0.00")</f>
        <v>0</v>
      </c>
    </row>
    <row r="345" spans="1:11" ht="12.75" x14ac:dyDescent="0.2">
      <c r="A345" s="362">
        <v>2</v>
      </c>
      <c r="B345" s="349">
        <v>4</v>
      </c>
      <c r="C345" s="349">
        <v>1</v>
      </c>
      <c r="D345" s="349">
        <v>2</v>
      </c>
      <c r="E345" s="349" t="s">
        <v>310</v>
      </c>
      <c r="F345" s="355" t="s">
        <v>402</v>
      </c>
      <c r="G345" s="351"/>
      <c r="H345" s="351">
        <f>VLOOKUP(F345,PPNE4!F$23:N$531,9,FALSE)</f>
        <v>0</v>
      </c>
      <c r="I345" s="351"/>
      <c r="J345" s="351">
        <f>SUBTOTAL(9,G345:I345)</f>
        <v>0</v>
      </c>
      <c r="K345" s="352">
        <f>IFERROR(J345/$J$18*100,"0.00")</f>
        <v>0</v>
      </c>
    </row>
    <row r="346" spans="1:11" ht="12.75" x14ac:dyDescent="0.2">
      <c r="A346" s="362">
        <v>2</v>
      </c>
      <c r="B346" s="349">
        <v>4</v>
      </c>
      <c r="C346" s="349">
        <v>1</v>
      </c>
      <c r="D346" s="349">
        <v>2</v>
      </c>
      <c r="E346" s="349" t="s">
        <v>311</v>
      </c>
      <c r="F346" s="355" t="s">
        <v>403</v>
      </c>
      <c r="G346" s="364"/>
      <c r="H346" s="351">
        <f>VLOOKUP(F346,PPNE4!F$23:N$531,9,FALSE)</f>
        <v>0</v>
      </c>
      <c r="I346" s="364"/>
      <c r="J346" s="351">
        <f>SUBTOTAL(9,G346:I346)</f>
        <v>0</v>
      </c>
      <c r="K346" s="352">
        <f>IFERROR(J346/$J$18*100,"0.00")</f>
        <v>0</v>
      </c>
    </row>
    <row r="347" spans="1:11" ht="12.75" x14ac:dyDescent="0.2">
      <c r="A347" s="343">
        <v>2</v>
      </c>
      <c r="B347" s="344">
        <v>4</v>
      </c>
      <c r="C347" s="344">
        <v>1</v>
      </c>
      <c r="D347" s="344">
        <v>4</v>
      </c>
      <c r="E347" s="349"/>
      <c r="F347" s="381" t="s">
        <v>404</v>
      </c>
      <c r="G347" s="369">
        <f>+G348+G349</f>
        <v>0</v>
      </c>
      <c r="H347" s="369">
        <f>+H348+H349</f>
        <v>0</v>
      </c>
      <c r="I347" s="369">
        <f>+I348+I349</f>
        <v>0</v>
      </c>
      <c r="J347" s="369">
        <f>+J348+J349</f>
        <v>0</v>
      </c>
      <c r="K347" s="370">
        <f>+K348+K349</f>
        <v>0</v>
      </c>
    </row>
    <row r="348" spans="1:11" ht="12.75" x14ac:dyDescent="0.2">
      <c r="A348" s="382">
        <v>2</v>
      </c>
      <c r="B348" s="383">
        <v>4</v>
      </c>
      <c r="C348" s="383">
        <v>1</v>
      </c>
      <c r="D348" s="383">
        <v>4</v>
      </c>
      <c r="E348" s="349" t="s">
        <v>309</v>
      </c>
      <c r="F348" s="384" t="s">
        <v>405</v>
      </c>
      <c r="G348" s="351"/>
      <c r="H348" s="351">
        <f>VLOOKUP(F348,PPNE4!F$23:N$531,9,FALSE)</f>
        <v>0</v>
      </c>
      <c r="I348" s="351"/>
      <c r="J348" s="351">
        <f>SUBTOTAL(9,G348:I348)</f>
        <v>0</v>
      </c>
      <c r="K348" s="352">
        <f>IFERROR(J348/$J$18*100,"0.00")</f>
        <v>0</v>
      </c>
    </row>
    <row r="349" spans="1:11" ht="12.75" x14ac:dyDescent="0.2">
      <c r="A349" s="362">
        <v>2</v>
      </c>
      <c r="B349" s="349">
        <v>4</v>
      </c>
      <c r="C349" s="349">
        <v>1</v>
      </c>
      <c r="D349" s="349">
        <v>4</v>
      </c>
      <c r="E349" s="349" t="s">
        <v>310</v>
      </c>
      <c r="F349" s="355" t="s">
        <v>406</v>
      </c>
      <c r="G349" s="364"/>
      <c r="H349" s="351">
        <f>VLOOKUP(F349,PPNE4!F$23:N$531,9,FALSE)</f>
        <v>0</v>
      </c>
      <c r="I349" s="364"/>
      <c r="J349" s="351">
        <f>SUBTOTAL(9,G349:I349)</f>
        <v>0</v>
      </c>
      <c r="K349" s="352">
        <f>IFERROR(J349/$J$18*100,"0.00")</f>
        <v>0</v>
      </c>
    </row>
    <row r="350" spans="1:11" ht="12.75" x14ac:dyDescent="0.2">
      <c r="A350" s="367">
        <v>2</v>
      </c>
      <c r="B350" s="344">
        <v>4</v>
      </c>
      <c r="C350" s="344">
        <v>1</v>
      </c>
      <c r="D350" s="344">
        <v>5</v>
      </c>
      <c r="E350" s="344"/>
      <c r="F350" s="381" t="s">
        <v>407</v>
      </c>
      <c r="G350" s="346">
        <f>+G351</f>
        <v>0</v>
      </c>
      <c r="H350" s="346">
        <f>+H351</f>
        <v>0</v>
      </c>
      <c r="I350" s="346">
        <f>+I351</f>
        <v>0</v>
      </c>
      <c r="J350" s="346">
        <f>+J351</f>
        <v>0</v>
      </c>
      <c r="K350" s="347">
        <f>+K351</f>
        <v>0</v>
      </c>
    </row>
    <row r="351" spans="1:11" ht="12.75" x14ac:dyDescent="0.2">
      <c r="A351" s="362">
        <v>2</v>
      </c>
      <c r="B351" s="349">
        <v>4</v>
      </c>
      <c r="C351" s="349">
        <v>1</v>
      </c>
      <c r="D351" s="349">
        <v>5</v>
      </c>
      <c r="E351" s="349" t="s">
        <v>309</v>
      </c>
      <c r="F351" s="355" t="s">
        <v>407</v>
      </c>
      <c r="G351" s="364"/>
      <c r="H351" s="351">
        <f>VLOOKUP(F351,PPNE4!F$23:N$531,9,FALSE)</f>
        <v>0</v>
      </c>
      <c r="I351" s="364"/>
      <c r="J351" s="351">
        <f>SUBTOTAL(9,G351:I351)</f>
        <v>0</v>
      </c>
      <c r="K351" s="352">
        <f>IFERROR(J351/$J$18*100,"0.00")</f>
        <v>0</v>
      </c>
    </row>
    <row r="352" spans="1:11" ht="12.75" x14ac:dyDescent="0.2">
      <c r="A352" s="343">
        <v>2</v>
      </c>
      <c r="B352" s="344">
        <v>4</v>
      </c>
      <c r="C352" s="344">
        <v>1</v>
      </c>
      <c r="D352" s="344">
        <v>6</v>
      </c>
      <c r="E352" s="349"/>
      <c r="F352" s="381" t="s">
        <v>408</v>
      </c>
      <c r="G352" s="369">
        <f>+G353</f>
        <v>0</v>
      </c>
      <c r="H352" s="369">
        <f>+H353</f>
        <v>0</v>
      </c>
      <c r="I352" s="369">
        <f>+I353</f>
        <v>0</v>
      </c>
      <c r="J352" s="369">
        <f>+J353</f>
        <v>0</v>
      </c>
      <c r="K352" s="370">
        <f>+K353</f>
        <v>0</v>
      </c>
    </row>
    <row r="353" spans="1:11" ht="12.75" x14ac:dyDescent="0.2">
      <c r="A353" s="362">
        <v>2</v>
      </c>
      <c r="B353" s="349">
        <v>4</v>
      </c>
      <c r="C353" s="349">
        <v>1</v>
      </c>
      <c r="D353" s="349">
        <v>6</v>
      </c>
      <c r="E353" s="349" t="s">
        <v>309</v>
      </c>
      <c r="F353" s="355" t="s">
        <v>409</v>
      </c>
      <c r="G353" s="364"/>
      <c r="H353" s="351">
        <f>VLOOKUP(F353,PPNE4!F$23:N$531,9,FALSE)</f>
        <v>0</v>
      </c>
      <c r="I353" s="364"/>
      <c r="J353" s="351">
        <f>SUBTOTAL(9,G353:I353)</f>
        <v>0</v>
      </c>
      <c r="K353" s="352">
        <f>IFERROR(J353/$J$18*100,"0.00")</f>
        <v>0</v>
      </c>
    </row>
    <row r="354" spans="1:11" ht="12.75" x14ac:dyDescent="0.2">
      <c r="A354" s="338">
        <v>2</v>
      </c>
      <c r="B354" s="339">
        <v>4</v>
      </c>
      <c r="C354" s="339">
        <v>2</v>
      </c>
      <c r="D354" s="339"/>
      <c r="E354" s="339"/>
      <c r="F354" s="340" t="s">
        <v>410</v>
      </c>
      <c r="G354" s="341">
        <f>+G355+G357+G361</f>
        <v>0</v>
      </c>
      <c r="H354" s="341">
        <f>+H355+H357+H361</f>
        <v>0</v>
      </c>
      <c r="I354" s="341">
        <f>+I355+I357+I361</f>
        <v>0</v>
      </c>
      <c r="J354" s="341">
        <f>+J355+J357+J361</f>
        <v>0</v>
      </c>
      <c r="K354" s="342">
        <f>+K355+K357+K361</f>
        <v>0</v>
      </c>
    </row>
    <row r="355" spans="1:11" ht="12.75" x14ac:dyDescent="0.2">
      <c r="A355" s="343">
        <v>2</v>
      </c>
      <c r="B355" s="344">
        <v>4</v>
      </c>
      <c r="C355" s="344">
        <v>2</v>
      </c>
      <c r="D355" s="344">
        <v>1</v>
      </c>
      <c r="E355" s="349"/>
      <c r="F355" s="361" t="s">
        <v>411</v>
      </c>
      <c r="G355" s="369">
        <f>+G356</f>
        <v>0</v>
      </c>
      <c r="H355" s="369">
        <f>+H356</f>
        <v>0</v>
      </c>
      <c r="I355" s="369">
        <f>+I356</f>
        <v>0</v>
      </c>
      <c r="J355" s="369">
        <f>+J356</f>
        <v>0</v>
      </c>
      <c r="K355" s="370">
        <f>+K356</f>
        <v>0</v>
      </c>
    </row>
    <row r="356" spans="1:11" ht="12.75" x14ac:dyDescent="0.2">
      <c r="A356" s="348">
        <v>2</v>
      </c>
      <c r="B356" s="349">
        <v>4</v>
      </c>
      <c r="C356" s="349">
        <v>2</v>
      </c>
      <c r="D356" s="349">
        <v>1</v>
      </c>
      <c r="E356" s="349" t="s">
        <v>309</v>
      </c>
      <c r="F356" s="355" t="s">
        <v>412</v>
      </c>
      <c r="G356" s="364"/>
      <c r="H356" s="351">
        <f>VLOOKUP(F356,PPNE4!F$23:N$531,9,FALSE)</f>
        <v>0</v>
      </c>
      <c r="I356" s="364"/>
      <c r="J356" s="351">
        <f>SUBTOTAL(9,G356:I356)</f>
        <v>0</v>
      </c>
      <c r="K356" s="352">
        <f>IFERROR(J356/$J$18*100,"0.00")</f>
        <v>0</v>
      </c>
    </row>
    <row r="357" spans="1:11" ht="12.75" x14ac:dyDescent="0.2">
      <c r="A357" s="343">
        <v>2</v>
      </c>
      <c r="B357" s="344">
        <v>4</v>
      </c>
      <c r="C357" s="344">
        <v>2</v>
      </c>
      <c r="D357" s="344">
        <v>2</v>
      </c>
      <c r="E357" s="349"/>
      <c r="F357" s="381" t="s">
        <v>413</v>
      </c>
      <c r="G357" s="346">
        <f>+G358+G359+G360</f>
        <v>0</v>
      </c>
      <c r="H357" s="346">
        <f>+H358+H359+H360</f>
        <v>0</v>
      </c>
      <c r="I357" s="346">
        <f>+I358+I359+I360</f>
        <v>0</v>
      </c>
      <c r="J357" s="346">
        <f>+J358+J359+J360</f>
        <v>0</v>
      </c>
      <c r="K357" s="347">
        <f>+K358+K359+K360</f>
        <v>0</v>
      </c>
    </row>
    <row r="358" spans="1:11" ht="22.5" x14ac:dyDescent="0.2">
      <c r="A358" s="348">
        <v>2</v>
      </c>
      <c r="B358" s="349">
        <v>4</v>
      </c>
      <c r="C358" s="349">
        <v>2</v>
      </c>
      <c r="D358" s="349">
        <v>2</v>
      </c>
      <c r="E358" s="349" t="s">
        <v>309</v>
      </c>
      <c r="F358" s="355" t="s">
        <v>414</v>
      </c>
      <c r="G358" s="364"/>
      <c r="H358" s="351">
        <f>VLOOKUP(F358,PPNE4!F$23:N$531,9,FALSE)</f>
        <v>0</v>
      </c>
      <c r="I358" s="364"/>
      <c r="J358" s="351">
        <f>SUBTOTAL(9,G358:I358)</f>
        <v>0</v>
      </c>
      <c r="K358" s="352">
        <f>IFERROR(J358/$J$18*100,"0.00")</f>
        <v>0</v>
      </c>
    </row>
    <row r="359" spans="1:11" ht="22.5" x14ac:dyDescent="0.2">
      <c r="A359" s="348">
        <v>2</v>
      </c>
      <c r="B359" s="349">
        <v>4</v>
      </c>
      <c r="C359" s="349">
        <v>2</v>
      </c>
      <c r="D359" s="349">
        <v>2</v>
      </c>
      <c r="E359" s="349" t="s">
        <v>310</v>
      </c>
      <c r="F359" s="355" t="s">
        <v>415</v>
      </c>
      <c r="G359" s="364"/>
      <c r="H359" s="351">
        <f>VLOOKUP(F359,PPNE4!F$23:N$531,9,FALSE)</f>
        <v>0</v>
      </c>
      <c r="I359" s="364"/>
      <c r="J359" s="351">
        <f>SUBTOTAL(9,G359:I359)</f>
        <v>0</v>
      </c>
      <c r="K359" s="352">
        <f>IFERROR(J359/$J$18*100,"0.00")</f>
        <v>0</v>
      </c>
    </row>
    <row r="360" spans="1:11" ht="22.5" x14ac:dyDescent="0.2">
      <c r="A360" s="348">
        <v>2</v>
      </c>
      <c r="B360" s="349">
        <v>4</v>
      </c>
      <c r="C360" s="349">
        <v>2</v>
      </c>
      <c r="D360" s="349">
        <v>2</v>
      </c>
      <c r="E360" s="349" t="s">
        <v>311</v>
      </c>
      <c r="F360" s="355" t="s">
        <v>416</v>
      </c>
      <c r="G360" s="364"/>
      <c r="H360" s="351">
        <f>VLOOKUP(F360,PPNE4!F$23:N$531,9,FALSE)</f>
        <v>0</v>
      </c>
      <c r="I360" s="364"/>
      <c r="J360" s="351">
        <f>SUBTOTAL(9,G360:I360)</f>
        <v>0</v>
      </c>
      <c r="K360" s="352">
        <f>IFERROR(J360/$J$18*100,"0.00")</f>
        <v>0</v>
      </c>
    </row>
    <row r="361" spans="1:11" ht="12.75" x14ac:dyDescent="0.2">
      <c r="A361" s="361">
        <v>2</v>
      </c>
      <c r="B361" s="344">
        <v>4</v>
      </c>
      <c r="C361" s="344">
        <v>2</v>
      </c>
      <c r="D361" s="344">
        <v>3</v>
      </c>
      <c r="E361" s="344"/>
      <c r="F361" s="381" t="s">
        <v>417</v>
      </c>
      <c r="G361" s="364">
        <f>G362+G363+G364</f>
        <v>0</v>
      </c>
      <c r="H361" s="364">
        <f>H362+H363+H364</f>
        <v>0</v>
      </c>
      <c r="I361" s="364">
        <f>I362+I363+I364</f>
        <v>0</v>
      </c>
      <c r="J361" s="364">
        <f>J362+J363+J364</f>
        <v>0</v>
      </c>
      <c r="K361" s="385">
        <f>K362+K363+K364</f>
        <v>0</v>
      </c>
    </row>
    <row r="362" spans="1:11" ht="22.5" x14ac:dyDescent="0.2">
      <c r="A362" s="350">
        <v>2</v>
      </c>
      <c r="B362" s="349">
        <v>4</v>
      </c>
      <c r="C362" s="349">
        <v>2</v>
      </c>
      <c r="D362" s="349">
        <v>3</v>
      </c>
      <c r="E362" s="349" t="s">
        <v>309</v>
      </c>
      <c r="F362" s="355" t="s">
        <v>418</v>
      </c>
      <c r="G362" s="351"/>
      <c r="H362" s="351">
        <f>VLOOKUP(F362,PPNE4!F$23:N$531,9,FALSE)</f>
        <v>0</v>
      </c>
      <c r="I362" s="351"/>
      <c r="J362" s="351">
        <f>SUBTOTAL(9,G362:I362)</f>
        <v>0</v>
      </c>
      <c r="K362" s="352">
        <f>IFERROR(J362/$J$18*100,"0.00")</f>
        <v>0</v>
      </c>
    </row>
    <row r="363" spans="1:11" ht="12.75" x14ac:dyDescent="0.2">
      <c r="A363" s="350">
        <v>2</v>
      </c>
      <c r="B363" s="349">
        <v>4</v>
      </c>
      <c r="C363" s="349">
        <v>2</v>
      </c>
      <c r="D363" s="349">
        <v>3</v>
      </c>
      <c r="E363" s="349" t="s">
        <v>310</v>
      </c>
      <c r="F363" s="355" t="s">
        <v>419</v>
      </c>
      <c r="G363" s="351"/>
      <c r="H363" s="351">
        <f>VLOOKUP(F363,PPNE4!F$23:N$531,9,FALSE)</f>
        <v>0</v>
      </c>
      <c r="I363" s="351"/>
      <c r="J363" s="351">
        <f>SUBTOTAL(9,G363:I363)</f>
        <v>0</v>
      </c>
      <c r="K363" s="352">
        <f>IFERROR(J363/$J$18*100,"0.00")</f>
        <v>0</v>
      </c>
    </row>
    <row r="364" spans="1:11" ht="22.5" x14ac:dyDescent="0.2">
      <c r="A364" s="350">
        <v>2</v>
      </c>
      <c r="B364" s="349">
        <v>4</v>
      </c>
      <c r="C364" s="349">
        <v>2</v>
      </c>
      <c r="D364" s="349">
        <v>3</v>
      </c>
      <c r="E364" s="349" t="s">
        <v>311</v>
      </c>
      <c r="F364" s="355" t="s">
        <v>420</v>
      </c>
      <c r="G364" s="351"/>
      <c r="H364" s="351">
        <f>VLOOKUP(F364,PPNE4!F$23:N$531,9,FALSE)</f>
        <v>0</v>
      </c>
      <c r="I364" s="351"/>
      <c r="J364" s="351">
        <f>SUBTOTAL(9,G364:I364)</f>
        <v>0</v>
      </c>
      <c r="K364" s="352">
        <f>IFERROR(J364/$J$18*100,"0.00")</f>
        <v>0</v>
      </c>
    </row>
    <row r="365" spans="1:11" ht="12.75" x14ac:dyDescent="0.2">
      <c r="A365" s="338">
        <v>2</v>
      </c>
      <c r="B365" s="339">
        <v>4</v>
      </c>
      <c r="C365" s="339">
        <v>4</v>
      </c>
      <c r="D365" s="339"/>
      <c r="E365" s="339"/>
      <c r="F365" s="340" t="s">
        <v>421</v>
      </c>
      <c r="G365" s="341">
        <f>+G366</f>
        <v>0</v>
      </c>
      <c r="H365" s="341">
        <f>+H366</f>
        <v>0</v>
      </c>
      <c r="I365" s="341">
        <f>+I366</f>
        <v>0</v>
      </c>
      <c r="J365" s="341">
        <f>+J366</f>
        <v>0</v>
      </c>
      <c r="K365" s="342">
        <f>+K366</f>
        <v>0</v>
      </c>
    </row>
    <row r="366" spans="1:11" ht="12.75" x14ac:dyDescent="0.2">
      <c r="A366" s="361">
        <v>2</v>
      </c>
      <c r="B366" s="344">
        <v>4</v>
      </c>
      <c r="C366" s="344">
        <v>4</v>
      </c>
      <c r="D366" s="344">
        <v>1</v>
      </c>
      <c r="E366" s="344"/>
      <c r="F366" s="381" t="s">
        <v>422</v>
      </c>
      <c r="G366" s="364">
        <f>+G367+G368+G369</f>
        <v>0</v>
      </c>
      <c r="H366" s="364">
        <f>+H367+H368+H369</f>
        <v>0</v>
      </c>
      <c r="I366" s="364">
        <f>+I367+I368+I369</f>
        <v>0</v>
      </c>
      <c r="J366" s="364">
        <f>+J367+J368+J369</f>
        <v>0</v>
      </c>
      <c r="K366" s="385">
        <f>+K367+K368+K369</f>
        <v>0</v>
      </c>
    </row>
    <row r="367" spans="1:11" ht="22.5" x14ac:dyDescent="0.2">
      <c r="A367" s="350">
        <v>2</v>
      </c>
      <c r="B367" s="349">
        <v>4</v>
      </c>
      <c r="C367" s="349">
        <v>4</v>
      </c>
      <c r="D367" s="349">
        <v>1</v>
      </c>
      <c r="E367" s="349" t="s">
        <v>309</v>
      </c>
      <c r="F367" s="355" t="s">
        <v>423</v>
      </c>
      <c r="G367" s="351"/>
      <c r="H367" s="351">
        <f>VLOOKUP(F367,PPNE4!F$23:N$531,9,FALSE)</f>
        <v>0</v>
      </c>
      <c r="I367" s="351"/>
      <c r="J367" s="351">
        <f>SUBTOTAL(9,G367:I367)</f>
        <v>0</v>
      </c>
      <c r="K367" s="352">
        <f>IFERROR(J367/$J$18*100,"0.00")</f>
        <v>0</v>
      </c>
    </row>
    <row r="368" spans="1:11" ht="12.75" x14ac:dyDescent="0.2">
      <c r="A368" s="350">
        <v>2</v>
      </c>
      <c r="B368" s="349">
        <v>4</v>
      </c>
      <c r="C368" s="349">
        <v>4</v>
      </c>
      <c r="D368" s="349">
        <v>1</v>
      </c>
      <c r="E368" s="349" t="s">
        <v>310</v>
      </c>
      <c r="F368" s="355" t="s">
        <v>424</v>
      </c>
      <c r="G368" s="351"/>
      <c r="H368" s="351">
        <f>VLOOKUP(F368,PPNE4!F$23:N$531,9,FALSE)</f>
        <v>0</v>
      </c>
      <c r="I368" s="351"/>
      <c r="J368" s="351">
        <f>SUBTOTAL(9,G368:I368)</f>
        <v>0</v>
      </c>
      <c r="K368" s="352">
        <f>IFERROR(J368/$J$18*100,"0.00")</f>
        <v>0</v>
      </c>
    </row>
    <row r="369" spans="1:11" ht="22.5" x14ac:dyDescent="0.2">
      <c r="A369" s="350">
        <v>2</v>
      </c>
      <c r="B369" s="349">
        <v>4</v>
      </c>
      <c r="C369" s="349">
        <v>4</v>
      </c>
      <c r="D369" s="349">
        <v>1</v>
      </c>
      <c r="E369" s="349" t="s">
        <v>311</v>
      </c>
      <c r="F369" s="355" t="s">
        <v>425</v>
      </c>
      <c r="G369" s="351"/>
      <c r="H369" s="351">
        <f>VLOOKUP(F369,PPNE4!F$23:N$531,9,FALSE)</f>
        <v>0</v>
      </c>
      <c r="I369" s="351"/>
      <c r="J369" s="351">
        <f>SUBTOTAL(9,G369:I369)</f>
        <v>0</v>
      </c>
      <c r="K369" s="352">
        <f>IFERROR(J369/$J$18*100,"0.00")</f>
        <v>0</v>
      </c>
    </row>
    <row r="370" spans="1:11" ht="12.75" x14ac:dyDescent="0.2">
      <c r="A370" s="338">
        <v>2</v>
      </c>
      <c r="B370" s="339">
        <v>4</v>
      </c>
      <c r="C370" s="339">
        <v>6</v>
      </c>
      <c r="D370" s="339"/>
      <c r="E370" s="339"/>
      <c r="F370" s="340" t="s">
        <v>426</v>
      </c>
      <c r="G370" s="341">
        <f>+G371+G373+G375+G377</f>
        <v>0</v>
      </c>
      <c r="H370" s="341">
        <f>+H371+H373+H375+H377</f>
        <v>0</v>
      </c>
      <c r="I370" s="341">
        <f>+I371+I373+I375+I377</f>
        <v>0</v>
      </c>
      <c r="J370" s="341">
        <f>+J371+J373+J375+J377</f>
        <v>0</v>
      </c>
      <c r="K370" s="342">
        <f>+K371+K373+K375+K377</f>
        <v>0</v>
      </c>
    </row>
    <row r="371" spans="1:11" ht="12.75" x14ac:dyDescent="0.2">
      <c r="A371" s="367">
        <v>2</v>
      </c>
      <c r="B371" s="344">
        <v>4</v>
      </c>
      <c r="C371" s="344">
        <v>6</v>
      </c>
      <c r="D371" s="344">
        <v>1</v>
      </c>
      <c r="E371" s="344"/>
      <c r="F371" s="381" t="s">
        <v>427</v>
      </c>
      <c r="G371" s="369">
        <f>+G372</f>
        <v>0</v>
      </c>
      <c r="H371" s="369">
        <f>+H372</f>
        <v>0</v>
      </c>
      <c r="I371" s="369">
        <f>+I372</f>
        <v>0</v>
      </c>
      <c r="J371" s="369">
        <f>+J372</f>
        <v>0</v>
      </c>
      <c r="K371" s="370">
        <f>+K372</f>
        <v>0</v>
      </c>
    </row>
    <row r="372" spans="1:11" ht="12.75" x14ac:dyDescent="0.2">
      <c r="A372" s="362">
        <v>2</v>
      </c>
      <c r="B372" s="349">
        <v>4</v>
      </c>
      <c r="C372" s="349">
        <v>6</v>
      </c>
      <c r="D372" s="349">
        <v>1</v>
      </c>
      <c r="E372" s="349" t="s">
        <v>309</v>
      </c>
      <c r="F372" s="355" t="s">
        <v>427</v>
      </c>
      <c r="G372" s="364"/>
      <c r="H372" s="351">
        <f>VLOOKUP(F372,PPNE4!F$23:N$531,9,FALSE)</f>
        <v>0</v>
      </c>
      <c r="I372" s="364"/>
      <c r="J372" s="351">
        <f>SUBTOTAL(9,G372:I372)</f>
        <v>0</v>
      </c>
      <c r="K372" s="352">
        <f>IFERROR(J372/$J$18*100,"0.00")</f>
        <v>0</v>
      </c>
    </row>
    <row r="373" spans="1:11" ht="12.75" x14ac:dyDescent="0.2">
      <c r="A373" s="367">
        <v>2</v>
      </c>
      <c r="B373" s="344">
        <v>4</v>
      </c>
      <c r="C373" s="344">
        <v>6</v>
      </c>
      <c r="D373" s="344">
        <v>2</v>
      </c>
      <c r="E373" s="344"/>
      <c r="F373" s="381" t="s">
        <v>428</v>
      </c>
      <c r="G373" s="346">
        <f>+G374</f>
        <v>0</v>
      </c>
      <c r="H373" s="346">
        <f>+H374</f>
        <v>0</v>
      </c>
      <c r="I373" s="346">
        <f>+I374</f>
        <v>0</v>
      </c>
      <c r="J373" s="346">
        <f>+J374</f>
        <v>0</v>
      </c>
      <c r="K373" s="347">
        <f>+K374</f>
        <v>0</v>
      </c>
    </row>
    <row r="374" spans="1:11" ht="12.75" x14ac:dyDescent="0.2">
      <c r="A374" s="362">
        <v>2</v>
      </c>
      <c r="B374" s="349">
        <v>4</v>
      </c>
      <c r="C374" s="349">
        <v>6</v>
      </c>
      <c r="D374" s="349">
        <v>2</v>
      </c>
      <c r="E374" s="349" t="s">
        <v>309</v>
      </c>
      <c r="F374" s="355" t="s">
        <v>428</v>
      </c>
      <c r="G374" s="364"/>
      <c r="H374" s="351">
        <f>VLOOKUP(F374,PPNE4!F$23:N$531,9,FALSE)</f>
        <v>0</v>
      </c>
      <c r="I374" s="364"/>
      <c r="J374" s="351">
        <f>SUBTOTAL(9,G374:I374)</f>
        <v>0</v>
      </c>
      <c r="K374" s="352">
        <f>IFERROR(J374/$J$18*100,"0.00")</f>
        <v>0</v>
      </c>
    </row>
    <row r="375" spans="1:11" ht="12.75" x14ac:dyDescent="0.2">
      <c r="A375" s="367">
        <v>2</v>
      </c>
      <c r="B375" s="344">
        <v>4</v>
      </c>
      <c r="C375" s="344">
        <v>6</v>
      </c>
      <c r="D375" s="344">
        <v>3</v>
      </c>
      <c r="E375" s="349"/>
      <c r="F375" s="381" t="s">
        <v>429</v>
      </c>
      <c r="G375" s="346">
        <f>+G376</f>
        <v>0</v>
      </c>
      <c r="H375" s="346">
        <f>+H376</f>
        <v>0</v>
      </c>
      <c r="I375" s="346">
        <f>+I376</f>
        <v>0</v>
      </c>
      <c r="J375" s="346">
        <f>+J376</f>
        <v>0</v>
      </c>
      <c r="K375" s="347">
        <f>+K376</f>
        <v>0</v>
      </c>
    </row>
    <row r="376" spans="1:11" ht="12.75" x14ac:dyDescent="0.2">
      <c r="A376" s="362">
        <v>2</v>
      </c>
      <c r="B376" s="349">
        <v>4</v>
      </c>
      <c r="C376" s="349">
        <v>6</v>
      </c>
      <c r="D376" s="349">
        <v>3</v>
      </c>
      <c r="E376" s="349" t="s">
        <v>309</v>
      </c>
      <c r="F376" s="355" t="s">
        <v>429</v>
      </c>
      <c r="G376" s="364"/>
      <c r="H376" s="351">
        <f>VLOOKUP(F376,PPNE4!F$23:N$531,9,FALSE)</f>
        <v>0</v>
      </c>
      <c r="I376" s="364"/>
      <c r="J376" s="351">
        <f>SUBTOTAL(9,G376:I376)</f>
        <v>0</v>
      </c>
      <c r="K376" s="352">
        <f>IFERROR(J376/$J$18*100,"0.00")</f>
        <v>0</v>
      </c>
    </row>
    <row r="377" spans="1:11" ht="12.75" x14ac:dyDescent="0.2">
      <c r="A377" s="367">
        <v>2</v>
      </c>
      <c r="B377" s="344">
        <v>4</v>
      </c>
      <c r="C377" s="344">
        <v>6</v>
      </c>
      <c r="D377" s="344">
        <v>4</v>
      </c>
      <c r="E377" s="344"/>
      <c r="F377" s="381" t="s">
        <v>430</v>
      </c>
      <c r="G377" s="346">
        <f>+G378</f>
        <v>0</v>
      </c>
      <c r="H377" s="346">
        <f>+H378</f>
        <v>0</v>
      </c>
      <c r="I377" s="346">
        <f>+I378</f>
        <v>0</v>
      </c>
      <c r="J377" s="346">
        <f>+J378</f>
        <v>0</v>
      </c>
      <c r="K377" s="347">
        <f>+K378</f>
        <v>0</v>
      </c>
    </row>
    <row r="378" spans="1:11" ht="12.75" x14ac:dyDescent="0.2">
      <c r="A378" s="362">
        <v>2</v>
      </c>
      <c r="B378" s="349">
        <v>4</v>
      </c>
      <c r="C378" s="349">
        <v>6</v>
      </c>
      <c r="D378" s="349">
        <v>4</v>
      </c>
      <c r="E378" s="349" t="s">
        <v>309</v>
      </c>
      <c r="F378" s="355" t="s">
        <v>430</v>
      </c>
      <c r="G378" s="364"/>
      <c r="H378" s="351">
        <f>VLOOKUP(F378,PPNE4!F$23:N$531,9,FALSE)</f>
        <v>0</v>
      </c>
      <c r="I378" s="364"/>
      <c r="J378" s="351">
        <f>SUBTOTAL(9,G378:I378)</f>
        <v>0</v>
      </c>
      <c r="K378" s="352">
        <f>IFERROR(J378/$J$18*100,"0.00")</f>
        <v>0</v>
      </c>
    </row>
    <row r="379" spans="1:11" ht="12.75" x14ac:dyDescent="0.2">
      <c r="A379" s="338">
        <v>2</v>
      </c>
      <c r="B379" s="339">
        <v>4</v>
      </c>
      <c r="C379" s="339">
        <v>7</v>
      </c>
      <c r="D379" s="339"/>
      <c r="E379" s="339"/>
      <c r="F379" s="340" t="s">
        <v>431</v>
      </c>
      <c r="G379" s="341">
        <f>+G380+G382+G384</f>
        <v>0</v>
      </c>
      <c r="H379" s="341">
        <f>+H380+H382+H384</f>
        <v>0</v>
      </c>
      <c r="I379" s="341">
        <f>+I380+I382+I384</f>
        <v>0</v>
      </c>
      <c r="J379" s="341">
        <f>+J380+J382+J384</f>
        <v>0</v>
      </c>
      <c r="K379" s="342">
        <f>+K380+K382+K384</f>
        <v>0</v>
      </c>
    </row>
    <row r="380" spans="1:11" ht="22.5" x14ac:dyDescent="0.2">
      <c r="A380" s="343">
        <v>2</v>
      </c>
      <c r="B380" s="344">
        <v>4</v>
      </c>
      <c r="C380" s="344">
        <v>7</v>
      </c>
      <c r="D380" s="344">
        <v>1</v>
      </c>
      <c r="E380" s="344"/>
      <c r="F380" s="381" t="s">
        <v>432</v>
      </c>
      <c r="G380" s="369">
        <f>+G381</f>
        <v>0</v>
      </c>
      <c r="H380" s="369">
        <f>+H381</f>
        <v>0</v>
      </c>
      <c r="I380" s="369">
        <f>+I381</f>
        <v>0</v>
      </c>
      <c r="J380" s="369">
        <f>+J381</f>
        <v>0</v>
      </c>
      <c r="K380" s="370">
        <f>+K381</f>
        <v>0</v>
      </c>
    </row>
    <row r="381" spans="1:11" ht="12.75" x14ac:dyDescent="0.2">
      <c r="A381" s="362">
        <v>2</v>
      </c>
      <c r="B381" s="349">
        <v>4</v>
      </c>
      <c r="C381" s="349">
        <v>7</v>
      </c>
      <c r="D381" s="349">
        <v>1</v>
      </c>
      <c r="E381" s="349" t="s">
        <v>309</v>
      </c>
      <c r="F381" s="355" t="s">
        <v>433</v>
      </c>
      <c r="G381" s="364"/>
      <c r="H381" s="351">
        <f>VLOOKUP(F381,PPNE4!F$23:N$531,9,FALSE)</f>
        <v>0</v>
      </c>
      <c r="I381" s="364"/>
      <c r="J381" s="351">
        <f>SUBTOTAL(9,G381:I381)</f>
        <v>0</v>
      </c>
      <c r="K381" s="352">
        <f>IFERROR(J381/$J$18*100,"0.00")</f>
        <v>0</v>
      </c>
    </row>
    <row r="382" spans="1:11" ht="12.75" x14ac:dyDescent="0.2">
      <c r="A382" s="367">
        <v>2</v>
      </c>
      <c r="B382" s="344">
        <v>4</v>
      </c>
      <c r="C382" s="344">
        <v>7</v>
      </c>
      <c r="D382" s="344">
        <v>2</v>
      </c>
      <c r="E382" s="344"/>
      <c r="F382" s="381" t="s">
        <v>434</v>
      </c>
      <c r="G382" s="346">
        <f>+G383</f>
        <v>0</v>
      </c>
      <c r="H382" s="346">
        <f>+H383</f>
        <v>0</v>
      </c>
      <c r="I382" s="346">
        <f>+I383</f>
        <v>0</v>
      </c>
      <c r="J382" s="346">
        <f>+J383</f>
        <v>0</v>
      </c>
      <c r="K382" s="347">
        <f>+K383</f>
        <v>0</v>
      </c>
    </row>
    <row r="383" spans="1:11" ht="12.75" x14ac:dyDescent="0.2">
      <c r="A383" s="362">
        <v>2</v>
      </c>
      <c r="B383" s="349">
        <v>4</v>
      </c>
      <c r="C383" s="349">
        <v>7</v>
      </c>
      <c r="D383" s="349">
        <v>2</v>
      </c>
      <c r="E383" s="349" t="s">
        <v>309</v>
      </c>
      <c r="F383" s="355" t="s">
        <v>435</v>
      </c>
      <c r="G383" s="364"/>
      <c r="H383" s="351">
        <f>VLOOKUP(F383,PPNE4!F$23:N$531,9,FALSE)</f>
        <v>0</v>
      </c>
      <c r="I383" s="364"/>
      <c r="J383" s="351">
        <f>SUBTOTAL(9,G383:I383)</f>
        <v>0</v>
      </c>
      <c r="K383" s="352">
        <f>IFERROR(J383/$J$18*100,"0.00")</f>
        <v>0</v>
      </c>
    </row>
    <row r="384" spans="1:11" ht="12.75" x14ac:dyDescent="0.2">
      <c r="A384" s="367">
        <v>2</v>
      </c>
      <c r="B384" s="344">
        <v>4</v>
      </c>
      <c r="C384" s="344">
        <v>7</v>
      </c>
      <c r="D384" s="344">
        <v>3</v>
      </c>
      <c r="E384" s="344"/>
      <c r="F384" s="381" t="s">
        <v>436</v>
      </c>
      <c r="G384" s="346">
        <f>+G385</f>
        <v>0</v>
      </c>
      <c r="H384" s="346">
        <f>+H385</f>
        <v>0</v>
      </c>
      <c r="I384" s="346">
        <f>+I385</f>
        <v>0</v>
      </c>
      <c r="J384" s="346">
        <f>+J385</f>
        <v>0</v>
      </c>
      <c r="K384" s="347">
        <f>+K385</f>
        <v>0</v>
      </c>
    </row>
    <row r="385" spans="1:11" ht="12.75" x14ac:dyDescent="0.2">
      <c r="A385" s="362">
        <v>2</v>
      </c>
      <c r="B385" s="349">
        <v>4</v>
      </c>
      <c r="C385" s="349">
        <v>7</v>
      </c>
      <c r="D385" s="349">
        <v>3</v>
      </c>
      <c r="E385" s="349" t="s">
        <v>309</v>
      </c>
      <c r="F385" s="355" t="s">
        <v>436</v>
      </c>
      <c r="G385" s="364"/>
      <c r="H385" s="351">
        <f>VLOOKUP(F385,PPNE4!F$23:N$531,9,FALSE)</f>
        <v>0</v>
      </c>
      <c r="I385" s="364"/>
      <c r="J385" s="351">
        <f>SUBTOTAL(9,G385:I385)</f>
        <v>0</v>
      </c>
      <c r="K385" s="352">
        <f>IFERROR(J385/$J$18*100,"0.00")</f>
        <v>0</v>
      </c>
    </row>
    <row r="386" spans="1:11" ht="12.75" x14ac:dyDescent="0.2">
      <c r="A386" s="338">
        <v>2</v>
      </c>
      <c r="B386" s="339">
        <v>4</v>
      </c>
      <c r="C386" s="339">
        <v>9</v>
      </c>
      <c r="D386" s="339"/>
      <c r="E386" s="339"/>
      <c r="F386" s="340" t="s">
        <v>437</v>
      </c>
      <c r="G386" s="341">
        <f>+G387+G389+G391+G393</f>
        <v>0</v>
      </c>
      <c r="H386" s="341">
        <f>+H387+H389+H391+H393</f>
        <v>0</v>
      </c>
      <c r="I386" s="341">
        <f>+I387+I389+I391+I393</f>
        <v>0</v>
      </c>
      <c r="J386" s="341">
        <f>+J387+J389+J391+J393</f>
        <v>0</v>
      </c>
      <c r="K386" s="342">
        <f>+K387+K389+K391+K393</f>
        <v>0</v>
      </c>
    </row>
    <row r="387" spans="1:11" ht="12.75" x14ac:dyDescent="0.2">
      <c r="A387" s="367">
        <v>2</v>
      </c>
      <c r="B387" s="344">
        <v>4</v>
      </c>
      <c r="C387" s="344">
        <v>9</v>
      </c>
      <c r="D387" s="344">
        <v>1</v>
      </c>
      <c r="E387" s="344"/>
      <c r="F387" s="381" t="s">
        <v>437</v>
      </c>
      <c r="G387" s="369">
        <f>+G388</f>
        <v>0</v>
      </c>
      <c r="H387" s="369">
        <f>+H388</f>
        <v>0</v>
      </c>
      <c r="I387" s="369">
        <f>+I388</f>
        <v>0</v>
      </c>
      <c r="J387" s="369">
        <f>+J388</f>
        <v>0</v>
      </c>
      <c r="K387" s="370">
        <f>+K388</f>
        <v>0</v>
      </c>
    </row>
    <row r="388" spans="1:11" ht="12.75" x14ac:dyDescent="0.2">
      <c r="A388" s="362">
        <v>2</v>
      </c>
      <c r="B388" s="349">
        <v>4</v>
      </c>
      <c r="C388" s="349">
        <v>9</v>
      </c>
      <c r="D388" s="349">
        <v>1</v>
      </c>
      <c r="E388" s="349" t="s">
        <v>309</v>
      </c>
      <c r="F388" s="355" t="s">
        <v>437</v>
      </c>
      <c r="G388" s="364"/>
      <c r="H388" s="351">
        <f>VLOOKUP(F388,PPNE4!F$23:N$531,9,FALSE)</f>
        <v>0</v>
      </c>
      <c r="I388" s="364"/>
      <c r="J388" s="351">
        <f>SUBTOTAL(9,G388:I388)</f>
        <v>0</v>
      </c>
      <c r="K388" s="352">
        <f>IFERROR(J388/$J$18*100,"0.00")</f>
        <v>0</v>
      </c>
    </row>
    <row r="389" spans="1:11" ht="12.75" x14ac:dyDescent="0.2">
      <c r="A389" s="367">
        <v>2</v>
      </c>
      <c r="B389" s="344">
        <v>4</v>
      </c>
      <c r="C389" s="344">
        <v>9</v>
      </c>
      <c r="D389" s="344">
        <v>2</v>
      </c>
      <c r="E389" s="344"/>
      <c r="F389" s="381" t="s">
        <v>438</v>
      </c>
      <c r="G389" s="369">
        <f>+G390</f>
        <v>0</v>
      </c>
      <c r="H389" s="369">
        <f>+H390</f>
        <v>0</v>
      </c>
      <c r="I389" s="369">
        <f>+I390</f>
        <v>0</v>
      </c>
      <c r="J389" s="369">
        <f>+J390</f>
        <v>0</v>
      </c>
      <c r="K389" s="370">
        <f>+K390</f>
        <v>0</v>
      </c>
    </row>
    <row r="390" spans="1:11" ht="12.75" x14ac:dyDescent="0.2">
      <c r="A390" s="362">
        <v>2</v>
      </c>
      <c r="B390" s="349">
        <v>4</v>
      </c>
      <c r="C390" s="349">
        <v>9</v>
      </c>
      <c r="D390" s="349">
        <v>2</v>
      </c>
      <c r="E390" s="349" t="s">
        <v>309</v>
      </c>
      <c r="F390" s="355" t="s">
        <v>438</v>
      </c>
      <c r="G390" s="364"/>
      <c r="H390" s="351">
        <f>VLOOKUP(F390,PPNE4!F$23:N$531,9,FALSE)</f>
        <v>0</v>
      </c>
      <c r="I390" s="364"/>
      <c r="J390" s="351">
        <f>SUBTOTAL(9,G390:I390)</f>
        <v>0</v>
      </c>
      <c r="K390" s="352">
        <f>IFERROR(J390/$J$18*100,"0.00")</f>
        <v>0</v>
      </c>
    </row>
    <row r="391" spans="1:11" ht="12.75" x14ac:dyDescent="0.2">
      <c r="A391" s="367">
        <v>2</v>
      </c>
      <c r="B391" s="344">
        <v>4</v>
      </c>
      <c r="C391" s="344">
        <v>9</v>
      </c>
      <c r="D391" s="344">
        <v>3</v>
      </c>
      <c r="E391" s="344"/>
      <c r="F391" s="381" t="s">
        <v>439</v>
      </c>
      <c r="G391" s="369">
        <f>+G392</f>
        <v>0</v>
      </c>
      <c r="H391" s="369">
        <f>+H392</f>
        <v>0</v>
      </c>
      <c r="I391" s="369">
        <f>+I392</f>
        <v>0</v>
      </c>
      <c r="J391" s="369">
        <f>+J392</f>
        <v>0</v>
      </c>
      <c r="K391" s="370">
        <f>+K392</f>
        <v>0</v>
      </c>
    </row>
    <row r="392" spans="1:11" ht="12.75" x14ac:dyDescent="0.2">
      <c r="A392" s="362">
        <v>2</v>
      </c>
      <c r="B392" s="349">
        <v>4</v>
      </c>
      <c r="C392" s="349">
        <v>9</v>
      </c>
      <c r="D392" s="349">
        <v>3</v>
      </c>
      <c r="E392" s="349" t="s">
        <v>309</v>
      </c>
      <c r="F392" s="355" t="s">
        <v>439</v>
      </c>
      <c r="G392" s="364"/>
      <c r="H392" s="351">
        <f>VLOOKUP(F392,PPNE4!F$23:N$531,9,FALSE)</f>
        <v>0</v>
      </c>
      <c r="I392" s="364"/>
      <c r="J392" s="351">
        <f>SUBTOTAL(9,G392:I392)</f>
        <v>0</v>
      </c>
      <c r="K392" s="352">
        <f>IFERROR(J392/$J$18*100,"0.00")</f>
        <v>0</v>
      </c>
    </row>
    <row r="393" spans="1:11" ht="12.75" x14ac:dyDescent="0.2">
      <c r="A393" s="367">
        <v>2</v>
      </c>
      <c r="B393" s="344">
        <v>4</v>
      </c>
      <c r="C393" s="344">
        <v>9</v>
      </c>
      <c r="D393" s="344">
        <v>4</v>
      </c>
      <c r="E393" s="344"/>
      <c r="F393" s="381" t="s">
        <v>440</v>
      </c>
      <c r="G393" s="369">
        <f>+G394</f>
        <v>0</v>
      </c>
      <c r="H393" s="369">
        <f>+H394</f>
        <v>0</v>
      </c>
      <c r="I393" s="369">
        <f>+I394</f>
        <v>0</v>
      </c>
      <c r="J393" s="369">
        <f>+J394</f>
        <v>0</v>
      </c>
      <c r="K393" s="370">
        <f>+K394</f>
        <v>0</v>
      </c>
    </row>
    <row r="394" spans="1:11" ht="12.75" x14ac:dyDescent="0.2">
      <c r="A394" s="348">
        <v>2</v>
      </c>
      <c r="B394" s="349">
        <v>4</v>
      </c>
      <c r="C394" s="349">
        <v>9</v>
      </c>
      <c r="D394" s="349">
        <v>4</v>
      </c>
      <c r="E394" s="349" t="s">
        <v>309</v>
      </c>
      <c r="F394" s="355" t="s">
        <v>440</v>
      </c>
      <c r="G394" s="364"/>
      <c r="H394" s="351">
        <f>VLOOKUP(F394,PPNE4!F$23:N$531,9,FALSE)</f>
        <v>0</v>
      </c>
      <c r="I394" s="364"/>
      <c r="J394" s="351">
        <f>SUBTOTAL(9,G394:I394)</f>
        <v>0</v>
      </c>
      <c r="K394" s="352">
        <f>IFERROR(J394/$J$18*100,"0.00")</f>
        <v>0</v>
      </c>
    </row>
    <row r="395" spans="1:11" ht="12.75" x14ac:dyDescent="0.2">
      <c r="A395" s="332">
        <v>2</v>
      </c>
      <c r="B395" s="333">
        <v>5</v>
      </c>
      <c r="C395" s="334"/>
      <c r="D395" s="334"/>
      <c r="E395" s="334"/>
      <c r="F395" s="335" t="s">
        <v>441</v>
      </c>
      <c r="G395" s="336">
        <f>+G396+G398+G400</f>
        <v>0</v>
      </c>
      <c r="H395" s="336">
        <f>+H396+H398+H400</f>
        <v>0</v>
      </c>
      <c r="I395" s="336">
        <f>+I396+I398+I400</f>
        <v>0</v>
      </c>
      <c r="J395" s="336">
        <f>+J396+J398+J400</f>
        <v>0</v>
      </c>
      <c r="K395" s="337">
        <f>+K396+K398+K400</f>
        <v>0</v>
      </c>
    </row>
    <row r="396" spans="1:11" ht="12.75" x14ac:dyDescent="0.2">
      <c r="A396" s="338">
        <v>2</v>
      </c>
      <c r="B396" s="339">
        <v>5</v>
      </c>
      <c r="C396" s="339">
        <v>1</v>
      </c>
      <c r="D396" s="339"/>
      <c r="E396" s="339"/>
      <c r="F396" s="340" t="s">
        <v>442</v>
      </c>
      <c r="G396" s="341">
        <f>+G397</f>
        <v>0</v>
      </c>
      <c r="H396" s="341">
        <f>+H397</f>
        <v>0</v>
      </c>
      <c r="I396" s="341">
        <f>+I397</f>
        <v>0</v>
      </c>
      <c r="J396" s="341">
        <f>+J397</f>
        <v>0</v>
      </c>
      <c r="K396" s="342">
        <f>+K397</f>
        <v>0</v>
      </c>
    </row>
    <row r="397" spans="1:11" ht="12.75" x14ac:dyDescent="0.2">
      <c r="A397" s="382">
        <v>2</v>
      </c>
      <c r="B397" s="383">
        <v>5</v>
      </c>
      <c r="C397" s="383">
        <v>1</v>
      </c>
      <c r="D397" s="383">
        <v>1</v>
      </c>
      <c r="E397" s="383" t="s">
        <v>309</v>
      </c>
      <c r="F397" s="384" t="s">
        <v>443</v>
      </c>
      <c r="G397" s="364"/>
      <c r="H397" s="351">
        <f>VLOOKUP(F397,PPNE4!F$23:N$531,9,FALSE)</f>
        <v>0</v>
      </c>
      <c r="I397" s="364"/>
      <c r="J397" s="351">
        <f>SUBTOTAL(9,G397:I397)</f>
        <v>0</v>
      </c>
      <c r="K397" s="352">
        <f>IFERROR(J397/$J$18*100,"0.00")</f>
        <v>0</v>
      </c>
    </row>
    <row r="398" spans="1:11" ht="12.75" x14ac:dyDescent="0.2">
      <c r="A398" s="343">
        <v>2</v>
      </c>
      <c r="B398" s="344">
        <v>5</v>
      </c>
      <c r="C398" s="344">
        <v>1</v>
      </c>
      <c r="D398" s="344">
        <v>2</v>
      </c>
      <c r="E398" s="344"/>
      <c r="F398" s="381" t="s">
        <v>444</v>
      </c>
      <c r="G398" s="369">
        <f>+G399</f>
        <v>0</v>
      </c>
      <c r="H398" s="369">
        <f>+H399</f>
        <v>0</v>
      </c>
      <c r="I398" s="369">
        <f>+I399</f>
        <v>0</v>
      </c>
      <c r="J398" s="369">
        <f>+J399</f>
        <v>0</v>
      </c>
      <c r="K398" s="370">
        <f>+K399</f>
        <v>0</v>
      </c>
    </row>
    <row r="399" spans="1:11" ht="12.75" x14ac:dyDescent="0.2">
      <c r="A399" s="348">
        <v>2</v>
      </c>
      <c r="B399" s="349">
        <v>5</v>
      </c>
      <c r="C399" s="349">
        <v>1</v>
      </c>
      <c r="D399" s="349">
        <v>2</v>
      </c>
      <c r="E399" s="349" t="s">
        <v>309</v>
      </c>
      <c r="F399" s="355" t="s">
        <v>444</v>
      </c>
      <c r="G399" s="364"/>
      <c r="H399" s="351">
        <f>VLOOKUP(F399,PPNE4!F$23:N$531,9,FALSE)</f>
        <v>0</v>
      </c>
      <c r="I399" s="364"/>
      <c r="J399" s="351">
        <f>SUBTOTAL(9,G399:I399)</f>
        <v>0</v>
      </c>
      <c r="K399" s="352">
        <f>IFERROR(J399/$J$18*100,"0.00")</f>
        <v>0</v>
      </c>
    </row>
    <row r="400" spans="1:11" ht="12.75" x14ac:dyDescent="0.2">
      <c r="A400" s="343">
        <v>2</v>
      </c>
      <c r="B400" s="344">
        <v>5</v>
      </c>
      <c r="C400" s="344">
        <v>1</v>
      </c>
      <c r="D400" s="344">
        <v>3</v>
      </c>
      <c r="E400" s="344"/>
      <c r="F400" s="381" t="s">
        <v>445</v>
      </c>
      <c r="G400" s="346">
        <f>+G401</f>
        <v>0</v>
      </c>
      <c r="H400" s="346">
        <f>+H401</f>
        <v>0</v>
      </c>
      <c r="I400" s="346">
        <f>+I401</f>
        <v>0</v>
      </c>
      <c r="J400" s="346">
        <f>+J401</f>
        <v>0</v>
      </c>
      <c r="K400" s="347">
        <f>+K401</f>
        <v>0</v>
      </c>
    </row>
    <row r="401" spans="1:11" ht="12.75" x14ac:dyDescent="0.2">
      <c r="A401" s="348">
        <v>2</v>
      </c>
      <c r="B401" s="349">
        <v>5</v>
      </c>
      <c r="C401" s="349">
        <v>1</v>
      </c>
      <c r="D401" s="349">
        <v>3</v>
      </c>
      <c r="E401" s="349" t="s">
        <v>309</v>
      </c>
      <c r="F401" s="355" t="s">
        <v>445</v>
      </c>
      <c r="G401" s="364"/>
      <c r="H401" s="351">
        <f>VLOOKUP(F401,PPNE4!F$23:N$531,9,FALSE)</f>
        <v>0</v>
      </c>
      <c r="I401" s="364"/>
      <c r="J401" s="351">
        <f>SUBTOTAL(9,G401:I401)</f>
        <v>0</v>
      </c>
      <c r="K401" s="352">
        <f>IFERROR(J401/$J$18*100,"0.00")</f>
        <v>0</v>
      </c>
    </row>
    <row r="402" spans="1:11" ht="12.75" x14ac:dyDescent="0.2">
      <c r="A402" s="332">
        <v>2</v>
      </c>
      <c r="B402" s="333">
        <v>6</v>
      </c>
      <c r="C402" s="334"/>
      <c r="D402" s="334"/>
      <c r="E402" s="334"/>
      <c r="F402" s="335" t="s">
        <v>255</v>
      </c>
      <c r="G402" s="336">
        <f>+G403+G414+G423+G432+G439+G454+G459+G478</f>
        <v>0</v>
      </c>
      <c r="H402" s="336">
        <f>+H403+H414+H423+H432+H439+H454+H459+H478</f>
        <v>82894417.029999986</v>
      </c>
      <c r="I402" s="336">
        <f>+I403+I414+I423+I432+I439+I454+I459+I478</f>
        <v>0</v>
      </c>
      <c r="J402" s="336">
        <f>+J403+J414+J423+J432+J439+J454+J459+J478</f>
        <v>82894417.029999986</v>
      </c>
      <c r="K402" s="337">
        <f>+K403+K414+K423+K432+K439+K454+K459+K478</f>
        <v>11.848458446854131</v>
      </c>
    </row>
    <row r="403" spans="1:11" ht="12.75" x14ac:dyDescent="0.2">
      <c r="A403" s="338">
        <v>2</v>
      </c>
      <c r="B403" s="339">
        <v>6</v>
      </c>
      <c r="C403" s="339">
        <v>1</v>
      </c>
      <c r="D403" s="339"/>
      <c r="E403" s="339"/>
      <c r="F403" s="340" t="s">
        <v>256</v>
      </c>
      <c r="G403" s="341">
        <f>+G404+G406+G408+G410+G412</f>
        <v>0</v>
      </c>
      <c r="H403" s="341">
        <f>+H404+H406+H408+H410+H412</f>
        <v>3677813.53</v>
      </c>
      <c r="I403" s="341">
        <f>+I404+I406+I408+I410+I412</f>
        <v>0</v>
      </c>
      <c r="J403" s="341">
        <f>+J404+J406+J408+J410+J412</f>
        <v>3677813.53</v>
      </c>
      <c r="K403" s="342">
        <f>+K404+K406+K408+K410+K412</f>
        <v>0.52568583442371442</v>
      </c>
    </row>
    <row r="404" spans="1:11" ht="12.75" x14ac:dyDescent="0.2">
      <c r="A404" s="343">
        <v>2</v>
      </c>
      <c r="B404" s="344">
        <v>6</v>
      </c>
      <c r="C404" s="344">
        <v>1</v>
      </c>
      <c r="D404" s="344">
        <v>1</v>
      </c>
      <c r="E404" s="344"/>
      <c r="F404" s="361" t="s">
        <v>257</v>
      </c>
      <c r="G404" s="369">
        <f>+G405</f>
        <v>0</v>
      </c>
      <c r="H404" s="369">
        <f>+H405</f>
        <v>202518.29</v>
      </c>
      <c r="I404" s="369">
        <f>+I405</f>
        <v>0</v>
      </c>
      <c r="J404" s="369">
        <f>+J405</f>
        <v>202518.29</v>
      </c>
      <c r="K404" s="370">
        <f>+K405</f>
        <v>2.8946817285952445E-2</v>
      </c>
    </row>
    <row r="405" spans="1:11" ht="12.75" x14ac:dyDescent="0.2">
      <c r="A405" s="348">
        <v>2</v>
      </c>
      <c r="B405" s="349">
        <v>6</v>
      </c>
      <c r="C405" s="349">
        <v>1</v>
      </c>
      <c r="D405" s="349">
        <v>1</v>
      </c>
      <c r="E405" s="349" t="s">
        <v>309</v>
      </c>
      <c r="F405" s="355" t="s">
        <v>257</v>
      </c>
      <c r="G405" s="364"/>
      <c r="H405" s="351">
        <f>VLOOKUP(F405,PPNE4!F$23:N$1531,9,FALSE)</f>
        <v>202518.29</v>
      </c>
      <c r="I405" s="364"/>
      <c r="J405" s="351">
        <f>SUBTOTAL(9,G405:I405)</f>
        <v>202518.29</v>
      </c>
      <c r="K405" s="352">
        <f>IFERROR(J405/$J$18*100,"0.00")</f>
        <v>2.8946817285952445E-2</v>
      </c>
    </row>
    <row r="406" spans="1:11" ht="12.75" x14ac:dyDescent="0.2">
      <c r="A406" s="343">
        <v>2</v>
      </c>
      <c r="B406" s="344">
        <v>6</v>
      </c>
      <c r="C406" s="344">
        <v>1</v>
      </c>
      <c r="D406" s="344">
        <v>2</v>
      </c>
      <c r="E406" s="344"/>
      <c r="F406" s="361" t="s">
        <v>446</v>
      </c>
      <c r="G406" s="369">
        <f>+G407</f>
        <v>0</v>
      </c>
      <c r="H406" s="369">
        <f>+H407</f>
        <v>0</v>
      </c>
      <c r="I406" s="369">
        <f>+I407</f>
        <v>0</v>
      </c>
      <c r="J406" s="369">
        <f>+J407</f>
        <v>0</v>
      </c>
      <c r="K406" s="370">
        <f>+K407</f>
        <v>0</v>
      </c>
    </row>
    <row r="407" spans="1:11" ht="12.75" x14ac:dyDescent="0.2">
      <c r="A407" s="348">
        <v>2</v>
      </c>
      <c r="B407" s="349">
        <v>6</v>
      </c>
      <c r="C407" s="349">
        <v>1</v>
      </c>
      <c r="D407" s="349">
        <v>2</v>
      </c>
      <c r="E407" s="349" t="s">
        <v>309</v>
      </c>
      <c r="F407" s="355" t="s">
        <v>446</v>
      </c>
      <c r="G407" s="364"/>
      <c r="H407" s="351">
        <f>VLOOKUP(F407,PPNE4!F$23:N$531,9,FALSE)</f>
        <v>0</v>
      </c>
      <c r="I407" s="364"/>
      <c r="J407" s="351">
        <f>SUBTOTAL(9,G407:I407)</f>
        <v>0</v>
      </c>
      <c r="K407" s="352">
        <f>IFERROR(J407/$J$18*100,"0.00")</f>
        <v>0</v>
      </c>
    </row>
    <row r="408" spans="1:11" ht="12.75" x14ac:dyDescent="0.2">
      <c r="A408" s="343">
        <v>2</v>
      </c>
      <c r="B408" s="344">
        <v>6</v>
      </c>
      <c r="C408" s="344">
        <v>1</v>
      </c>
      <c r="D408" s="344">
        <v>3</v>
      </c>
      <c r="E408" s="344"/>
      <c r="F408" s="381" t="s">
        <v>447</v>
      </c>
      <c r="G408" s="369">
        <f>+G409</f>
        <v>0</v>
      </c>
      <c r="H408" s="369">
        <f>+H409</f>
        <v>3395097.53</v>
      </c>
      <c r="I408" s="369">
        <f>+I409</f>
        <v>0</v>
      </c>
      <c r="J408" s="369">
        <f>+J409</f>
        <v>3395097.53</v>
      </c>
      <c r="K408" s="370">
        <f>+K409</f>
        <v>0.48527601071932042</v>
      </c>
    </row>
    <row r="409" spans="1:11" ht="12.75" x14ac:dyDescent="0.2">
      <c r="A409" s="348">
        <v>2</v>
      </c>
      <c r="B409" s="349">
        <v>6</v>
      </c>
      <c r="C409" s="349">
        <v>1</v>
      </c>
      <c r="D409" s="349">
        <v>3</v>
      </c>
      <c r="E409" s="349" t="s">
        <v>309</v>
      </c>
      <c r="F409" s="355" t="s">
        <v>447</v>
      </c>
      <c r="G409" s="364"/>
      <c r="H409" s="351">
        <f>VLOOKUP(F409,PPNE4!F$23:N$1531,9,FALSE)</f>
        <v>3395097.53</v>
      </c>
      <c r="I409" s="364"/>
      <c r="J409" s="351">
        <f>SUBTOTAL(9,G409:I409)</f>
        <v>3395097.53</v>
      </c>
      <c r="K409" s="352">
        <f>IFERROR(J409/$J$18*100,"0.00")</f>
        <v>0.48527601071932042</v>
      </c>
    </row>
    <row r="410" spans="1:11" ht="12.75" x14ac:dyDescent="0.2">
      <c r="A410" s="343">
        <v>2</v>
      </c>
      <c r="B410" s="344">
        <v>6</v>
      </c>
      <c r="C410" s="344">
        <v>1</v>
      </c>
      <c r="D410" s="344">
        <v>4</v>
      </c>
      <c r="E410" s="344"/>
      <c r="F410" s="361" t="s">
        <v>448</v>
      </c>
      <c r="G410" s="369">
        <f>+G411</f>
        <v>0</v>
      </c>
      <c r="H410" s="369">
        <f>+H411</f>
        <v>80197.710000000006</v>
      </c>
      <c r="I410" s="369">
        <f>+I411</f>
        <v>0</v>
      </c>
      <c r="J410" s="369">
        <f>+J411</f>
        <v>80197.710000000006</v>
      </c>
      <c r="K410" s="370">
        <f>+K411</f>
        <v>1.1463006418441521E-2</v>
      </c>
    </row>
    <row r="411" spans="1:11" ht="12.75" x14ac:dyDescent="0.2">
      <c r="A411" s="348">
        <v>2</v>
      </c>
      <c r="B411" s="349">
        <v>6</v>
      </c>
      <c r="C411" s="349">
        <v>1</v>
      </c>
      <c r="D411" s="349">
        <v>4</v>
      </c>
      <c r="E411" s="349" t="s">
        <v>309</v>
      </c>
      <c r="F411" s="355" t="s">
        <v>448</v>
      </c>
      <c r="G411" s="364"/>
      <c r="H411" s="351">
        <f>VLOOKUP(F411,PPNE4!F$23:N$1531,9,FALSE)</f>
        <v>80197.710000000006</v>
      </c>
      <c r="I411" s="351"/>
      <c r="J411" s="351">
        <f>SUBTOTAL(9,G411:I411)</f>
        <v>80197.710000000006</v>
      </c>
      <c r="K411" s="352">
        <f>IFERROR(J411/$J$18*100,"0.00")</f>
        <v>1.1463006418441521E-2</v>
      </c>
    </row>
    <row r="412" spans="1:11" ht="12.75" x14ac:dyDescent="0.2">
      <c r="A412" s="343">
        <v>2</v>
      </c>
      <c r="B412" s="344">
        <v>6</v>
      </c>
      <c r="C412" s="344">
        <v>1</v>
      </c>
      <c r="D412" s="344">
        <v>9</v>
      </c>
      <c r="E412" s="344"/>
      <c r="F412" s="361" t="s">
        <v>258</v>
      </c>
      <c r="G412" s="369">
        <f>+G413</f>
        <v>0</v>
      </c>
      <c r="H412" s="369">
        <f>+H413</f>
        <v>0</v>
      </c>
      <c r="I412" s="369">
        <f>+I413</f>
        <v>0</v>
      </c>
      <c r="J412" s="369">
        <f>+J413</f>
        <v>0</v>
      </c>
      <c r="K412" s="370">
        <f>+K413</f>
        <v>0</v>
      </c>
    </row>
    <row r="413" spans="1:11" ht="12.75" x14ac:dyDescent="0.2">
      <c r="A413" s="348">
        <v>2</v>
      </c>
      <c r="B413" s="349">
        <v>6</v>
      </c>
      <c r="C413" s="349">
        <v>1</v>
      </c>
      <c r="D413" s="349">
        <v>9</v>
      </c>
      <c r="E413" s="349" t="s">
        <v>309</v>
      </c>
      <c r="F413" s="355" t="s">
        <v>258</v>
      </c>
      <c r="G413" s="364"/>
      <c r="H413" s="351">
        <f>VLOOKUP(F413,PPNE4!F$23:N$531,9,FALSE)</f>
        <v>0</v>
      </c>
      <c r="I413" s="364"/>
      <c r="J413" s="351">
        <f>SUBTOTAL(9,G413:I413)</f>
        <v>0</v>
      </c>
      <c r="K413" s="352">
        <f>IFERROR(J413/$J$18*100,"0.00")</f>
        <v>0</v>
      </c>
    </row>
    <row r="414" spans="1:11" ht="12.75" x14ac:dyDescent="0.2">
      <c r="A414" s="338">
        <v>2</v>
      </c>
      <c r="B414" s="339">
        <v>6</v>
      </c>
      <c r="C414" s="339">
        <v>2</v>
      </c>
      <c r="D414" s="339"/>
      <c r="E414" s="339"/>
      <c r="F414" s="340" t="s">
        <v>259</v>
      </c>
      <c r="G414" s="341">
        <f>+G415+G417+G419+G421</f>
        <v>0</v>
      </c>
      <c r="H414" s="341">
        <f>+H415+H417+H419+H421</f>
        <v>3000000</v>
      </c>
      <c r="I414" s="341">
        <f>+I415+I417+I419+I421</f>
        <v>0</v>
      </c>
      <c r="J414" s="341">
        <f>+J415+J417+J419+J421</f>
        <v>3000000</v>
      </c>
      <c r="K414" s="342">
        <f>+K415+K417+K419+K421</f>
        <v>0.42880300765850499</v>
      </c>
    </row>
    <row r="415" spans="1:11" ht="12.75" x14ac:dyDescent="0.2">
      <c r="A415" s="343">
        <v>2</v>
      </c>
      <c r="B415" s="344">
        <v>6</v>
      </c>
      <c r="C415" s="344">
        <v>2</v>
      </c>
      <c r="D415" s="344">
        <v>1</v>
      </c>
      <c r="E415" s="344"/>
      <c r="F415" s="361" t="s">
        <v>449</v>
      </c>
      <c r="G415" s="369">
        <f>+G416</f>
        <v>0</v>
      </c>
      <c r="H415" s="369">
        <f>+H416</f>
        <v>3000000</v>
      </c>
      <c r="I415" s="369">
        <f>+I416</f>
        <v>0</v>
      </c>
      <c r="J415" s="369">
        <f>+J416</f>
        <v>3000000</v>
      </c>
      <c r="K415" s="370">
        <f>+K416</f>
        <v>0.42880300765850499</v>
      </c>
    </row>
    <row r="416" spans="1:11" ht="12.75" x14ac:dyDescent="0.2">
      <c r="A416" s="362">
        <v>2</v>
      </c>
      <c r="B416" s="349">
        <v>6</v>
      </c>
      <c r="C416" s="349">
        <v>2</v>
      </c>
      <c r="D416" s="349">
        <v>1</v>
      </c>
      <c r="E416" s="349" t="s">
        <v>309</v>
      </c>
      <c r="F416" s="355" t="s">
        <v>449</v>
      </c>
      <c r="G416" s="364"/>
      <c r="H416" s="351">
        <f>VLOOKUP(F416,PPNE4!F$23:N$1531,9,FALSE)</f>
        <v>3000000</v>
      </c>
      <c r="I416" s="364"/>
      <c r="J416" s="351">
        <f>SUBTOTAL(9,G416:I416)</f>
        <v>3000000</v>
      </c>
      <c r="K416" s="352">
        <f>IFERROR(J416/$J$18*100,"0.00")</f>
        <v>0.42880300765850499</v>
      </c>
    </row>
    <row r="417" spans="1:11" ht="12.75" x14ac:dyDescent="0.2">
      <c r="A417" s="367">
        <v>2</v>
      </c>
      <c r="B417" s="344">
        <v>6</v>
      </c>
      <c r="C417" s="344">
        <v>2</v>
      </c>
      <c r="D417" s="344">
        <v>2</v>
      </c>
      <c r="E417" s="344"/>
      <c r="F417" s="381" t="s">
        <v>260</v>
      </c>
      <c r="G417" s="346">
        <f>+G418</f>
        <v>0</v>
      </c>
      <c r="H417" s="346">
        <f>+H418</f>
        <v>0</v>
      </c>
      <c r="I417" s="346">
        <f>+I418</f>
        <v>0</v>
      </c>
      <c r="J417" s="346">
        <f>+J418</f>
        <v>0</v>
      </c>
      <c r="K417" s="347">
        <f>+K418</f>
        <v>0</v>
      </c>
    </row>
    <row r="418" spans="1:11" ht="12.75" x14ac:dyDescent="0.2">
      <c r="A418" s="362">
        <v>2</v>
      </c>
      <c r="B418" s="349">
        <v>6</v>
      </c>
      <c r="C418" s="349">
        <v>2</v>
      </c>
      <c r="D418" s="349">
        <v>2</v>
      </c>
      <c r="E418" s="349" t="s">
        <v>309</v>
      </c>
      <c r="F418" s="355" t="s">
        <v>260</v>
      </c>
      <c r="G418" s="364"/>
      <c r="H418" s="351">
        <f>VLOOKUP(F418,PPNE4!F$23:N$531,9,FALSE)</f>
        <v>0</v>
      </c>
      <c r="I418" s="351"/>
      <c r="J418" s="351">
        <f>SUBTOTAL(9,G418:I418)</f>
        <v>0</v>
      </c>
      <c r="K418" s="352">
        <f>IFERROR(J418/$J$18*100,"0.00")</f>
        <v>0</v>
      </c>
    </row>
    <row r="419" spans="1:11" ht="12.75" x14ac:dyDescent="0.2">
      <c r="A419" s="343">
        <v>2</v>
      </c>
      <c r="B419" s="344">
        <v>6</v>
      </c>
      <c r="C419" s="344">
        <v>2</v>
      </c>
      <c r="D419" s="344">
        <v>3</v>
      </c>
      <c r="E419" s="344"/>
      <c r="F419" s="361" t="s">
        <v>261</v>
      </c>
      <c r="G419" s="369">
        <f>+G420</f>
        <v>0</v>
      </c>
      <c r="H419" s="369">
        <f>+H420</f>
        <v>0</v>
      </c>
      <c r="I419" s="369">
        <f>+I420</f>
        <v>0</v>
      </c>
      <c r="J419" s="369">
        <f>+J420</f>
        <v>0</v>
      </c>
      <c r="K419" s="370">
        <f>+K420</f>
        <v>0</v>
      </c>
    </row>
    <row r="420" spans="1:11" ht="12.75" x14ac:dyDescent="0.2">
      <c r="A420" s="362">
        <v>2</v>
      </c>
      <c r="B420" s="349">
        <v>6</v>
      </c>
      <c r="C420" s="349">
        <v>2</v>
      </c>
      <c r="D420" s="349">
        <v>3</v>
      </c>
      <c r="E420" s="349" t="s">
        <v>309</v>
      </c>
      <c r="F420" s="355" t="s">
        <v>261</v>
      </c>
      <c r="G420" s="364"/>
      <c r="H420" s="351">
        <f>VLOOKUP(F420,PPNE4!F$23:N$531,9,FALSE)</f>
        <v>0</v>
      </c>
      <c r="I420" s="364"/>
      <c r="J420" s="351">
        <f>SUBTOTAL(9,G420:I420)</f>
        <v>0</v>
      </c>
      <c r="K420" s="352">
        <f>IFERROR(J420/$J$18*100,"0.00")</f>
        <v>0</v>
      </c>
    </row>
    <row r="421" spans="1:11" ht="12.75" x14ac:dyDescent="0.2">
      <c r="A421" s="343">
        <v>2</v>
      </c>
      <c r="B421" s="344">
        <v>6</v>
      </c>
      <c r="C421" s="344">
        <v>2</v>
      </c>
      <c r="D421" s="344">
        <v>4</v>
      </c>
      <c r="E421" s="344"/>
      <c r="F421" s="361" t="s">
        <v>262</v>
      </c>
      <c r="G421" s="369">
        <f>+G422</f>
        <v>0</v>
      </c>
      <c r="H421" s="369">
        <f>+H422</f>
        <v>0</v>
      </c>
      <c r="I421" s="369">
        <f>+I422</f>
        <v>0</v>
      </c>
      <c r="J421" s="369">
        <f>+J422</f>
        <v>0</v>
      </c>
      <c r="K421" s="370">
        <f>+K422</f>
        <v>0</v>
      </c>
    </row>
    <row r="422" spans="1:11" ht="12.75" x14ac:dyDescent="0.2">
      <c r="A422" s="362">
        <v>2</v>
      </c>
      <c r="B422" s="349">
        <v>6</v>
      </c>
      <c r="C422" s="349">
        <v>2</v>
      </c>
      <c r="D422" s="349">
        <v>4</v>
      </c>
      <c r="E422" s="349" t="s">
        <v>309</v>
      </c>
      <c r="F422" s="355" t="s">
        <v>262</v>
      </c>
      <c r="G422" s="364"/>
      <c r="H422" s="351">
        <f>VLOOKUP(F422,PPNE4!F$23:N$531,9,FALSE)</f>
        <v>0</v>
      </c>
      <c r="I422" s="364"/>
      <c r="J422" s="351">
        <f>SUBTOTAL(9,G422:I422)</f>
        <v>0</v>
      </c>
      <c r="K422" s="352">
        <f>IFERROR(J422/$J$18*100,"0.00")</f>
        <v>0</v>
      </c>
    </row>
    <row r="423" spans="1:11" ht="12.75" x14ac:dyDescent="0.2">
      <c r="A423" s="338">
        <v>2</v>
      </c>
      <c r="B423" s="339">
        <v>6</v>
      </c>
      <c r="C423" s="339">
        <v>3</v>
      </c>
      <c r="D423" s="339"/>
      <c r="E423" s="339"/>
      <c r="F423" s="340" t="s">
        <v>263</v>
      </c>
      <c r="G423" s="341">
        <f>+G424+G426+G428+G430</f>
        <v>0</v>
      </c>
      <c r="H423" s="341">
        <f>+H424+H426+H428+H430</f>
        <v>42104644.43</v>
      </c>
      <c r="I423" s="341">
        <f>+I424+I426+I428+I430</f>
        <v>0</v>
      </c>
      <c r="J423" s="341">
        <f>+J424+J426+J428+J430</f>
        <v>42104644.43</v>
      </c>
      <c r="K423" s="342">
        <f>+K424+K426+K428+K430</f>
        <v>6.0181993893253063</v>
      </c>
    </row>
    <row r="424" spans="1:11" ht="12.75" x14ac:dyDescent="0.2">
      <c r="A424" s="367">
        <v>2</v>
      </c>
      <c r="B424" s="344">
        <v>6</v>
      </c>
      <c r="C424" s="344">
        <v>3</v>
      </c>
      <c r="D424" s="344">
        <v>1</v>
      </c>
      <c r="E424" s="344"/>
      <c r="F424" s="381" t="s">
        <v>264</v>
      </c>
      <c r="G424" s="369">
        <f>+G425</f>
        <v>0</v>
      </c>
      <c r="H424" s="369">
        <f>+H425</f>
        <v>41934175.859999999</v>
      </c>
      <c r="I424" s="369">
        <f>+I425</f>
        <v>0</v>
      </c>
      <c r="J424" s="369">
        <f>+J425</f>
        <v>41934175.859999999</v>
      </c>
      <c r="K424" s="370">
        <f>+K425</f>
        <v>5.9938335774828913</v>
      </c>
    </row>
    <row r="425" spans="1:11" ht="12.75" x14ac:dyDescent="0.2">
      <c r="A425" s="348">
        <v>2</v>
      </c>
      <c r="B425" s="349">
        <v>6</v>
      </c>
      <c r="C425" s="349">
        <v>3</v>
      </c>
      <c r="D425" s="349">
        <v>1</v>
      </c>
      <c r="E425" s="349" t="s">
        <v>309</v>
      </c>
      <c r="F425" s="350" t="s">
        <v>264</v>
      </c>
      <c r="G425" s="364"/>
      <c r="H425" s="351">
        <f>VLOOKUP(F425,PPNE4!F$23:N$1531,9,FALSE)</f>
        <v>41934175.859999999</v>
      </c>
      <c r="I425" s="364"/>
      <c r="J425" s="351">
        <f>SUBTOTAL(9,G425:I425)</f>
        <v>41934175.859999999</v>
      </c>
      <c r="K425" s="352">
        <f>IFERROR(J425/$J$18*100,"0.00")</f>
        <v>5.9938335774828913</v>
      </c>
    </row>
    <row r="426" spans="1:11" ht="12.75" x14ac:dyDescent="0.2">
      <c r="A426" s="343">
        <v>2</v>
      </c>
      <c r="B426" s="344">
        <v>6</v>
      </c>
      <c r="C426" s="344">
        <v>3</v>
      </c>
      <c r="D426" s="344">
        <v>2</v>
      </c>
      <c r="E426" s="344"/>
      <c r="F426" s="361" t="s">
        <v>265</v>
      </c>
      <c r="G426" s="369">
        <f>+G427</f>
        <v>0</v>
      </c>
      <c r="H426" s="369">
        <f>+H427</f>
        <v>170468.57</v>
      </c>
      <c r="I426" s="369">
        <f>+I427</f>
        <v>0</v>
      </c>
      <c r="J426" s="369">
        <f>+J427</f>
        <v>170468.57</v>
      </c>
      <c r="K426" s="370">
        <f>+K427</f>
        <v>2.4365811842414799E-2</v>
      </c>
    </row>
    <row r="427" spans="1:11" ht="12.75" x14ac:dyDescent="0.2">
      <c r="A427" s="362">
        <v>2</v>
      </c>
      <c r="B427" s="349">
        <v>6</v>
      </c>
      <c r="C427" s="349">
        <v>3</v>
      </c>
      <c r="D427" s="349">
        <v>2</v>
      </c>
      <c r="E427" s="349" t="s">
        <v>309</v>
      </c>
      <c r="F427" s="355" t="s">
        <v>265</v>
      </c>
      <c r="G427" s="364"/>
      <c r="H427" s="351">
        <f>VLOOKUP(F427,PPNE4!F$23:N$1531,9,FALSE)</f>
        <v>170468.57</v>
      </c>
      <c r="I427" s="364"/>
      <c r="J427" s="351">
        <f>SUBTOTAL(9,G427:I427)</f>
        <v>170468.57</v>
      </c>
      <c r="K427" s="352">
        <f>IFERROR(J427/$J$18*100,"0.00")</f>
        <v>2.4365811842414799E-2</v>
      </c>
    </row>
    <row r="428" spans="1:11" ht="12.75" x14ac:dyDescent="0.2">
      <c r="A428" s="343">
        <v>2</v>
      </c>
      <c r="B428" s="344">
        <v>6</v>
      </c>
      <c r="C428" s="344">
        <v>3</v>
      </c>
      <c r="D428" s="344">
        <v>3</v>
      </c>
      <c r="E428" s="344"/>
      <c r="F428" s="361" t="s">
        <v>266</v>
      </c>
      <c r="G428" s="369">
        <f>+G429</f>
        <v>0</v>
      </c>
      <c r="H428" s="369">
        <f>+H429</f>
        <v>0</v>
      </c>
      <c r="I428" s="369">
        <f>+I429</f>
        <v>0</v>
      </c>
      <c r="J428" s="369">
        <f>+J429</f>
        <v>0</v>
      </c>
      <c r="K428" s="370">
        <f>+K429</f>
        <v>0</v>
      </c>
    </row>
    <row r="429" spans="1:11" ht="12.75" x14ac:dyDescent="0.2">
      <c r="A429" s="362">
        <v>2</v>
      </c>
      <c r="B429" s="349">
        <v>6</v>
      </c>
      <c r="C429" s="349">
        <v>3</v>
      </c>
      <c r="D429" s="349">
        <v>3</v>
      </c>
      <c r="E429" s="349" t="s">
        <v>309</v>
      </c>
      <c r="F429" s="355" t="s">
        <v>266</v>
      </c>
      <c r="G429" s="364"/>
      <c r="H429" s="351">
        <f>VLOOKUP(F429,PPNE4!F$23:N$531,9,FALSE)</f>
        <v>0</v>
      </c>
      <c r="I429" s="364"/>
      <c r="J429" s="351">
        <f>SUBTOTAL(9,G429:I429)</f>
        <v>0</v>
      </c>
      <c r="K429" s="352">
        <f>IFERROR(J429/$J$18*100,"0.00")</f>
        <v>0</v>
      </c>
    </row>
    <row r="430" spans="1:11" ht="12.75" x14ac:dyDescent="0.2">
      <c r="A430" s="343">
        <v>2</v>
      </c>
      <c r="B430" s="344">
        <v>6</v>
      </c>
      <c r="C430" s="344">
        <v>3</v>
      </c>
      <c r="D430" s="344">
        <v>4</v>
      </c>
      <c r="E430" s="344"/>
      <c r="F430" s="361" t="s">
        <v>267</v>
      </c>
      <c r="G430" s="369">
        <f>+G431</f>
        <v>0</v>
      </c>
      <c r="H430" s="369">
        <f>+H431</f>
        <v>0</v>
      </c>
      <c r="I430" s="369">
        <f>+I431</f>
        <v>0</v>
      </c>
      <c r="J430" s="369">
        <f>+J431</f>
        <v>0</v>
      </c>
      <c r="K430" s="370">
        <f>+K431</f>
        <v>0</v>
      </c>
    </row>
    <row r="431" spans="1:11" ht="12.75" x14ac:dyDescent="0.2">
      <c r="A431" s="362">
        <v>2</v>
      </c>
      <c r="B431" s="349">
        <v>6</v>
      </c>
      <c r="C431" s="349">
        <v>3</v>
      </c>
      <c r="D431" s="349">
        <v>4</v>
      </c>
      <c r="E431" s="349" t="s">
        <v>309</v>
      </c>
      <c r="F431" s="355" t="s">
        <v>267</v>
      </c>
      <c r="G431" s="364"/>
      <c r="H431" s="351">
        <f>VLOOKUP(F431,PPNE4!F$23:N$531,9,FALSE)</f>
        <v>0</v>
      </c>
      <c r="I431" s="364"/>
      <c r="J431" s="351">
        <f>SUBTOTAL(9,G431:I431)</f>
        <v>0</v>
      </c>
      <c r="K431" s="352">
        <f>IFERROR(J431/$J$18*100,"0.00")</f>
        <v>0</v>
      </c>
    </row>
    <row r="432" spans="1:11" ht="12.75" x14ac:dyDescent="0.2">
      <c r="A432" s="338">
        <v>2</v>
      </c>
      <c r="B432" s="339">
        <v>6</v>
      </c>
      <c r="C432" s="339">
        <v>4</v>
      </c>
      <c r="D432" s="339"/>
      <c r="E432" s="339"/>
      <c r="F432" s="340" t="s">
        <v>268</v>
      </c>
      <c r="G432" s="341">
        <f>+G433+G435+G437</f>
        <v>0</v>
      </c>
      <c r="H432" s="341">
        <f>+H433+H435+H437</f>
        <v>6398211.8599999994</v>
      </c>
      <c r="I432" s="341">
        <f>+I433+I435+I437</f>
        <v>0</v>
      </c>
      <c r="J432" s="341">
        <f>+J433+J435+J437</f>
        <v>6398211.8599999994</v>
      </c>
      <c r="K432" s="342">
        <f>+K433+K435+K437</f>
        <v>0.9145241630681058</v>
      </c>
    </row>
    <row r="433" spans="1:11" ht="12.75" x14ac:dyDescent="0.2">
      <c r="A433" s="343">
        <v>2</v>
      </c>
      <c r="B433" s="344">
        <v>6</v>
      </c>
      <c r="C433" s="344">
        <v>4</v>
      </c>
      <c r="D433" s="344">
        <v>1</v>
      </c>
      <c r="E433" s="344"/>
      <c r="F433" s="361" t="s">
        <v>269</v>
      </c>
      <c r="G433" s="369">
        <f>+G434</f>
        <v>0</v>
      </c>
      <c r="H433" s="369">
        <f>+H434</f>
        <v>6398211.8599999994</v>
      </c>
      <c r="I433" s="369">
        <f>+I434</f>
        <v>0</v>
      </c>
      <c r="J433" s="369">
        <f>+J434</f>
        <v>6398211.8599999994</v>
      </c>
      <c r="K433" s="370">
        <f>+K434</f>
        <v>0.9145241630681058</v>
      </c>
    </row>
    <row r="434" spans="1:11" ht="12.75" x14ac:dyDescent="0.2">
      <c r="A434" s="362">
        <v>2</v>
      </c>
      <c r="B434" s="349">
        <v>6</v>
      </c>
      <c r="C434" s="349">
        <v>4</v>
      </c>
      <c r="D434" s="349">
        <v>1</v>
      </c>
      <c r="E434" s="349" t="s">
        <v>309</v>
      </c>
      <c r="F434" s="355" t="s">
        <v>269</v>
      </c>
      <c r="G434" s="364"/>
      <c r="H434" s="351">
        <f>VLOOKUP(F434,PPNE4!F$23:N$1531,9,FALSE)</f>
        <v>6398211.8599999994</v>
      </c>
      <c r="I434" s="364"/>
      <c r="J434" s="351">
        <f>SUBTOTAL(9,G434:I434)</f>
        <v>6398211.8599999994</v>
      </c>
      <c r="K434" s="352">
        <f>IFERROR(J434/$J$18*100,"0.00")</f>
        <v>0.9145241630681058</v>
      </c>
    </row>
    <row r="435" spans="1:11" ht="12.75" x14ac:dyDescent="0.2">
      <c r="A435" s="343">
        <v>2</v>
      </c>
      <c r="B435" s="344">
        <v>6</v>
      </c>
      <c r="C435" s="344">
        <v>4</v>
      </c>
      <c r="D435" s="344">
        <v>2</v>
      </c>
      <c r="E435" s="344"/>
      <c r="F435" s="361" t="s">
        <v>270</v>
      </c>
      <c r="G435" s="369">
        <f>+G436</f>
        <v>0</v>
      </c>
      <c r="H435" s="369">
        <f>+H436</f>
        <v>0</v>
      </c>
      <c r="I435" s="369">
        <f>+I436</f>
        <v>0</v>
      </c>
      <c r="J435" s="369">
        <f>+J436</f>
        <v>0</v>
      </c>
      <c r="K435" s="370">
        <f>+K436</f>
        <v>0</v>
      </c>
    </row>
    <row r="436" spans="1:11" ht="12.75" x14ac:dyDescent="0.2">
      <c r="A436" s="362">
        <v>2</v>
      </c>
      <c r="B436" s="349">
        <v>6</v>
      </c>
      <c r="C436" s="349">
        <v>4</v>
      </c>
      <c r="D436" s="349">
        <v>2</v>
      </c>
      <c r="E436" s="349" t="s">
        <v>309</v>
      </c>
      <c r="F436" s="355" t="s">
        <v>270</v>
      </c>
      <c r="G436" s="364"/>
      <c r="H436" s="351">
        <f>VLOOKUP(F436,PPNE4!F$23:N$531,9,FALSE)</f>
        <v>0</v>
      </c>
      <c r="I436" s="364"/>
      <c r="J436" s="351">
        <f>SUBTOTAL(9,G436:I436)</f>
        <v>0</v>
      </c>
      <c r="K436" s="352">
        <f>IFERROR(J436/$J$18*100,"0.00")</f>
        <v>0</v>
      </c>
    </row>
    <row r="437" spans="1:11" ht="12.75" x14ac:dyDescent="0.2">
      <c r="A437" s="343">
        <v>2</v>
      </c>
      <c r="B437" s="344">
        <v>6</v>
      </c>
      <c r="C437" s="344">
        <v>4</v>
      </c>
      <c r="D437" s="344">
        <v>8</v>
      </c>
      <c r="E437" s="344"/>
      <c r="F437" s="361" t="s">
        <v>271</v>
      </c>
      <c r="G437" s="369">
        <f>+G438</f>
        <v>0</v>
      </c>
      <c r="H437" s="369">
        <f>+H438</f>
        <v>0</v>
      </c>
      <c r="I437" s="369">
        <f>+I438</f>
        <v>0</v>
      </c>
      <c r="J437" s="369">
        <f>+J438</f>
        <v>0</v>
      </c>
      <c r="K437" s="370">
        <f>+K438</f>
        <v>0</v>
      </c>
    </row>
    <row r="438" spans="1:11" ht="12.75" x14ac:dyDescent="0.2">
      <c r="A438" s="362">
        <v>2</v>
      </c>
      <c r="B438" s="349">
        <v>6</v>
      </c>
      <c r="C438" s="349">
        <v>4</v>
      </c>
      <c r="D438" s="349">
        <v>8</v>
      </c>
      <c r="E438" s="349" t="s">
        <v>309</v>
      </c>
      <c r="F438" s="355" t="s">
        <v>271</v>
      </c>
      <c r="G438" s="364"/>
      <c r="H438" s="351">
        <f>VLOOKUP(F438,PPNE4!F$23:N$531,9,FALSE)</f>
        <v>0</v>
      </c>
      <c r="I438" s="351">
        <f>VLOOKUP(F438,'[3]D-PROY GASTOS '!$F$17:$N$247,9,FALSE)</f>
        <v>0</v>
      </c>
      <c r="J438" s="351">
        <f>SUBTOTAL(9,G438:I438)</f>
        <v>0</v>
      </c>
      <c r="K438" s="352">
        <f>IFERROR(J438/$J$18*100,"0.00")</f>
        <v>0</v>
      </c>
    </row>
    <row r="439" spans="1:11" ht="12.75" x14ac:dyDescent="0.2">
      <c r="A439" s="338">
        <v>2</v>
      </c>
      <c r="B439" s="339">
        <v>6</v>
      </c>
      <c r="C439" s="339">
        <v>5</v>
      </c>
      <c r="D439" s="339"/>
      <c r="E439" s="339"/>
      <c r="F439" s="340" t="s">
        <v>272</v>
      </c>
      <c r="G439" s="341">
        <f>+G440+G442+G444+G446+G448+G450+G452</f>
        <v>0</v>
      </c>
      <c r="H439" s="341">
        <f>+H440+H442+H444+H446+H448+H450+H452</f>
        <v>27200000</v>
      </c>
      <c r="I439" s="341">
        <f>+I440+I442+I444+I446+I448+I450+I452</f>
        <v>0</v>
      </c>
      <c r="J439" s="341">
        <f>+J440+J442+J444+J446+J448+J450+J452</f>
        <v>27200000</v>
      </c>
      <c r="K439" s="342">
        <f>+K440+K442+K444+K446+K448+K450+K452</f>
        <v>3.8878139361037785</v>
      </c>
    </row>
    <row r="440" spans="1:11" ht="12.75" x14ac:dyDescent="0.2">
      <c r="A440" s="343">
        <v>2</v>
      </c>
      <c r="B440" s="344">
        <v>6</v>
      </c>
      <c r="C440" s="344">
        <v>5</v>
      </c>
      <c r="D440" s="344">
        <v>2</v>
      </c>
      <c r="E440" s="344"/>
      <c r="F440" s="361" t="s">
        <v>273</v>
      </c>
      <c r="G440" s="369">
        <f>+G441</f>
        <v>0</v>
      </c>
      <c r="H440" s="369">
        <f>+H441</f>
        <v>1200000</v>
      </c>
      <c r="I440" s="369">
        <f>+I441</f>
        <v>0</v>
      </c>
      <c r="J440" s="369">
        <f>+J441</f>
        <v>1200000</v>
      </c>
      <c r="K440" s="370">
        <f>+K441</f>
        <v>0.17152120306340199</v>
      </c>
    </row>
    <row r="441" spans="1:11" ht="12.75" x14ac:dyDescent="0.2">
      <c r="A441" s="348">
        <v>2</v>
      </c>
      <c r="B441" s="349">
        <v>6</v>
      </c>
      <c r="C441" s="349">
        <v>5</v>
      </c>
      <c r="D441" s="349">
        <v>2</v>
      </c>
      <c r="E441" s="349" t="s">
        <v>309</v>
      </c>
      <c r="F441" s="355" t="s">
        <v>273</v>
      </c>
      <c r="G441" s="364"/>
      <c r="H441" s="351">
        <f>VLOOKUP(F441,PPNE4!F$23:N$1531,9,FALSE)</f>
        <v>1200000</v>
      </c>
      <c r="I441" s="364"/>
      <c r="J441" s="351">
        <f>SUBTOTAL(9,G441:I441)</f>
        <v>1200000</v>
      </c>
      <c r="K441" s="352">
        <f>IFERROR(J441/$J$18*100,"0.00")</f>
        <v>0.17152120306340199</v>
      </c>
    </row>
    <row r="442" spans="1:11" ht="12.75" x14ac:dyDescent="0.2">
      <c r="A442" s="343">
        <v>2</v>
      </c>
      <c r="B442" s="344">
        <v>6</v>
      </c>
      <c r="C442" s="344">
        <v>5</v>
      </c>
      <c r="D442" s="344">
        <v>3</v>
      </c>
      <c r="E442" s="344"/>
      <c r="F442" s="361" t="s">
        <v>274</v>
      </c>
      <c r="G442" s="369">
        <f>+G443</f>
        <v>0</v>
      </c>
      <c r="H442" s="369">
        <f>+H443</f>
        <v>0</v>
      </c>
      <c r="I442" s="369">
        <f>+I443</f>
        <v>0</v>
      </c>
      <c r="J442" s="369">
        <f>+J443</f>
        <v>0</v>
      </c>
      <c r="K442" s="370">
        <f>+K443</f>
        <v>0</v>
      </c>
    </row>
    <row r="443" spans="1:11" ht="12.75" x14ac:dyDescent="0.2">
      <c r="A443" s="348">
        <v>2</v>
      </c>
      <c r="B443" s="349">
        <v>6</v>
      </c>
      <c r="C443" s="349">
        <v>5</v>
      </c>
      <c r="D443" s="349">
        <v>3</v>
      </c>
      <c r="E443" s="349" t="s">
        <v>309</v>
      </c>
      <c r="F443" s="355" t="s">
        <v>274</v>
      </c>
      <c r="G443" s="364"/>
      <c r="H443" s="351">
        <f>VLOOKUP(F443,PPNE4!F$23:N$531,9,FALSE)</f>
        <v>0</v>
      </c>
      <c r="I443" s="364"/>
      <c r="J443" s="351">
        <f>SUBTOTAL(9,G443:I443)</f>
        <v>0</v>
      </c>
      <c r="K443" s="352">
        <f>IFERROR(J443/$J$18*100,"0.00")</f>
        <v>0</v>
      </c>
    </row>
    <row r="444" spans="1:11" ht="12.75" x14ac:dyDescent="0.2">
      <c r="A444" s="343">
        <v>2</v>
      </c>
      <c r="B444" s="344">
        <v>6</v>
      </c>
      <c r="C444" s="344">
        <v>5</v>
      </c>
      <c r="D444" s="344">
        <v>4</v>
      </c>
      <c r="E444" s="344"/>
      <c r="F444" s="361" t="s">
        <v>275</v>
      </c>
      <c r="G444" s="369">
        <f>+G445</f>
        <v>0</v>
      </c>
      <c r="H444" s="369">
        <f>+H445</f>
        <v>20500000</v>
      </c>
      <c r="I444" s="369">
        <f>+I445</f>
        <v>0</v>
      </c>
      <c r="J444" s="369">
        <f>+J445</f>
        <v>20500000</v>
      </c>
      <c r="K444" s="370">
        <f>+K445</f>
        <v>2.9301538856664506</v>
      </c>
    </row>
    <row r="445" spans="1:11" ht="12.75" x14ac:dyDescent="0.2">
      <c r="A445" s="348">
        <v>2</v>
      </c>
      <c r="B445" s="349">
        <v>6</v>
      </c>
      <c r="C445" s="349">
        <v>5</v>
      </c>
      <c r="D445" s="349">
        <v>4</v>
      </c>
      <c r="E445" s="349" t="s">
        <v>309</v>
      </c>
      <c r="F445" s="355" t="s">
        <v>275</v>
      </c>
      <c r="G445" s="364"/>
      <c r="H445" s="351">
        <f>VLOOKUP(F445,PPNE4!F$23:N$1531,9,FALSE)</f>
        <v>20500000</v>
      </c>
      <c r="I445" s="364"/>
      <c r="J445" s="351">
        <f>SUBTOTAL(9,G445:I445)</f>
        <v>20500000</v>
      </c>
      <c r="K445" s="352">
        <f>IFERROR(J445/$J$18*100,"0.00")</f>
        <v>2.9301538856664506</v>
      </c>
    </row>
    <row r="446" spans="1:11" ht="12.75" x14ac:dyDescent="0.2">
      <c r="A446" s="343">
        <v>2</v>
      </c>
      <c r="B446" s="344">
        <v>6</v>
      </c>
      <c r="C446" s="344">
        <v>5</v>
      </c>
      <c r="D446" s="344">
        <v>5</v>
      </c>
      <c r="E446" s="344"/>
      <c r="F446" s="361" t="s">
        <v>276</v>
      </c>
      <c r="G446" s="369">
        <f>+G447</f>
        <v>0</v>
      </c>
      <c r="H446" s="369">
        <f>+H447</f>
        <v>0</v>
      </c>
      <c r="I446" s="369">
        <f>+I447</f>
        <v>0</v>
      </c>
      <c r="J446" s="369">
        <f>+J447</f>
        <v>0</v>
      </c>
      <c r="K446" s="370">
        <f>+K447</f>
        <v>0</v>
      </c>
    </row>
    <row r="447" spans="1:11" ht="12.75" x14ac:dyDescent="0.2">
      <c r="A447" s="348">
        <v>2</v>
      </c>
      <c r="B447" s="349">
        <v>6</v>
      </c>
      <c r="C447" s="349">
        <v>5</v>
      </c>
      <c r="D447" s="349">
        <v>5</v>
      </c>
      <c r="E447" s="349" t="s">
        <v>309</v>
      </c>
      <c r="F447" s="355" t="s">
        <v>276</v>
      </c>
      <c r="G447" s="364"/>
      <c r="H447" s="351">
        <f>VLOOKUP(F447,PPNE4!F$23:N$531,9,FALSE)</f>
        <v>0</v>
      </c>
      <c r="I447" s="364"/>
      <c r="J447" s="351">
        <f>SUBTOTAL(9,G447:I447)</f>
        <v>0</v>
      </c>
      <c r="K447" s="352">
        <f>IFERROR(J447/$J$18*100,"0.00")</f>
        <v>0</v>
      </c>
    </row>
    <row r="448" spans="1:11" ht="12.75" x14ac:dyDescent="0.2">
      <c r="A448" s="343">
        <v>2</v>
      </c>
      <c r="B448" s="344">
        <v>6</v>
      </c>
      <c r="C448" s="344">
        <v>5</v>
      </c>
      <c r="D448" s="344">
        <v>6</v>
      </c>
      <c r="E448" s="344"/>
      <c r="F448" s="361" t="s">
        <v>277</v>
      </c>
      <c r="G448" s="369">
        <f>+G449</f>
        <v>0</v>
      </c>
      <c r="H448" s="369">
        <f>+H449</f>
        <v>5500000</v>
      </c>
      <c r="I448" s="369">
        <f>+I449</f>
        <v>0</v>
      </c>
      <c r="J448" s="369">
        <f>+J449</f>
        <v>5500000</v>
      </c>
      <c r="K448" s="370">
        <f>+K449</f>
        <v>0.78613884737392581</v>
      </c>
    </row>
    <row r="449" spans="1:11" ht="12.75" x14ac:dyDescent="0.2">
      <c r="A449" s="348">
        <v>2</v>
      </c>
      <c r="B449" s="349">
        <v>6</v>
      </c>
      <c r="C449" s="349">
        <v>5</v>
      </c>
      <c r="D449" s="349">
        <v>6</v>
      </c>
      <c r="E449" s="349" t="s">
        <v>309</v>
      </c>
      <c r="F449" s="355" t="s">
        <v>277</v>
      </c>
      <c r="G449" s="364"/>
      <c r="H449" s="351">
        <f>VLOOKUP(F449,PPNE4!F$23:N$1531,9,FALSE)</f>
        <v>5500000</v>
      </c>
      <c r="I449" s="364"/>
      <c r="J449" s="351">
        <f>SUBTOTAL(9,G449:I449)</f>
        <v>5500000</v>
      </c>
      <c r="K449" s="352">
        <f>IFERROR(J449/$J$18*100,"0.00")</f>
        <v>0.78613884737392581</v>
      </c>
    </row>
    <row r="450" spans="1:11" ht="12.75" x14ac:dyDescent="0.2">
      <c r="A450" s="343">
        <v>2</v>
      </c>
      <c r="B450" s="344">
        <v>6</v>
      </c>
      <c r="C450" s="344">
        <v>5</v>
      </c>
      <c r="D450" s="344">
        <v>7</v>
      </c>
      <c r="E450" s="344"/>
      <c r="F450" s="361" t="s">
        <v>278</v>
      </c>
      <c r="G450" s="369">
        <f>+G451</f>
        <v>0</v>
      </c>
      <c r="H450" s="369">
        <f>+H451</f>
        <v>0</v>
      </c>
      <c r="I450" s="369">
        <f>+I451</f>
        <v>0</v>
      </c>
      <c r="J450" s="369">
        <f>+J451</f>
        <v>0</v>
      </c>
      <c r="K450" s="370">
        <f>+K451</f>
        <v>0</v>
      </c>
    </row>
    <row r="451" spans="1:11" ht="12.75" x14ac:dyDescent="0.2">
      <c r="A451" s="348">
        <v>2</v>
      </c>
      <c r="B451" s="349">
        <v>6</v>
      </c>
      <c r="C451" s="349">
        <v>5</v>
      </c>
      <c r="D451" s="349">
        <v>7</v>
      </c>
      <c r="E451" s="349" t="s">
        <v>309</v>
      </c>
      <c r="F451" s="355" t="s">
        <v>278</v>
      </c>
      <c r="G451" s="364"/>
      <c r="H451" s="351">
        <f>VLOOKUP(F451,PPNE4!F$23:N$531,9,FALSE)</f>
        <v>0</v>
      </c>
      <c r="I451" s="364"/>
      <c r="J451" s="351">
        <f>SUBTOTAL(9,G451:I451)</f>
        <v>0</v>
      </c>
      <c r="K451" s="352">
        <f>IFERROR(J451/$J$18*100,"0.00")</f>
        <v>0</v>
      </c>
    </row>
    <row r="452" spans="1:11" ht="12.75" x14ac:dyDescent="0.2">
      <c r="A452" s="343">
        <v>2</v>
      </c>
      <c r="B452" s="344">
        <v>6</v>
      </c>
      <c r="C452" s="344">
        <v>5</v>
      </c>
      <c r="D452" s="344">
        <v>8</v>
      </c>
      <c r="E452" s="344"/>
      <c r="F452" s="361" t="s">
        <v>279</v>
      </c>
      <c r="G452" s="369">
        <f>+G453</f>
        <v>0</v>
      </c>
      <c r="H452" s="369">
        <f>+H453</f>
        <v>0</v>
      </c>
      <c r="I452" s="369">
        <f>+I453</f>
        <v>0</v>
      </c>
      <c r="J452" s="369">
        <f>+J453</f>
        <v>0</v>
      </c>
      <c r="K452" s="370">
        <f>+K453</f>
        <v>0</v>
      </c>
    </row>
    <row r="453" spans="1:11" ht="12.75" x14ac:dyDescent="0.2">
      <c r="A453" s="348">
        <v>2</v>
      </c>
      <c r="B453" s="349">
        <v>6</v>
      </c>
      <c r="C453" s="349">
        <v>5</v>
      </c>
      <c r="D453" s="349">
        <v>8</v>
      </c>
      <c r="E453" s="349" t="s">
        <v>309</v>
      </c>
      <c r="F453" s="355" t="s">
        <v>279</v>
      </c>
      <c r="G453" s="364"/>
      <c r="H453" s="351">
        <f>VLOOKUP(F453,PPNE4!F$23:N$531,9,FALSE)</f>
        <v>0</v>
      </c>
      <c r="I453" s="364"/>
      <c r="J453" s="351">
        <f>SUBTOTAL(9,G453:I453)</f>
        <v>0</v>
      </c>
      <c r="K453" s="352">
        <f>IFERROR(J453/$J$18*100,"0.00")</f>
        <v>0</v>
      </c>
    </row>
    <row r="454" spans="1:11" ht="12.75" x14ac:dyDescent="0.2">
      <c r="A454" s="338">
        <v>2</v>
      </c>
      <c r="B454" s="339">
        <v>6</v>
      </c>
      <c r="C454" s="339">
        <v>6</v>
      </c>
      <c r="D454" s="339"/>
      <c r="E454" s="339"/>
      <c r="F454" s="340" t="s">
        <v>450</v>
      </c>
      <c r="G454" s="341">
        <f>+G455+G457</f>
        <v>0</v>
      </c>
      <c r="H454" s="341">
        <f>+H455+H457</f>
        <v>0</v>
      </c>
      <c r="I454" s="341">
        <f>+I455+I457</f>
        <v>0</v>
      </c>
      <c r="J454" s="341">
        <f>+J455+J457</f>
        <v>0</v>
      </c>
      <c r="K454" s="342">
        <f>+K455+K457</f>
        <v>0</v>
      </c>
    </row>
    <row r="455" spans="1:11" ht="12.75" x14ac:dyDescent="0.2">
      <c r="A455" s="343">
        <v>2</v>
      </c>
      <c r="B455" s="344">
        <v>6</v>
      </c>
      <c r="C455" s="344">
        <v>6</v>
      </c>
      <c r="D455" s="344">
        <v>1</v>
      </c>
      <c r="E455" s="344"/>
      <c r="F455" s="381" t="s">
        <v>451</v>
      </c>
      <c r="G455" s="346">
        <f>+G456</f>
        <v>0</v>
      </c>
      <c r="H455" s="346">
        <f>+H456</f>
        <v>0</v>
      </c>
      <c r="I455" s="346">
        <f>+I456</f>
        <v>0</v>
      </c>
      <c r="J455" s="346">
        <f>+J456</f>
        <v>0</v>
      </c>
      <c r="K455" s="347">
        <f>+K456</f>
        <v>0</v>
      </c>
    </row>
    <row r="456" spans="1:11" ht="12.75" x14ac:dyDescent="0.2">
      <c r="A456" s="348">
        <v>2</v>
      </c>
      <c r="B456" s="349">
        <v>6</v>
      </c>
      <c r="C456" s="349">
        <v>6</v>
      </c>
      <c r="D456" s="349">
        <v>1</v>
      </c>
      <c r="E456" s="349" t="s">
        <v>309</v>
      </c>
      <c r="F456" s="355" t="s">
        <v>451</v>
      </c>
      <c r="G456" s="364"/>
      <c r="H456" s="351">
        <f>VLOOKUP(F456,PPNE4!F$23:N$531,9,FALSE)</f>
        <v>0</v>
      </c>
      <c r="I456" s="364"/>
      <c r="J456" s="351">
        <f>SUBTOTAL(9,G456:I456)</f>
        <v>0</v>
      </c>
      <c r="K456" s="352">
        <f>IFERROR(J456/$J$18*100,"0.00")</f>
        <v>0</v>
      </c>
    </row>
    <row r="457" spans="1:11" ht="12.75" x14ac:dyDescent="0.2">
      <c r="A457" s="343">
        <v>2</v>
      </c>
      <c r="B457" s="344">
        <v>6</v>
      </c>
      <c r="C457" s="344">
        <v>6</v>
      </c>
      <c r="D457" s="344">
        <v>2</v>
      </c>
      <c r="E457" s="344"/>
      <c r="F457" s="381" t="s">
        <v>452</v>
      </c>
      <c r="G457" s="369">
        <f>+G458</f>
        <v>0</v>
      </c>
      <c r="H457" s="369">
        <f>+H458</f>
        <v>0</v>
      </c>
      <c r="I457" s="369">
        <f>+I458</f>
        <v>0</v>
      </c>
      <c r="J457" s="369">
        <f>+J458</f>
        <v>0</v>
      </c>
      <c r="K457" s="370">
        <f>+K458</f>
        <v>0</v>
      </c>
    </row>
    <row r="458" spans="1:11" ht="12.75" x14ac:dyDescent="0.2">
      <c r="A458" s="348">
        <v>2</v>
      </c>
      <c r="B458" s="349">
        <v>6</v>
      </c>
      <c r="C458" s="349">
        <v>6</v>
      </c>
      <c r="D458" s="349">
        <v>2</v>
      </c>
      <c r="E458" s="349" t="s">
        <v>309</v>
      </c>
      <c r="F458" s="355" t="s">
        <v>452</v>
      </c>
      <c r="G458" s="364"/>
      <c r="H458" s="351">
        <f>VLOOKUP(F458,PPNE4!F$23:N$531,9,FALSE)</f>
        <v>0</v>
      </c>
      <c r="I458" s="364"/>
      <c r="J458" s="351">
        <f>SUBTOTAL(9,G458:I458)</f>
        <v>0</v>
      </c>
      <c r="K458" s="352">
        <f>IFERROR(J458/$J$18*100,"0.00")</f>
        <v>0</v>
      </c>
    </row>
    <row r="459" spans="1:11" ht="12.75" x14ac:dyDescent="0.2">
      <c r="A459" s="338">
        <v>2</v>
      </c>
      <c r="B459" s="339">
        <v>6</v>
      </c>
      <c r="C459" s="339">
        <v>8</v>
      </c>
      <c r="D459" s="339"/>
      <c r="E459" s="339"/>
      <c r="F459" s="340" t="s">
        <v>280</v>
      </c>
      <c r="G459" s="341">
        <f>+G460+G462+G465+G467+G469+G471+G476</f>
        <v>0</v>
      </c>
      <c r="H459" s="341">
        <f>+H460+H462+H465+H467+H469+H471+H476</f>
        <v>513747.21</v>
      </c>
      <c r="I459" s="341">
        <f>+I460+I462+I465+I467+I469+I471+I476</f>
        <v>0</v>
      </c>
      <c r="J459" s="341">
        <f>+J460+J462+J465+J467+J469+J471+J476</f>
        <v>513747.21</v>
      </c>
      <c r="K459" s="342">
        <f>+K460+K462+K465+K467+K469+K471+K476</f>
        <v>7.3432116274721862E-2</v>
      </c>
    </row>
    <row r="460" spans="1:11" ht="12.75" x14ac:dyDescent="0.2">
      <c r="A460" s="343">
        <v>2</v>
      </c>
      <c r="B460" s="344">
        <v>6</v>
      </c>
      <c r="C460" s="344">
        <v>8</v>
      </c>
      <c r="D460" s="344">
        <v>1</v>
      </c>
      <c r="E460" s="344"/>
      <c r="F460" s="361" t="s">
        <v>281</v>
      </c>
      <c r="G460" s="369">
        <f>+G461</f>
        <v>0</v>
      </c>
      <c r="H460" s="369">
        <f>+H461</f>
        <v>513747.21</v>
      </c>
      <c r="I460" s="369">
        <f>+I461</f>
        <v>0</v>
      </c>
      <c r="J460" s="369">
        <f>+J461</f>
        <v>513747.21</v>
      </c>
      <c r="K460" s="370">
        <f>+K461</f>
        <v>7.3432116274721862E-2</v>
      </c>
    </row>
    <row r="461" spans="1:11" ht="12.75" x14ac:dyDescent="0.2">
      <c r="A461" s="348">
        <v>2</v>
      </c>
      <c r="B461" s="349">
        <v>6</v>
      </c>
      <c r="C461" s="349">
        <v>8</v>
      </c>
      <c r="D461" s="349">
        <v>1</v>
      </c>
      <c r="E461" s="349" t="s">
        <v>309</v>
      </c>
      <c r="F461" s="355" t="s">
        <v>281</v>
      </c>
      <c r="G461" s="364"/>
      <c r="H461" s="351">
        <f>VLOOKUP(F461,PPNE4!F$23:N$1531,9,FALSE)</f>
        <v>513747.21</v>
      </c>
      <c r="I461" s="364"/>
      <c r="J461" s="351">
        <f>SUBTOTAL(9,G461:I461)</f>
        <v>513747.21</v>
      </c>
      <c r="K461" s="352">
        <f>IFERROR(J461/$J$18*100,"0.00")</f>
        <v>7.3432116274721862E-2</v>
      </c>
    </row>
    <row r="462" spans="1:11" ht="12.75" x14ac:dyDescent="0.2">
      <c r="A462" s="343">
        <v>2</v>
      </c>
      <c r="B462" s="344">
        <v>6</v>
      </c>
      <c r="C462" s="344">
        <v>8</v>
      </c>
      <c r="D462" s="344">
        <v>3</v>
      </c>
      <c r="E462" s="344"/>
      <c r="F462" s="361" t="s">
        <v>282</v>
      </c>
      <c r="G462" s="369">
        <f>+G463+G464</f>
        <v>0</v>
      </c>
      <c r="H462" s="369">
        <f>+H463+H464</f>
        <v>0</v>
      </c>
      <c r="I462" s="369">
        <f>+I463+I464</f>
        <v>0</v>
      </c>
      <c r="J462" s="369">
        <f>+J463+J464</f>
        <v>0</v>
      </c>
      <c r="K462" s="370">
        <f>+K463+K464</f>
        <v>0</v>
      </c>
    </row>
    <row r="463" spans="1:11" ht="12.75" x14ac:dyDescent="0.2">
      <c r="A463" s="362">
        <v>2</v>
      </c>
      <c r="B463" s="349">
        <v>6</v>
      </c>
      <c r="C463" s="349">
        <v>8</v>
      </c>
      <c r="D463" s="349">
        <v>3</v>
      </c>
      <c r="E463" s="349" t="s">
        <v>309</v>
      </c>
      <c r="F463" s="355" t="s">
        <v>283</v>
      </c>
      <c r="G463" s="351"/>
      <c r="H463" s="351">
        <f>VLOOKUP(F463,PPNE4!F$23:N$531,9,FALSE)</f>
        <v>0</v>
      </c>
      <c r="I463" s="351"/>
      <c r="J463" s="351">
        <f>SUBTOTAL(9,G463:I463)</f>
        <v>0</v>
      </c>
      <c r="K463" s="352">
        <f>IFERROR(J463/$J$18*100,"0.00")</f>
        <v>0</v>
      </c>
    </row>
    <row r="464" spans="1:11" ht="12.75" x14ac:dyDescent="0.2">
      <c r="A464" s="362">
        <v>2</v>
      </c>
      <c r="B464" s="349">
        <v>6</v>
      </c>
      <c r="C464" s="349">
        <v>8</v>
      </c>
      <c r="D464" s="349">
        <v>3</v>
      </c>
      <c r="E464" s="349" t="s">
        <v>310</v>
      </c>
      <c r="F464" s="355" t="s">
        <v>284</v>
      </c>
      <c r="G464" s="364"/>
      <c r="H464" s="351">
        <f>VLOOKUP(F464,PPNE4!F$23:N$531,9,FALSE)</f>
        <v>0</v>
      </c>
      <c r="I464" s="364"/>
      <c r="J464" s="351">
        <f>SUBTOTAL(9,G464:I464)</f>
        <v>0</v>
      </c>
      <c r="K464" s="352">
        <f>IFERROR(J464/$J$18*100,"0.00")</f>
        <v>0</v>
      </c>
    </row>
    <row r="465" spans="1:11" ht="12.75" x14ac:dyDescent="0.2">
      <c r="A465" s="343">
        <v>2</v>
      </c>
      <c r="B465" s="344">
        <v>6</v>
      </c>
      <c r="C465" s="344">
        <v>8</v>
      </c>
      <c r="D465" s="344">
        <v>5</v>
      </c>
      <c r="E465" s="344"/>
      <c r="F465" s="361" t="s">
        <v>285</v>
      </c>
      <c r="G465" s="369">
        <f>+G466</f>
        <v>0</v>
      </c>
      <c r="H465" s="369">
        <f>+H466</f>
        <v>0</v>
      </c>
      <c r="I465" s="369">
        <f>+I466</f>
        <v>0</v>
      </c>
      <c r="J465" s="369">
        <f>+J466</f>
        <v>0</v>
      </c>
      <c r="K465" s="370">
        <f>+K466</f>
        <v>0</v>
      </c>
    </row>
    <row r="466" spans="1:11" ht="12.75" x14ac:dyDescent="0.2">
      <c r="A466" s="362">
        <v>2</v>
      </c>
      <c r="B466" s="349">
        <v>6</v>
      </c>
      <c r="C466" s="349">
        <v>8</v>
      </c>
      <c r="D466" s="349">
        <v>5</v>
      </c>
      <c r="E466" s="349" t="s">
        <v>309</v>
      </c>
      <c r="F466" s="355" t="s">
        <v>285</v>
      </c>
      <c r="G466" s="364"/>
      <c r="H466" s="351">
        <f>VLOOKUP(F466,PPNE4!F$23:N$531,9,FALSE)</f>
        <v>0</v>
      </c>
      <c r="I466" s="364"/>
      <c r="J466" s="351">
        <f>SUBTOTAL(9,G466:I466)</f>
        <v>0</v>
      </c>
      <c r="K466" s="352">
        <f>IFERROR(J466/$J$18*100,"0.00")</f>
        <v>0</v>
      </c>
    </row>
    <row r="467" spans="1:11" ht="12.75" x14ac:dyDescent="0.2">
      <c r="A467" s="343">
        <v>2</v>
      </c>
      <c r="B467" s="344">
        <v>6</v>
      </c>
      <c r="C467" s="344">
        <v>8</v>
      </c>
      <c r="D467" s="344">
        <v>6</v>
      </c>
      <c r="E467" s="344"/>
      <c r="F467" s="361" t="s">
        <v>286</v>
      </c>
      <c r="G467" s="369">
        <f>+G468</f>
        <v>0</v>
      </c>
      <c r="H467" s="369">
        <f>+H468</f>
        <v>0</v>
      </c>
      <c r="I467" s="369">
        <f>+I468</f>
        <v>0</v>
      </c>
      <c r="J467" s="369">
        <f>+J468</f>
        <v>0</v>
      </c>
      <c r="K467" s="370">
        <f>+K468</f>
        <v>0</v>
      </c>
    </row>
    <row r="468" spans="1:11" ht="12.75" x14ac:dyDescent="0.2">
      <c r="A468" s="362">
        <v>2</v>
      </c>
      <c r="B468" s="349">
        <v>6</v>
      </c>
      <c r="C468" s="349">
        <v>8</v>
      </c>
      <c r="D468" s="349">
        <v>6</v>
      </c>
      <c r="E468" s="349" t="s">
        <v>309</v>
      </c>
      <c r="F468" s="355" t="s">
        <v>286</v>
      </c>
      <c r="G468" s="364"/>
      <c r="H468" s="351">
        <f>VLOOKUP(F468,PPNE4!F$23:N$531,9,FALSE)</f>
        <v>0</v>
      </c>
      <c r="I468" s="364"/>
      <c r="J468" s="351">
        <f>SUBTOTAL(9,G468:I468)</f>
        <v>0</v>
      </c>
      <c r="K468" s="352">
        <f>IFERROR(J468/$J$18*100,"0.00")</f>
        <v>0</v>
      </c>
    </row>
    <row r="469" spans="1:11" ht="12.75" x14ac:dyDescent="0.2">
      <c r="A469" s="367">
        <v>2</v>
      </c>
      <c r="B469" s="344">
        <v>6</v>
      </c>
      <c r="C469" s="344">
        <v>8</v>
      </c>
      <c r="D469" s="344">
        <v>7</v>
      </c>
      <c r="E469" s="344"/>
      <c r="F469" s="381" t="s">
        <v>287</v>
      </c>
      <c r="G469" s="369">
        <f>+G470</f>
        <v>0</v>
      </c>
      <c r="H469" s="369">
        <f>+H470</f>
        <v>0</v>
      </c>
      <c r="I469" s="369">
        <f>+I470</f>
        <v>0</v>
      </c>
      <c r="J469" s="369">
        <f>+J470</f>
        <v>0</v>
      </c>
      <c r="K469" s="370">
        <f>+K470</f>
        <v>0</v>
      </c>
    </row>
    <row r="470" spans="1:11" ht="12.75" x14ac:dyDescent="0.2">
      <c r="A470" s="362">
        <v>2</v>
      </c>
      <c r="B470" s="349">
        <v>6</v>
      </c>
      <c r="C470" s="349">
        <v>8</v>
      </c>
      <c r="D470" s="349">
        <v>7</v>
      </c>
      <c r="E470" s="349" t="s">
        <v>309</v>
      </c>
      <c r="F470" s="355" t="s">
        <v>287</v>
      </c>
      <c r="G470" s="364"/>
      <c r="H470" s="351">
        <f>VLOOKUP(F470,PPNE4!F$23:N$531,9,FALSE)</f>
        <v>0</v>
      </c>
      <c r="I470" s="364"/>
      <c r="J470" s="351">
        <f>SUBTOTAL(9,G470:I470)</f>
        <v>0</v>
      </c>
      <c r="K470" s="352">
        <f>IFERROR(J470/$J$18*100,"0.00")</f>
        <v>0</v>
      </c>
    </row>
    <row r="471" spans="1:11" ht="12.75" x14ac:dyDescent="0.2">
      <c r="A471" s="343">
        <v>2</v>
      </c>
      <c r="B471" s="344">
        <v>6</v>
      </c>
      <c r="C471" s="344">
        <v>8</v>
      </c>
      <c r="D471" s="344">
        <v>8</v>
      </c>
      <c r="E471" s="344"/>
      <c r="F471" s="381" t="s">
        <v>288</v>
      </c>
      <c r="G471" s="369">
        <f>+G472+G473+G474+G475</f>
        <v>0</v>
      </c>
      <c r="H471" s="369">
        <f>+H472+H473+H474+H475</f>
        <v>0</v>
      </c>
      <c r="I471" s="369">
        <f>+I472+I473+I474+I475</f>
        <v>0</v>
      </c>
      <c r="J471" s="369">
        <f>+J472+J473+J474+J475</f>
        <v>0</v>
      </c>
      <c r="K471" s="370">
        <f>+K472+K473+K474+K475</f>
        <v>0</v>
      </c>
    </row>
    <row r="472" spans="1:11" ht="12.75" x14ac:dyDescent="0.2">
      <c r="A472" s="362">
        <v>2</v>
      </c>
      <c r="B472" s="349">
        <v>6</v>
      </c>
      <c r="C472" s="349">
        <v>8</v>
      </c>
      <c r="D472" s="349">
        <v>8</v>
      </c>
      <c r="E472" s="349" t="s">
        <v>309</v>
      </c>
      <c r="F472" s="355" t="s">
        <v>289</v>
      </c>
      <c r="G472" s="351"/>
      <c r="H472" s="351">
        <f>VLOOKUP(F472,PPNE4!F$23:N$531,9,FALSE)</f>
        <v>0</v>
      </c>
      <c r="I472" s="351"/>
      <c r="J472" s="351">
        <f>SUBTOTAL(9,G472:I472)</f>
        <v>0</v>
      </c>
      <c r="K472" s="352">
        <f>IFERROR(J472/$J$18*100,"0.00")</f>
        <v>0</v>
      </c>
    </row>
    <row r="473" spans="1:11" ht="12.75" x14ac:dyDescent="0.2">
      <c r="A473" s="362">
        <v>2</v>
      </c>
      <c r="B473" s="349">
        <v>6</v>
      </c>
      <c r="C473" s="349">
        <v>8</v>
      </c>
      <c r="D473" s="349">
        <v>8</v>
      </c>
      <c r="E473" s="349" t="s">
        <v>310</v>
      </c>
      <c r="F473" s="355" t="s">
        <v>290</v>
      </c>
      <c r="G473" s="351"/>
      <c r="H473" s="351">
        <f>VLOOKUP(F473,PPNE4!F$23:N$531,9,FALSE)</f>
        <v>0</v>
      </c>
      <c r="I473" s="351"/>
      <c r="J473" s="351">
        <f>SUBTOTAL(9,G473:I473)</f>
        <v>0</v>
      </c>
      <c r="K473" s="352">
        <f>IFERROR(J473/$J$18*100,"0.00")</f>
        <v>0</v>
      </c>
    </row>
    <row r="474" spans="1:11" ht="12.75" x14ac:dyDescent="0.2">
      <c r="A474" s="362">
        <v>2</v>
      </c>
      <c r="B474" s="349">
        <v>6</v>
      </c>
      <c r="C474" s="349">
        <v>8</v>
      </c>
      <c r="D474" s="349">
        <v>8</v>
      </c>
      <c r="E474" s="349" t="s">
        <v>311</v>
      </c>
      <c r="F474" s="355" t="s">
        <v>291</v>
      </c>
      <c r="G474" s="351"/>
      <c r="H474" s="351">
        <f>VLOOKUP(F474,PPNE4!F$23:N$531,9,FALSE)</f>
        <v>0</v>
      </c>
      <c r="I474" s="351"/>
      <c r="J474" s="351">
        <f>SUBTOTAL(9,G474:I474)</f>
        <v>0</v>
      </c>
      <c r="K474" s="352">
        <f>IFERROR(J474/$J$18*100,"0.00")</f>
        <v>0</v>
      </c>
    </row>
    <row r="475" spans="1:11" ht="12.75" x14ac:dyDescent="0.2">
      <c r="A475" s="362">
        <v>2</v>
      </c>
      <c r="B475" s="349">
        <v>6</v>
      </c>
      <c r="C475" s="349">
        <v>8</v>
      </c>
      <c r="D475" s="349">
        <v>8</v>
      </c>
      <c r="E475" s="349" t="s">
        <v>312</v>
      </c>
      <c r="F475" s="355" t="s">
        <v>292</v>
      </c>
      <c r="G475" s="364"/>
      <c r="H475" s="351">
        <f>VLOOKUP(F475,PPNE4!F$23:N$531,9,FALSE)</f>
        <v>0</v>
      </c>
      <c r="I475" s="364"/>
      <c r="J475" s="351">
        <f>SUBTOTAL(9,G475:I475)</f>
        <v>0</v>
      </c>
      <c r="K475" s="352">
        <f>IFERROR(J475/$J$18*100,"0.00")</f>
        <v>0</v>
      </c>
    </row>
    <row r="476" spans="1:11" ht="12.75" x14ac:dyDescent="0.2">
      <c r="A476" s="343">
        <v>2</v>
      </c>
      <c r="B476" s="344">
        <v>6</v>
      </c>
      <c r="C476" s="344">
        <v>8</v>
      </c>
      <c r="D476" s="344">
        <v>9</v>
      </c>
      <c r="E476" s="344"/>
      <c r="F476" s="381" t="s">
        <v>293</v>
      </c>
      <c r="G476" s="369">
        <f>+G477</f>
        <v>0</v>
      </c>
      <c r="H476" s="369">
        <f>+H477</f>
        <v>0</v>
      </c>
      <c r="I476" s="369">
        <f>+I477</f>
        <v>0</v>
      </c>
      <c r="J476" s="369">
        <f>+J477</f>
        <v>0</v>
      </c>
      <c r="K476" s="370">
        <f>+K477</f>
        <v>0</v>
      </c>
    </row>
    <row r="477" spans="1:11" ht="12.75" x14ac:dyDescent="0.2">
      <c r="A477" s="362">
        <v>2</v>
      </c>
      <c r="B477" s="349">
        <v>6</v>
      </c>
      <c r="C477" s="349">
        <v>8</v>
      </c>
      <c r="D477" s="349">
        <v>9</v>
      </c>
      <c r="E477" s="349" t="s">
        <v>309</v>
      </c>
      <c r="F477" s="355" t="s">
        <v>293</v>
      </c>
      <c r="G477" s="364"/>
      <c r="H477" s="351">
        <f>VLOOKUP(F477,PPNE4!F$23:N$531,9,FALSE)</f>
        <v>0</v>
      </c>
      <c r="I477" s="364"/>
      <c r="J477" s="351">
        <f>SUBTOTAL(9,G477:I477)</f>
        <v>0</v>
      </c>
      <c r="K477" s="352">
        <f>IFERROR(J477/$J$18*100,"0.00")</f>
        <v>0</v>
      </c>
    </row>
    <row r="478" spans="1:11" ht="12.75" x14ac:dyDescent="0.2">
      <c r="A478" s="338">
        <v>2</v>
      </c>
      <c r="B478" s="339">
        <v>6</v>
      </c>
      <c r="C478" s="339">
        <v>9</v>
      </c>
      <c r="D478" s="339"/>
      <c r="E478" s="339"/>
      <c r="F478" s="340" t="s">
        <v>453</v>
      </c>
      <c r="G478" s="341">
        <f>+G479+G481+G483</f>
        <v>0</v>
      </c>
      <c r="H478" s="341">
        <f>+H479+H481+H483</f>
        <v>0</v>
      </c>
      <c r="I478" s="341">
        <f>+I479+I481+I483</f>
        <v>0</v>
      </c>
      <c r="J478" s="341">
        <f>+J479+J481+J483</f>
        <v>0</v>
      </c>
      <c r="K478" s="342">
        <f>+K479+K481+K483</f>
        <v>0</v>
      </c>
    </row>
    <row r="479" spans="1:11" ht="12.75" x14ac:dyDescent="0.2">
      <c r="A479" s="367">
        <v>2</v>
      </c>
      <c r="B479" s="344">
        <v>6</v>
      </c>
      <c r="C479" s="344">
        <v>9</v>
      </c>
      <c r="D479" s="344">
        <v>1</v>
      </c>
      <c r="E479" s="344"/>
      <c r="F479" s="381" t="s">
        <v>454</v>
      </c>
      <c r="G479" s="346">
        <f>+G480</f>
        <v>0</v>
      </c>
      <c r="H479" s="346">
        <f>+H480</f>
        <v>0</v>
      </c>
      <c r="I479" s="346">
        <f>+I480</f>
        <v>0</v>
      </c>
      <c r="J479" s="346">
        <f>+J480</f>
        <v>0</v>
      </c>
      <c r="K479" s="347">
        <f>+K480</f>
        <v>0</v>
      </c>
    </row>
    <row r="480" spans="1:11" ht="12.75" x14ac:dyDescent="0.2">
      <c r="A480" s="362">
        <v>2</v>
      </c>
      <c r="B480" s="349">
        <v>6</v>
      </c>
      <c r="C480" s="349">
        <v>9</v>
      </c>
      <c r="D480" s="349">
        <v>1</v>
      </c>
      <c r="E480" s="349" t="s">
        <v>309</v>
      </c>
      <c r="F480" s="355" t="s">
        <v>454</v>
      </c>
      <c r="G480" s="364"/>
      <c r="H480" s="351">
        <f>VLOOKUP(F480,PPNE4!F$23:N$531,9,FALSE)</f>
        <v>0</v>
      </c>
      <c r="I480" s="364"/>
      <c r="J480" s="351">
        <f>SUBTOTAL(9,G480:I480)</f>
        <v>0</v>
      </c>
      <c r="K480" s="352">
        <f>IFERROR(J480/$J$18*100,"0.00")</f>
        <v>0</v>
      </c>
    </row>
    <row r="481" spans="1:11" ht="12.75" x14ac:dyDescent="0.2">
      <c r="A481" s="367">
        <v>2</v>
      </c>
      <c r="B481" s="344">
        <v>6</v>
      </c>
      <c r="C481" s="344">
        <v>9</v>
      </c>
      <c r="D481" s="344">
        <v>2</v>
      </c>
      <c r="E481" s="344"/>
      <c r="F481" s="381" t="s">
        <v>455</v>
      </c>
      <c r="G481" s="346">
        <f>+G482</f>
        <v>0</v>
      </c>
      <c r="H481" s="346">
        <f>+H482</f>
        <v>0</v>
      </c>
      <c r="I481" s="346">
        <f>+I482</f>
        <v>0</v>
      </c>
      <c r="J481" s="346">
        <f>+J482</f>
        <v>0</v>
      </c>
      <c r="K481" s="347">
        <f>+K482</f>
        <v>0</v>
      </c>
    </row>
    <row r="482" spans="1:11" ht="12.75" x14ac:dyDescent="0.2">
      <c r="A482" s="362">
        <v>2</v>
      </c>
      <c r="B482" s="349">
        <v>6</v>
      </c>
      <c r="C482" s="349">
        <v>9</v>
      </c>
      <c r="D482" s="349">
        <v>2</v>
      </c>
      <c r="E482" s="349" t="s">
        <v>309</v>
      </c>
      <c r="F482" s="355" t="s">
        <v>455</v>
      </c>
      <c r="G482" s="364"/>
      <c r="H482" s="351">
        <f>VLOOKUP(F482,PPNE4!F$23:N$531,9,FALSE)</f>
        <v>0</v>
      </c>
      <c r="I482" s="364"/>
      <c r="J482" s="351">
        <f>SUBTOTAL(9,G482:I482)</f>
        <v>0</v>
      </c>
      <c r="K482" s="352">
        <f>IFERROR(J482/$J$18*100,"0.00")</f>
        <v>0</v>
      </c>
    </row>
    <row r="483" spans="1:11" ht="12.75" x14ac:dyDescent="0.2">
      <c r="A483" s="367">
        <v>2</v>
      </c>
      <c r="B483" s="344">
        <v>6</v>
      </c>
      <c r="C483" s="344">
        <v>9</v>
      </c>
      <c r="D483" s="344">
        <v>9</v>
      </c>
      <c r="E483" s="344"/>
      <c r="F483" s="381" t="s">
        <v>456</v>
      </c>
      <c r="G483" s="346">
        <f>+G484</f>
        <v>0</v>
      </c>
      <c r="H483" s="346">
        <f>+H484</f>
        <v>0</v>
      </c>
      <c r="I483" s="346">
        <f>+I484</f>
        <v>0</v>
      </c>
      <c r="J483" s="346">
        <f>+J484</f>
        <v>0</v>
      </c>
      <c r="K483" s="347">
        <f>+K484</f>
        <v>0</v>
      </c>
    </row>
    <row r="484" spans="1:11" ht="12.75" x14ac:dyDescent="0.2">
      <c r="A484" s="362">
        <v>2</v>
      </c>
      <c r="B484" s="349">
        <v>6</v>
      </c>
      <c r="C484" s="349">
        <v>9</v>
      </c>
      <c r="D484" s="349">
        <v>9</v>
      </c>
      <c r="E484" s="349" t="s">
        <v>309</v>
      </c>
      <c r="F484" s="355" t="s">
        <v>456</v>
      </c>
      <c r="G484" s="364"/>
      <c r="H484" s="351">
        <f>VLOOKUP(F484,PPNE4!F$23:N$531,9,FALSE)</f>
        <v>0</v>
      </c>
      <c r="I484" s="364"/>
      <c r="J484" s="351">
        <f>SUBTOTAL(9,G484:I484)</f>
        <v>0</v>
      </c>
      <c r="K484" s="352">
        <f>IFERROR(J484/$J$18*100,"0.00")</f>
        <v>0</v>
      </c>
    </row>
    <row r="485" spans="1:11" ht="12.75" x14ac:dyDescent="0.2">
      <c r="A485" s="332">
        <v>2</v>
      </c>
      <c r="B485" s="333">
        <v>7</v>
      </c>
      <c r="C485" s="334"/>
      <c r="D485" s="334"/>
      <c r="E485" s="334"/>
      <c r="F485" s="335" t="s">
        <v>254</v>
      </c>
      <c r="G485" s="336">
        <f>+G486+G497+G510</f>
        <v>0</v>
      </c>
      <c r="H485" s="336">
        <f>+H486+H497+H510</f>
        <v>2614957.25</v>
      </c>
      <c r="I485" s="336">
        <f>+I486+I497+I510</f>
        <v>0</v>
      </c>
      <c r="J485" s="336">
        <f>+J486+J497+J510</f>
        <v>2614957.25</v>
      </c>
      <c r="K485" s="337">
        <f>+K486+K497+K510</f>
        <v>0.37376717789947106</v>
      </c>
    </row>
    <row r="486" spans="1:11" ht="12.75" x14ac:dyDescent="0.2">
      <c r="A486" s="338">
        <v>2</v>
      </c>
      <c r="B486" s="339">
        <v>7</v>
      </c>
      <c r="C486" s="339">
        <v>1</v>
      </c>
      <c r="D486" s="339"/>
      <c r="E486" s="339"/>
      <c r="F486" s="340" t="s">
        <v>294</v>
      </c>
      <c r="G486" s="341">
        <f>+G487+G489+G491+G493+G495</f>
        <v>0</v>
      </c>
      <c r="H486" s="341">
        <f>+H487+H489+H491+H493+H495</f>
        <v>0</v>
      </c>
      <c r="I486" s="341">
        <f>+I487+I489+I491+I493+I495</f>
        <v>0</v>
      </c>
      <c r="J486" s="341">
        <f>+J487+J489+J491+J493+J495</f>
        <v>0</v>
      </c>
      <c r="K486" s="342">
        <f>+K487+K489+K491+K493+K495</f>
        <v>0</v>
      </c>
    </row>
    <row r="487" spans="1:11" ht="12.75" x14ac:dyDescent="0.2">
      <c r="A487" s="343">
        <v>2</v>
      </c>
      <c r="B487" s="344">
        <v>7</v>
      </c>
      <c r="C487" s="344">
        <v>1</v>
      </c>
      <c r="D487" s="344">
        <v>1</v>
      </c>
      <c r="E487" s="344"/>
      <c r="F487" s="361" t="s">
        <v>295</v>
      </c>
      <c r="G487" s="369">
        <f>+G488</f>
        <v>0</v>
      </c>
      <c r="H487" s="369">
        <f>+H488</f>
        <v>0</v>
      </c>
      <c r="I487" s="369">
        <f>+I488</f>
        <v>0</v>
      </c>
      <c r="J487" s="369">
        <f>+J488</f>
        <v>0</v>
      </c>
      <c r="K487" s="370">
        <f>+K488</f>
        <v>0</v>
      </c>
    </row>
    <row r="488" spans="1:11" ht="12.75" x14ac:dyDescent="0.2">
      <c r="A488" s="362">
        <v>2</v>
      </c>
      <c r="B488" s="349">
        <v>7</v>
      </c>
      <c r="C488" s="349">
        <v>1</v>
      </c>
      <c r="D488" s="349">
        <v>1</v>
      </c>
      <c r="E488" s="349" t="s">
        <v>309</v>
      </c>
      <c r="F488" s="355" t="s">
        <v>295</v>
      </c>
      <c r="G488" s="364"/>
      <c r="H488" s="351">
        <f>VLOOKUP(F488,PPNE4!F$23:N$531,9,FALSE)</f>
        <v>0</v>
      </c>
      <c r="I488" s="364"/>
      <c r="J488" s="351">
        <f>SUBTOTAL(9,G488:I488)</f>
        <v>0</v>
      </c>
      <c r="K488" s="352">
        <f>IFERROR(J488/$J$18*100,"0.00")</f>
        <v>0</v>
      </c>
    </row>
    <row r="489" spans="1:11" ht="12.75" x14ac:dyDescent="0.2">
      <c r="A489" s="343">
        <v>2</v>
      </c>
      <c r="B489" s="344">
        <v>7</v>
      </c>
      <c r="C489" s="344">
        <v>1</v>
      </c>
      <c r="D489" s="344">
        <v>2</v>
      </c>
      <c r="E489" s="344"/>
      <c r="F489" s="361" t="s">
        <v>296</v>
      </c>
      <c r="G489" s="369">
        <f>+G490</f>
        <v>0</v>
      </c>
      <c r="H489" s="369">
        <f>+H490</f>
        <v>0</v>
      </c>
      <c r="I489" s="369">
        <f>+I490</f>
        <v>0</v>
      </c>
      <c r="J489" s="369">
        <f>+J490</f>
        <v>0</v>
      </c>
      <c r="K489" s="370">
        <f>+K490</f>
        <v>0</v>
      </c>
    </row>
    <row r="490" spans="1:11" ht="12.75" x14ac:dyDescent="0.2">
      <c r="A490" s="362">
        <v>2</v>
      </c>
      <c r="B490" s="349">
        <v>7</v>
      </c>
      <c r="C490" s="349">
        <v>1</v>
      </c>
      <c r="D490" s="349">
        <v>2</v>
      </c>
      <c r="E490" s="349" t="s">
        <v>309</v>
      </c>
      <c r="F490" s="355" t="s">
        <v>296</v>
      </c>
      <c r="G490" s="364"/>
      <c r="H490" s="351">
        <f>VLOOKUP(F490,PPNE4!F$23:N$531,9,FALSE)</f>
        <v>0</v>
      </c>
      <c r="I490" s="364"/>
      <c r="J490" s="351">
        <f>SUBTOTAL(9,G490:I490)</f>
        <v>0</v>
      </c>
      <c r="K490" s="352">
        <f>IFERROR(J490/$J$18*100,"0.00")</f>
        <v>0</v>
      </c>
    </row>
    <row r="491" spans="1:11" ht="12.75" x14ac:dyDescent="0.2">
      <c r="A491" s="343">
        <v>2</v>
      </c>
      <c r="B491" s="344">
        <v>7</v>
      </c>
      <c r="C491" s="344">
        <v>1</v>
      </c>
      <c r="D491" s="344">
        <v>3</v>
      </c>
      <c r="E491" s="344"/>
      <c r="F491" s="361" t="s">
        <v>297</v>
      </c>
      <c r="G491" s="369">
        <f>+G492</f>
        <v>0</v>
      </c>
      <c r="H491" s="369">
        <f>+H492</f>
        <v>0</v>
      </c>
      <c r="I491" s="369">
        <f>+I492</f>
        <v>0</v>
      </c>
      <c r="J491" s="369">
        <f>+J492</f>
        <v>0</v>
      </c>
      <c r="K491" s="370">
        <f>+K492</f>
        <v>0</v>
      </c>
    </row>
    <row r="492" spans="1:11" ht="12.75" x14ac:dyDescent="0.2">
      <c r="A492" s="362">
        <v>2</v>
      </c>
      <c r="B492" s="349">
        <v>7</v>
      </c>
      <c r="C492" s="349">
        <v>1</v>
      </c>
      <c r="D492" s="349">
        <v>3</v>
      </c>
      <c r="E492" s="349" t="s">
        <v>309</v>
      </c>
      <c r="F492" s="355" t="s">
        <v>297</v>
      </c>
      <c r="G492" s="364"/>
      <c r="H492" s="351">
        <f>VLOOKUP(F492,PPNE4!F$23:N$531,9,FALSE)</f>
        <v>0</v>
      </c>
      <c r="I492" s="364"/>
      <c r="J492" s="351">
        <f>SUBTOTAL(9,G492:I492)</f>
        <v>0</v>
      </c>
      <c r="K492" s="352">
        <f>IFERROR(J492/$J$18*100,"0.00")</f>
        <v>0</v>
      </c>
    </row>
    <row r="493" spans="1:11" ht="12.75" x14ac:dyDescent="0.2">
      <c r="A493" s="343">
        <v>2</v>
      </c>
      <c r="B493" s="344">
        <v>7</v>
      </c>
      <c r="C493" s="344">
        <v>1</v>
      </c>
      <c r="D493" s="344">
        <v>4</v>
      </c>
      <c r="E493" s="344"/>
      <c r="F493" s="361" t="s">
        <v>298</v>
      </c>
      <c r="G493" s="369">
        <f>+G494</f>
        <v>0</v>
      </c>
      <c r="H493" s="369">
        <f>+H494</f>
        <v>0</v>
      </c>
      <c r="I493" s="369">
        <f>+I494</f>
        <v>0</v>
      </c>
      <c r="J493" s="369">
        <f>+J494</f>
        <v>0</v>
      </c>
      <c r="K493" s="370">
        <f>+K494</f>
        <v>0</v>
      </c>
    </row>
    <row r="494" spans="1:11" ht="12.75" x14ac:dyDescent="0.2">
      <c r="A494" s="362">
        <v>2</v>
      </c>
      <c r="B494" s="349">
        <v>7</v>
      </c>
      <c r="C494" s="349">
        <v>1</v>
      </c>
      <c r="D494" s="349">
        <v>4</v>
      </c>
      <c r="E494" s="349" t="s">
        <v>309</v>
      </c>
      <c r="F494" s="355" t="s">
        <v>298</v>
      </c>
      <c r="G494" s="364"/>
      <c r="H494" s="351">
        <f>VLOOKUP(F494,PPNE4!F$23:N$531,9,FALSE)</f>
        <v>0</v>
      </c>
      <c r="I494" s="364"/>
      <c r="J494" s="351">
        <f>SUBTOTAL(9,G494:I494)</f>
        <v>0</v>
      </c>
      <c r="K494" s="352">
        <f>IFERROR(J494/$J$18*100,"0.00")</f>
        <v>0</v>
      </c>
    </row>
    <row r="495" spans="1:11" ht="12.75" x14ac:dyDescent="0.2">
      <c r="A495" s="367">
        <v>2</v>
      </c>
      <c r="B495" s="344">
        <v>7</v>
      </c>
      <c r="C495" s="344">
        <v>1</v>
      </c>
      <c r="D495" s="344">
        <v>5</v>
      </c>
      <c r="E495" s="344"/>
      <c r="F495" s="381" t="s">
        <v>457</v>
      </c>
      <c r="G495" s="369">
        <f>+G496</f>
        <v>0</v>
      </c>
      <c r="H495" s="369">
        <f>+H496</f>
        <v>0</v>
      </c>
      <c r="I495" s="369">
        <f>+I496</f>
        <v>0</v>
      </c>
      <c r="J495" s="369">
        <f>+J496</f>
        <v>0</v>
      </c>
      <c r="K495" s="370">
        <f>+K496</f>
        <v>0</v>
      </c>
    </row>
    <row r="496" spans="1:11" ht="12.75" x14ac:dyDescent="0.2">
      <c r="A496" s="362">
        <v>2</v>
      </c>
      <c r="B496" s="349">
        <v>7</v>
      </c>
      <c r="C496" s="349">
        <v>1</v>
      </c>
      <c r="D496" s="349">
        <v>5</v>
      </c>
      <c r="E496" s="349" t="s">
        <v>309</v>
      </c>
      <c r="F496" s="355" t="s">
        <v>457</v>
      </c>
      <c r="G496" s="364"/>
      <c r="H496" s="351">
        <f>VLOOKUP(F496,PPNE4!F$23:N$531,9,FALSE)</f>
        <v>0</v>
      </c>
      <c r="I496" s="364"/>
      <c r="J496" s="351">
        <f>SUBTOTAL(9,G496:I496)</f>
        <v>0</v>
      </c>
      <c r="K496" s="352">
        <f>IFERROR(J496/$J$18*100,"0.00")</f>
        <v>0</v>
      </c>
    </row>
    <row r="497" spans="1:11" ht="12.75" x14ac:dyDescent="0.2">
      <c r="A497" s="338">
        <v>2</v>
      </c>
      <c r="B497" s="339">
        <v>7</v>
      </c>
      <c r="C497" s="339">
        <v>2</v>
      </c>
      <c r="D497" s="339"/>
      <c r="E497" s="339"/>
      <c r="F497" s="340" t="s">
        <v>299</v>
      </c>
      <c r="G497" s="341">
        <f>+G498+G500+G502+G504+G506+G508</f>
        <v>0</v>
      </c>
      <c r="H497" s="341">
        <f>+H498+H500+H502+H504+H506+H508</f>
        <v>2614957.25</v>
      </c>
      <c r="I497" s="341">
        <f>+I498+I500+I502+I504+I506+I508</f>
        <v>0</v>
      </c>
      <c r="J497" s="341">
        <f>+J498+J500+J502+J504+J506+J508</f>
        <v>2614957.25</v>
      </c>
      <c r="K497" s="342">
        <f>+K498+K500+K502+K504+K506+K508</f>
        <v>0.37376717789947106</v>
      </c>
    </row>
    <row r="498" spans="1:11" ht="12.75" x14ac:dyDescent="0.2">
      <c r="A498" s="343">
        <v>2</v>
      </c>
      <c r="B498" s="344">
        <v>7</v>
      </c>
      <c r="C498" s="344">
        <v>2</v>
      </c>
      <c r="D498" s="344">
        <v>1</v>
      </c>
      <c r="E498" s="344"/>
      <c r="F498" s="361" t="s">
        <v>300</v>
      </c>
      <c r="G498" s="369">
        <f>+G499</f>
        <v>0</v>
      </c>
      <c r="H498" s="369">
        <f>+H499</f>
        <v>2614957.25</v>
      </c>
      <c r="I498" s="369">
        <f>+I499</f>
        <v>0</v>
      </c>
      <c r="J498" s="369">
        <f>+J499</f>
        <v>2614957.25</v>
      </c>
      <c r="K498" s="370">
        <f>+K499</f>
        <v>0.37376717789947106</v>
      </c>
    </row>
    <row r="499" spans="1:11" ht="12.75" x14ac:dyDescent="0.2">
      <c r="A499" s="362">
        <v>2</v>
      </c>
      <c r="B499" s="349">
        <v>7</v>
      </c>
      <c r="C499" s="349">
        <v>2</v>
      </c>
      <c r="D499" s="349">
        <v>1</v>
      </c>
      <c r="E499" s="349" t="s">
        <v>309</v>
      </c>
      <c r="F499" s="355" t="s">
        <v>300</v>
      </c>
      <c r="G499" s="364"/>
      <c r="H499" s="351">
        <f>VLOOKUP(F499,PPNE4!F$23:N$1531,9,FALSE)</f>
        <v>2614957.25</v>
      </c>
      <c r="I499" s="364"/>
      <c r="J499" s="351">
        <f>SUBTOTAL(9,G499:I499)</f>
        <v>2614957.25</v>
      </c>
      <c r="K499" s="352">
        <f>IFERROR(J499/$J$18*100,"0.00")</f>
        <v>0.37376717789947106</v>
      </c>
    </row>
    <row r="500" spans="1:11" ht="12.75" x14ac:dyDescent="0.2">
      <c r="A500" s="343">
        <v>2</v>
      </c>
      <c r="B500" s="344">
        <v>7</v>
      </c>
      <c r="C500" s="344">
        <v>2</v>
      </c>
      <c r="D500" s="344">
        <v>2</v>
      </c>
      <c r="E500" s="344"/>
      <c r="F500" s="361" t="s">
        <v>301</v>
      </c>
      <c r="G500" s="369">
        <f>+G501</f>
        <v>0</v>
      </c>
      <c r="H500" s="369">
        <f>+H501</f>
        <v>0</v>
      </c>
      <c r="I500" s="369">
        <f>+I501</f>
        <v>0</v>
      </c>
      <c r="J500" s="369">
        <f>+J501</f>
        <v>0</v>
      </c>
      <c r="K500" s="370">
        <f>+K501</f>
        <v>0</v>
      </c>
    </row>
    <row r="501" spans="1:11" ht="12.75" x14ac:dyDescent="0.2">
      <c r="A501" s="362">
        <v>2</v>
      </c>
      <c r="B501" s="349">
        <v>7</v>
      </c>
      <c r="C501" s="349">
        <v>2</v>
      </c>
      <c r="D501" s="349">
        <v>2</v>
      </c>
      <c r="E501" s="349" t="s">
        <v>309</v>
      </c>
      <c r="F501" s="355" t="s">
        <v>301</v>
      </c>
      <c r="G501" s="364"/>
      <c r="H501" s="351">
        <f>VLOOKUP(F501,PPNE4!F$23:N$531,9,FALSE)</f>
        <v>0</v>
      </c>
      <c r="I501" s="364"/>
      <c r="J501" s="351">
        <f>SUBTOTAL(9,G501:I501)</f>
        <v>0</v>
      </c>
      <c r="K501" s="352">
        <f>IFERROR(J501/$J$18*100,"0.00")</f>
        <v>0</v>
      </c>
    </row>
    <row r="502" spans="1:11" ht="12.75" x14ac:dyDescent="0.2">
      <c r="A502" s="343">
        <v>2</v>
      </c>
      <c r="B502" s="344">
        <v>7</v>
      </c>
      <c r="C502" s="344">
        <v>2</v>
      </c>
      <c r="D502" s="344">
        <v>3</v>
      </c>
      <c r="E502" s="344"/>
      <c r="F502" s="361" t="s">
        <v>302</v>
      </c>
      <c r="G502" s="369">
        <f>+G503</f>
        <v>0</v>
      </c>
      <c r="H502" s="369">
        <f>+H503</f>
        <v>0</v>
      </c>
      <c r="I502" s="369">
        <f>+I503</f>
        <v>0</v>
      </c>
      <c r="J502" s="369">
        <f>+J503</f>
        <v>0</v>
      </c>
      <c r="K502" s="370">
        <f>+K503</f>
        <v>0</v>
      </c>
    </row>
    <row r="503" spans="1:11" ht="12.75" x14ac:dyDescent="0.2">
      <c r="A503" s="362">
        <v>2</v>
      </c>
      <c r="B503" s="349">
        <v>7</v>
      </c>
      <c r="C503" s="349">
        <v>2</v>
      </c>
      <c r="D503" s="349">
        <v>3</v>
      </c>
      <c r="E503" s="349" t="s">
        <v>309</v>
      </c>
      <c r="F503" s="355" t="s">
        <v>302</v>
      </c>
      <c r="G503" s="364"/>
      <c r="H503" s="351">
        <f>VLOOKUP(F503,PPNE4!F$23:N$531,9,FALSE)</f>
        <v>0</v>
      </c>
      <c r="I503" s="364"/>
      <c r="J503" s="351">
        <f>SUBTOTAL(9,G503:I503)</f>
        <v>0</v>
      </c>
      <c r="K503" s="352">
        <f>IFERROR(J503/$J$18*100,"0.00")</f>
        <v>0</v>
      </c>
    </row>
    <row r="504" spans="1:11" ht="12.75" x14ac:dyDescent="0.2">
      <c r="A504" s="343">
        <v>2</v>
      </c>
      <c r="B504" s="344">
        <v>7</v>
      </c>
      <c r="C504" s="344">
        <v>2</v>
      </c>
      <c r="D504" s="344">
        <v>4</v>
      </c>
      <c r="E504" s="344"/>
      <c r="F504" s="361" t="s">
        <v>303</v>
      </c>
      <c r="G504" s="369">
        <f>+G505</f>
        <v>0</v>
      </c>
      <c r="H504" s="369">
        <f>+H505</f>
        <v>0</v>
      </c>
      <c r="I504" s="369">
        <f>+I505</f>
        <v>0</v>
      </c>
      <c r="J504" s="369">
        <f>+J505</f>
        <v>0</v>
      </c>
      <c r="K504" s="370">
        <f>+K505</f>
        <v>0</v>
      </c>
    </row>
    <row r="505" spans="1:11" ht="12.75" x14ac:dyDescent="0.2">
      <c r="A505" s="362">
        <v>2</v>
      </c>
      <c r="B505" s="349">
        <v>7</v>
      </c>
      <c r="C505" s="349">
        <v>2</v>
      </c>
      <c r="D505" s="349">
        <v>4</v>
      </c>
      <c r="E505" s="349" t="s">
        <v>309</v>
      </c>
      <c r="F505" s="355" t="s">
        <v>303</v>
      </c>
      <c r="G505" s="364"/>
      <c r="H505" s="351">
        <f>VLOOKUP(F505,PPNE4!F$23:N$531,9,FALSE)</f>
        <v>0</v>
      </c>
      <c r="I505" s="364"/>
      <c r="J505" s="351">
        <f>SUBTOTAL(9,G505:I505)</f>
        <v>0</v>
      </c>
      <c r="K505" s="352">
        <f>IFERROR(J505/$J$18*100,"0.00")</f>
        <v>0</v>
      </c>
    </row>
    <row r="506" spans="1:11" ht="12.75" x14ac:dyDescent="0.2">
      <c r="A506" s="343">
        <v>2</v>
      </c>
      <c r="B506" s="344">
        <v>7</v>
      </c>
      <c r="C506" s="344">
        <v>2</v>
      </c>
      <c r="D506" s="344">
        <v>7</v>
      </c>
      <c r="E506" s="344"/>
      <c r="F506" s="361" t="s">
        <v>304</v>
      </c>
      <c r="G506" s="369">
        <f>+G507</f>
        <v>0</v>
      </c>
      <c r="H506" s="369">
        <f>+H507</f>
        <v>0</v>
      </c>
      <c r="I506" s="369">
        <f>+I507</f>
        <v>0</v>
      </c>
      <c r="J506" s="369">
        <f>+J507</f>
        <v>0</v>
      </c>
      <c r="K506" s="370">
        <f>+K507</f>
        <v>0</v>
      </c>
    </row>
    <row r="507" spans="1:11" ht="12.75" x14ac:dyDescent="0.2">
      <c r="A507" s="362">
        <v>2</v>
      </c>
      <c r="B507" s="349">
        <v>7</v>
      </c>
      <c r="C507" s="349">
        <v>2</v>
      </c>
      <c r="D507" s="349">
        <v>7</v>
      </c>
      <c r="E507" s="349" t="s">
        <v>309</v>
      </c>
      <c r="F507" s="355" t="s">
        <v>304</v>
      </c>
      <c r="G507" s="364"/>
      <c r="H507" s="351">
        <f>VLOOKUP(F507,PPNE4!F$23:N$531,9,FALSE)</f>
        <v>0</v>
      </c>
      <c r="I507" s="364"/>
      <c r="J507" s="351">
        <f>SUBTOTAL(9,G507:I507)</f>
        <v>0</v>
      </c>
      <c r="K507" s="352">
        <f>IFERROR(J507/$J$18*100,"0.00")</f>
        <v>0</v>
      </c>
    </row>
    <row r="508" spans="1:11" ht="12.75" x14ac:dyDescent="0.2">
      <c r="A508" s="343">
        <v>2</v>
      </c>
      <c r="B508" s="344">
        <v>7</v>
      </c>
      <c r="C508" s="344">
        <v>2</v>
      </c>
      <c r="D508" s="344">
        <v>8</v>
      </c>
      <c r="E508" s="344"/>
      <c r="F508" s="361" t="s">
        <v>305</v>
      </c>
      <c r="G508" s="369">
        <f>+G509</f>
        <v>0</v>
      </c>
      <c r="H508" s="369">
        <f>+H509</f>
        <v>0</v>
      </c>
      <c r="I508" s="369">
        <f>+I509</f>
        <v>0</v>
      </c>
      <c r="J508" s="369">
        <f>+J509</f>
        <v>0</v>
      </c>
      <c r="K508" s="370">
        <f>+K509</f>
        <v>0</v>
      </c>
    </row>
    <row r="509" spans="1:11" ht="12.75" x14ac:dyDescent="0.2">
      <c r="A509" s="362">
        <v>2</v>
      </c>
      <c r="B509" s="349">
        <v>7</v>
      </c>
      <c r="C509" s="349">
        <v>2</v>
      </c>
      <c r="D509" s="349">
        <v>8</v>
      </c>
      <c r="E509" s="349" t="s">
        <v>309</v>
      </c>
      <c r="F509" s="355" t="s">
        <v>305</v>
      </c>
      <c r="G509" s="364"/>
      <c r="H509" s="351">
        <f>VLOOKUP(F509,PPNE4!F$23:N$531,9,FALSE)</f>
        <v>0</v>
      </c>
      <c r="I509" s="364"/>
      <c r="J509" s="351">
        <f>SUBTOTAL(9,G509:I509)</f>
        <v>0</v>
      </c>
      <c r="K509" s="352">
        <f>IFERROR(J509/$J$18*100,"0.00")</f>
        <v>0</v>
      </c>
    </row>
    <row r="510" spans="1:11" ht="12.75" x14ac:dyDescent="0.2">
      <c r="A510" s="338">
        <v>2</v>
      </c>
      <c r="B510" s="339">
        <v>7</v>
      </c>
      <c r="C510" s="339">
        <v>3</v>
      </c>
      <c r="D510" s="339"/>
      <c r="E510" s="339"/>
      <c r="F510" s="340" t="s">
        <v>306</v>
      </c>
      <c r="G510" s="341">
        <f>+G511+G513</f>
        <v>0</v>
      </c>
      <c r="H510" s="341">
        <f>+H511+H513</f>
        <v>0</v>
      </c>
      <c r="I510" s="341">
        <f>+I511+I513</f>
        <v>0</v>
      </c>
      <c r="J510" s="341">
        <f>+J511+J513</f>
        <v>0</v>
      </c>
      <c r="K510" s="342">
        <f>+K511+K513</f>
        <v>0</v>
      </c>
    </row>
    <row r="511" spans="1:11" ht="12.75" x14ac:dyDescent="0.2">
      <c r="A511" s="343">
        <v>2</v>
      </c>
      <c r="B511" s="344">
        <v>7</v>
      </c>
      <c r="C511" s="344">
        <v>3</v>
      </c>
      <c r="D511" s="344">
        <v>1</v>
      </c>
      <c r="E511" s="344"/>
      <c r="F511" s="361" t="s">
        <v>307</v>
      </c>
      <c r="G511" s="369">
        <f>+G512</f>
        <v>0</v>
      </c>
      <c r="H511" s="369">
        <f>+H512</f>
        <v>0</v>
      </c>
      <c r="I511" s="369">
        <f>+I512</f>
        <v>0</v>
      </c>
      <c r="J511" s="369">
        <f>+J512</f>
        <v>0</v>
      </c>
      <c r="K511" s="370">
        <f>+K512</f>
        <v>0</v>
      </c>
    </row>
    <row r="512" spans="1:11" ht="12.75" x14ac:dyDescent="0.2">
      <c r="A512" s="362">
        <v>2</v>
      </c>
      <c r="B512" s="349">
        <v>7</v>
      </c>
      <c r="C512" s="349">
        <v>3</v>
      </c>
      <c r="D512" s="349">
        <v>1</v>
      </c>
      <c r="E512" s="349" t="s">
        <v>309</v>
      </c>
      <c r="F512" s="355" t="s">
        <v>307</v>
      </c>
      <c r="G512" s="364"/>
      <c r="H512" s="351">
        <f>VLOOKUP(F512,PPNE4!F$23:N$531,9,FALSE)</f>
        <v>0</v>
      </c>
      <c r="I512" s="364"/>
      <c r="J512" s="351">
        <f>SUBTOTAL(9,G512:I512)</f>
        <v>0</v>
      </c>
      <c r="K512" s="352">
        <f>IFERROR(J512/$J$18*100,"0.00")</f>
        <v>0</v>
      </c>
    </row>
    <row r="513" spans="1:11" ht="12.75" x14ac:dyDescent="0.2">
      <c r="A513" s="343">
        <v>2</v>
      </c>
      <c r="B513" s="344">
        <v>7</v>
      </c>
      <c r="C513" s="344">
        <v>3</v>
      </c>
      <c r="D513" s="344">
        <v>2</v>
      </c>
      <c r="E513" s="344"/>
      <c r="F513" s="361" t="s">
        <v>308</v>
      </c>
      <c r="G513" s="369">
        <f>+G514</f>
        <v>0</v>
      </c>
      <c r="H513" s="369">
        <f>+H514</f>
        <v>0</v>
      </c>
      <c r="I513" s="369">
        <f>+I514</f>
        <v>0</v>
      </c>
      <c r="J513" s="369">
        <f>+J514</f>
        <v>0</v>
      </c>
      <c r="K513" s="370">
        <f>+K514</f>
        <v>0</v>
      </c>
    </row>
    <row r="514" spans="1:11" ht="12.75" x14ac:dyDescent="0.2">
      <c r="A514" s="356">
        <v>2</v>
      </c>
      <c r="B514" s="357">
        <v>7</v>
      </c>
      <c r="C514" s="357">
        <v>3</v>
      </c>
      <c r="D514" s="357">
        <v>2</v>
      </c>
      <c r="E514" s="357" t="s">
        <v>309</v>
      </c>
      <c r="F514" s="386" t="s">
        <v>308</v>
      </c>
      <c r="G514" s="387"/>
      <c r="H514" s="351">
        <f>VLOOKUP(F514,PPNE4!F$23:N$531,9,FALSE)</f>
        <v>0</v>
      </c>
      <c r="I514" s="387"/>
      <c r="J514" s="359">
        <f>SUBTOTAL(9,G514:I514)</f>
        <v>0</v>
      </c>
      <c r="K514" s="360">
        <f>IFERROR(J514/$J$18*100,"0.00")</f>
        <v>0</v>
      </c>
    </row>
    <row r="515" spans="1:11" s="62" customFormat="1" x14ac:dyDescent="0.3">
      <c r="A515" s="63"/>
      <c r="B515" s="63"/>
      <c r="C515" s="63"/>
      <c r="D515" s="63"/>
      <c r="E515" s="63"/>
      <c r="F515" s="63"/>
      <c r="G515" s="63"/>
      <c r="H515" s="63"/>
      <c r="I515" s="63"/>
      <c r="J515" s="63"/>
    </row>
    <row r="516" spans="1:11" s="62" customFormat="1" x14ac:dyDescent="0.3">
      <c r="A516" s="63"/>
      <c r="B516" s="63"/>
      <c r="C516" s="63"/>
      <c r="D516" s="63"/>
      <c r="E516" s="63"/>
      <c r="F516" s="63"/>
      <c r="G516" s="63"/>
      <c r="H516" s="63"/>
      <c r="I516" s="63"/>
      <c r="J516" s="63"/>
    </row>
    <row r="517" spans="1:11" s="62" customFormat="1" x14ac:dyDescent="0.3">
      <c r="A517" s="63"/>
      <c r="B517" s="63"/>
      <c r="C517" s="63"/>
      <c r="D517" s="63"/>
      <c r="E517" s="63"/>
      <c r="F517" s="63"/>
      <c r="G517" s="63"/>
      <c r="H517" s="63"/>
      <c r="I517" s="63"/>
      <c r="J517" s="63"/>
    </row>
    <row r="518" spans="1:11" s="62" customFormat="1" x14ac:dyDescent="0.3">
      <c r="A518" s="63"/>
      <c r="B518" s="63"/>
      <c r="C518" s="63"/>
      <c r="D518" s="63"/>
      <c r="E518" s="63"/>
      <c r="F518" s="63"/>
      <c r="G518" s="63"/>
      <c r="H518" s="63"/>
      <c r="I518" s="63"/>
      <c r="J518" s="63"/>
    </row>
    <row r="519" spans="1:11" s="62" customFormat="1" x14ac:dyDescent="0.3">
      <c r="A519" s="63"/>
      <c r="B519" s="63"/>
      <c r="C519" s="63"/>
      <c r="D519" s="63"/>
      <c r="E519" s="63"/>
      <c r="F519" s="63"/>
      <c r="G519" s="63"/>
      <c r="H519" s="63"/>
      <c r="I519" s="63"/>
      <c r="J519" s="63"/>
    </row>
    <row r="520" spans="1:11" s="62" customFormat="1" x14ac:dyDescent="0.3">
      <c r="A520" s="63"/>
      <c r="B520" s="63"/>
      <c r="C520" s="63"/>
      <c r="D520" s="63"/>
      <c r="E520" s="63"/>
      <c r="F520" s="63"/>
      <c r="G520" s="63"/>
      <c r="H520" s="63"/>
      <c r="I520" s="63"/>
      <c r="J520" s="63"/>
    </row>
    <row r="521" spans="1:11" s="62" customFormat="1" x14ac:dyDescent="0.3">
      <c r="A521" s="63"/>
      <c r="B521" s="63"/>
      <c r="C521" s="63"/>
      <c r="D521" s="63"/>
      <c r="E521" s="63"/>
      <c r="F521" s="63"/>
      <c r="G521" s="63"/>
      <c r="H521" s="63"/>
      <c r="I521" s="63"/>
      <c r="J521" s="63"/>
    </row>
    <row r="522" spans="1:11" s="62" customFormat="1" x14ac:dyDescent="0.3">
      <c r="A522" s="63"/>
      <c r="B522" s="63"/>
      <c r="C522" s="63"/>
      <c r="D522" s="63"/>
      <c r="E522" s="63"/>
      <c r="F522" s="63"/>
      <c r="G522" s="63"/>
      <c r="H522" s="63"/>
      <c r="I522" s="63"/>
      <c r="J522" s="63"/>
    </row>
    <row r="523" spans="1:11" s="62" customFormat="1" x14ac:dyDescent="0.3">
      <c r="A523" s="63"/>
      <c r="B523" s="63"/>
      <c r="C523" s="63"/>
      <c r="D523" s="63"/>
      <c r="E523" s="63"/>
      <c r="F523" s="63"/>
      <c r="G523" s="63"/>
      <c r="H523" s="63"/>
      <c r="I523" s="63"/>
      <c r="J523" s="63"/>
    </row>
    <row r="524" spans="1:11" s="62" customFormat="1" x14ac:dyDescent="0.3">
      <c r="A524" s="63"/>
      <c r="B524" s="63"/>
      <c r="C524" s="63"/>
      <c r="D524" s="63"/>
      <c r="E524" s="63"/>
      <c r="F524" s="63"/>
      <c r="G524" s="63"/>
      <c r="H524" s="63"/>
      <c r="I524" s="63"/>
      <c r="J524" s="63"/>
    </row>
    <row r="525" spans="1:11" s="62" customFormat="1" x14ac:dyDescent="0.3">
      <c r="A525" s="63"/>
      <c r="B525" s="63"/>
      <c r="C525" s="63"/>
      <c r="D525" s="63"/>
      <c r="E525" s="63"/>
      <c r="F525" s="63"/>
      <c r="G525" s="63"/>
      <c r="H525" s="63"/>
      <c r="I525" s="63"/>
      <c r="J525" s="63"/>
    </row>
    <row r="526" spans="1:11" s="62" customFormat="1" x14ac:dyDescent="0.3">
      <c r="A526" s="63"/>
      <c r="B526" s="63"/>
      <c r="C526" s="63"/>
      <c r="D526" s="63"/>
      <c r="E526" s="63"/>
      <c r="F526" s="63"/>
      <c r="G526" s="63"/>
      <c r="H526" s="63"/>
      <c r="I526" s="63"/>
      <c r="J526" s="63"/>
    </row>
    <row r="527" spans="1:11" s="62" customFormat="1" x14ac:dyDescent="0.3">
      <c r="A527" s="63"/>
      <c r="B527" s="63"/>
      <c r="C527" s="63"/>
      <c r="D527" s="63"/>
      <c r="E527" s="63"/>
      <c r="F527" s="63"/>
      <c r="G527" s="63"/>
      <c r="H527" s="63"/>
      <c r="I527" s="63"/>
      <c r="J527" s="63"/>
    </row>
    <row r="528" spans="1:11" s="62" customFormat="1" x14ac:dyDescent="0.3">
      <c r="A528" s="63"/>
      <c r="B528" s="63"/>
      <c r="C528" s="63"/>
      <c r="D528" s="63"/>
      <c r="E528" s="63"/>
      <c r="F528" s="63"/>
      <c r="G528" s="63"/>
      <c r="H528" s="63"/>
      <c r="I528" s="63"/>
      <c r="J528" s="63"/>
    </row>
    <row r="529" spans="1:10" s="62" customFormat="1" x14ac:dyDescent="0.3">
      <c r="A529" s="63"/>
      <c r="B529" s="63"/>
      <c r="C529" s="63"/>
      <c r="D529" s="63"/>
      <c r="E529" s="63"/>
      <c r="F529" s="63"/>
      <c r="G529" s="63"/>
      <c r="H529" s="63"/>
      <c r="I529" s="63"/>
      <c r="J529" s="63"/>
    </row>
    <row r="530" spans="1:10" s="62" customFormat="1" x14ac:dyDescent="0.3">
      <c r="A530" s="63"/>
      <c r="B530" s="63"/>
      <c r="C530" s="63"/>
      <c r="D530" s="63"/>
      <c r="E530" s="63"/>
      <c r="F530" s="63"/>
      <c r="G530" s="63"/>
      <c r="H530" s="63"/>
      <c r="I530" s="63"/>
      <c r="J530" s="63"/>
    </row>
    <row r="531" spans="1:10" s="62" customFormat="1" x14ac:dyDescent="0.3">
      <c r="A531" s="63"/>
      <c r="B531" s="63"/>
      <c r="C531" s="63"/>
      <c r="D531" s="63"/>
      <c r="E531" s="63"/>
      <c r="F531" s="63"/>
      <c r="G531" s="63"/>
      <c r="H531" s="63"/>
      <c r="I531" s="63"/>
      <c r="J531" s="63"/>
    </row>
    <row r="532" spans="1:10" s="62" customFormat="1" x14ac:dyDescent="0.3">
      <c r="A532" s="63"/>
      <c r="B532" s="63"/>
      <c r="C532" s="63"/>
      <c r="D532" s="63"/>
      <c r="E532" s="63"/>
      <c r="F532" s="63"/>
      <c r="G532" s="63"/>
      <c r="H532" s="63"/>
      <c r="I532" s="63"/>
      <c r="J532" s="63"/>
    </row>
    <row r="533" spans="1:10" s="62" customFormat="1" x14ac:dyDescent="0.3">
      <c r="A533" s="63"/>
      <c r="B533" s="63"/>
      <c r="C533" s="63"/>
      <c r="D533" s="63"/>
      <c r="E533" s="63"/>
      <c r="F533" s="63"/>
      <c r="G533" s="63"/>
      <c r="H533" s="63"/>
      <c r="I533" s="63"/>
      <c r="J533" s="63"/>
    </row>
    <row r="534" spans="1:10" s="62" customFormat="1" x14ac:dyDescent="0.3">
      <c r="A534" s="63"/>
      <c r="B534" s="63"/>
      <c r="C534" s="63"/>
      <c r="D534" s="63"/>
      <c r="E534" s="63"/>
      <c r="F534" s="63"/>
      <c r="G534" s="63"/>
      <c r="H534" s="63"/>
      <c r="I534" s="63"/>
      <c r="J534" s="63"/>
    </row>
    <row r="535" spans="1:10" s="62" customFormat="1" x14ac:dyDescent="0.3">
      <c r="A535" s="63"/>
      <c r="B535" s="63"/>
      <c r="C535" s="63"/>
      <c r="D535" s="63"/>
      <c r="E535" s="63"/>
      <c r="F535" s="63"/>
      <c r="G535" s="63"/>
      <c r="H535" s="63"/>
      <c r="I535" s="63"/>
      <c r="J535" s="63"/>
    </row>
    <row r="536" spans="1:10" s="62" customFormat="1" x14ac:dyDescent="0.3">
      <c r="A536" s="63"/>
      <c r="B536" s="63"/>
      <c r="C536" s="63"/>
      <c r="D536" s="63"/>
      <c r="E536" s="63"/>
      <c r="F536" s="63"/>
      <c r="G536" s="63"/>
      <c r="H536" s="63"/>
      <c r="I536" s="63"/>
      <c r="J536" s="63"/>
    </row>
    <row r="537" spans="1:10" s="62" customFormat="1" x14ac:dyDescent="0.3">
      <c r="A537" s="63"/>
      <c r="B537" s="63"/>
      <c r="C537" s="63"/>
      <c r="D537" s="63"/>
      <c r="E537" s="63"/>
      <c r="F537" s="63"/>
      <c r="G537" s="63"/>
      <c r="H537" s="63"/>
      <c r="I537" s="63"/>
      <c r="J537" s="63"/>
    </row>
    <row r="538" spans="1:10" s="62" customFormat="1" x14ac:dyDescent="0.3">
      <c r="A538" s="63"/>
      <c r="B538" s="63"/>
      <c r="C538" s="63"/>
      <c r="D538" s="63"/>
      <c r="E538" s="63"/>
      <c r="F538" s="63"/>
      <c r="G538" s="63"/>
      <c r="H538" s="63"/>
      <c r="I538" s="63"/>
      <c r="J538" s="63"/>
    </row>
    <row r="539" spans="1:10" s="62" customFormat="1" x14ac:dyDescent="0.3">
      <c r="A539" s="63"/>
      <c r="B539" s="63"/>
      <c r="C539" s="63"/>
      <c r="D539" s="63"/>
      <c r="E539" s="63"/>
      <c r="F539" s="63"/>
      <c r="G539" s="63"/>
      <c r="H539" s="63"/>
      <c r="I539" s="63"/>
      <c r="J539" s="63"/>
    </row>
    <row r="540" spans="1:10" s="62" customFormat="1" x14ac:dyDescent="0.3">
      <c r="A540" s="63"/>
      <c r="B540" s="63"/>
      <c r="C540" s="63"/>
      <c r="D540" s="63"/>
      <c r="E540" s="63"/>
      <c r="F540" s="63"/>
      <c r="G540" s="63"/>
      <c r="H540" s="63"/>
      <c r="I540" s="63"/>
      <c r="J540" s="63"/>
    </row>
    <row r="541" spans="1:10" s="62" customFormat="1" x14ac:dyDescent="0.3">
      <c r="A541" s="63"/>
      <c r="B541" s="63"/>
      <c r="C541" s="63"/>
      <c r="D541" s="63"/>
      <c r="E541" s="63"/>
      <c r="F541" s="63"/>
      <c r="G541" s="63"/>
      <c r="H541" s="63"/>
      <c r="I541" s="63"/>
      <c r="J541" s="63"/>
    </row>
    <row r="542" spans="1:10" s="62" customFormat="1" x14ac:dyDescent="0.3">
      <c r="A542" s="63"/>
      <c r="B542" s="63"/>
      <c r="C542" s="63"/>
      <c r="D542" s="63"/>
      <c r="E542" s="63"/>
      <c r="F542" s="63"/>
      <c r="G542" s="63"/>
      <c r="H542" s="63"/>
      <c r="I542" s="63"/>
      <c r="J542" s="63"/>
    </row>
    <row r="543" spans="1:10" s="62" customFormat="1" x14ac:dyDescent="0.3">
      <c r="A543" s="63"/>
      <c r="B543" s="63"/>
      <c r="C543" s="63"/>
      <c r="D543" s="63"/>
      <c r="E543" s="63"/>
      <c r="F543" s="63"/>
      <c r="G543" s="63"/>
      <c r="H543" s="63"/>
      <c r="I543" s="63"/>
      <c r="J543" s="63"/>
    </row>
    <row r="544" spans="1:10" s="62" customFormat="1" x14ac:dyDescent="0.3">
      <c r="A544" s="63"/>
      <c r="B544" s="63"/>
      <c r="C544" s="63"/>
      <c r="D544" s="63"/>
      <c r="E544" s="63"/>
      <c r="F544" s="63"/>
      <c r="G544" s="63"/>
      <c r="H544" s="63"/>
      <c r="I544" s="63"/>
      <c r="J544" s="63"/>
    </row>
    <row r="545" spans="1:10" s="62" customFormat="1" x14ac:dyDescent="0.3">
      <c r="A545" s="63"/>
      <c r="B545" s="63"/>
      <c r="C545" s="63"/>
      <c r="D545" s="63"/>
      <c r="E545" s="63"/>
      <c r="F545" s="63"/>
      <c r="G545" s="63"/>
      <c r="H545" s="63"/>
      <c r="I545" s="63"/>
      <c r="J545" s="63"/>
    </row>
    <row r="546" spans="1:10" s="62" customFormat="1" x14ac:dyDescent="0.3">
      <c r="A546" s="63"/>
      <c r="B546" s="63"/>
      <c r="C546" s="63"/>
      <c r="D546" s="63"/>
      <c r="E546" s="63"/>
      <c r="F546" s="63"/>
      <c r="G546" s="63"/>
      <c r="H546" s="63"/>
      <c r="I546" s="63"/>
      <c r="J546" s="63"/>
    </row>
    <row r="547" spans="1:10" s="62" customFormat="1" x14ac:dyDescent="0.3">
      <c r="A547" s="63"/>
      <c r="B547" s="63"/>
      <c r="C547" s="63"/>
      <c r="D547" s="63"/>
      <c r="E547" s="63"/>
      <c r="F547" s="63"/>
      <c r="G547" s="63"/>
      <c r="H547" s="63"/>
      <c r="I547" s="63"/>
      <c r="J547" s="63"/>
    </row>
    <row r="548" spans="1:10" s="62" customFormat="1" x14ac:dyDescent="0.3">
      <c r="A548" s="63"/>
      <c r="B548" s="63"/>
      <c r="C548" s="63"/>
      <c r="D548" s="63"/>
      <c r="E548" s="63"/>
      <c r="F548" s="63"/>
      <c r="G548" s="63"/>
      <c r="H548" s="63"/>
      <c r="I548" s="63"/>
      <c r="J548" s="63"/>
    </row>
    <row r="549" spans="1:10" s="62" customFormat="1" x14ac:dyDescent="0.3">
      <c r="A549" s="63"/>
      <c r="B549" s="63"/>
      <c r="C549" s="63"/>
      <c r="D549" s="63"/>
      <c r="E549" s="63"/>
      <c r="F549" s="63"/>
      <c r="G549" s="63"/>
      <c r="H549" s="63"/>
      <c r="I549" s="63"/>
      <c r="J549" s="63"/>
    </row>
    <row r="550" spans="1:10" s="62" customFormat="1" x14ac:dyDescent="0.3">
      <c r="A550" s="63"/>
      <c r="B550" s="63"/>
      <c r="C550" s="63"/>
      <c r="D550" s="63"/>
      <c r="E550" s="63"/>
      <c r="F550" s="63"/>
      <c r="G550" s="63"/>
      <c r="H550" s="63"/>
      <c r="I550" s="63"/>
      <c r="J550" s="63"/>
    </row>
    <row r="551" spans="1:10" s="62" customFormat="1" x14ac:dyDescent="0.3">
      <c r="A551" s="63"/>
      <c r="B551" s="63"/>
      <c r="C551" s="63"/>
      <c r="D551" s="63"/>
      <c r="E551" s="63"/>
      <c r="F551" s="63"/>
      <c r="G551" s="63"/>
      <c r="H551" s="63"/>
      <c r="I551" s="63"/>
      <c r="J551" s="63"/>
    </row>
    <row r="552" spans="1:10" s="62" customFormat="1" x14ac:dyDescent="0.3">
      <c r="A552" s="63"/>
      <c r="B552" s="63"/>
      <c r="C552" s="63"/>
      <c r="D552" s="63"/>
      <c r="E552" s="63"/>
      <c r="F552" s="63"/>
      <c r="G552" s="63"/>
      <c r="H552" s="63"/>
      <c r="I552" s="63"/>
      <c r="J552" s="63"/>
    </row>
    <row r="553" spans="1:10" s="62" customFormat="1" x14ac:dyDescent="0.3">
      <c r="A553" s="63"/>
      <c r="B553" s="63"/>
      <c r="C553" s="63"/>
      <c r="D553" s="63"/>
      <c r="E553" s="63"/>
      <c r="F553" s="63"/>
      <c r="G553" s="63"/>
      <c r="H553" s="63"/>
      <c r="I553" s="63"/>
      <c r="J553" s="63"/>
    </row>
    <row r="554" spans="1:10" s="62" customFormat="1" x14ac:dyDescent="0.3">
      <c r="A554" s="63"/>
      <c r="B554" s="63"/>
      <c r="C554" s="63"/>
      <c r="D554" s="63"/>
      <c r="E554" s="63"/>
      <c r="F554" s="63"/>
      <c r="G554" s="63"/>
      <c r="H554" s="63"/>
      <c r="I554" s="63"/>
      <c r="J554" s="63"/>
    </row>
    <row r="555" spans="1:10" s="62" customFormat="1" x14ac:dyDescent="0.3">
      <c r="A555" s="63"/>
      <c r="B555" s="63"/>
      <c r="C555" s="63"/>
      <c r="D555" s="63"/>
      <c r="E555" s="63"/>
      <c r="F555" s="63"/>
      <c r="G555" s="63"/>
      <c r="H555" s="63"/>
      <c r="I555" s="63"/>
      <c r="J555" s="63"/>
    </row>
    <row r="556" spans="1:10" s="62" customFormat="1" x14ac:dyDescent="0.3">
      <c r="A556" s="63"/>
      <c r="B556" s="63"/>
      <c r="C556" s="63"/>
      <c r="D556" s="63"/>
      <c r="E556" s="63"/>
      <c r="F556" s="63"/>
      <c r="G556" s="63"/>
      <c r="H556" s="63"/>
      <c r="I556" s="63"/>
      <c r="J556" s="63"/>
    </row>
    <row r="557" spans="1:10" s="62" customFormat="1" x14ac:dyDescent="0.3">
      <c r="A557" s="63"/>
      <c r="B557" s="63"/>
      <c r="C557" s="63"/>
      <c r="D557" s="63"/>
      <c r="E557" s="63"/>
      <c r="F557" s="63"/>
      <c r="G557" s="63"/>
      <c r="H557" s="63"/>
      <c r="I557" s="63"/>
      <c r="J557" s="63"/>
    </row>
    <row r="558" spans="1:10" s="62" customFormat="1" x14ac:dyDescent="0.3">
      <c r="A558" s="63"/>
      <c r="B558" s="63"/>
      <c r="C558" s="63"/>
      <c r="D558" s="63"/>
      <c r="E558" s="63"/>
      <c r="F558" s="63"/>
      <c r="G558" s="63"/>
      <c r="H558" s="63"/>
      <c r="I558" s="63"/>
      <c r="J558" s="63"/>
    </row>
    <row r="559" spans="1:10" s="62" customFormat="1" x14ac:dyDescent="0.3">
      <c r="A559" s="63"/>
      <c r="B559" s="63"/>
      <c r="C559" s="63"/>
      <c r="D559" s="63"/>
      <c r="E559" s="63"/>
      <c r="F559" s="63"/>
      <c r="G559" s="63"/>
      <c r="H559" s="63"/>
      <c r="I559" s="63"/>
      <c r="J559" s="63"/>
    </row>
    <row r="560" spans="1:10" s="62" customFormat="1" x14ac:dyDescent="0.3">
      <c r="A560" s="63"/>
      <c r="B560" s="63"/>
      <c r="C560" s="63"/>
      <c r="D560" s="63"/>
      <c r="E560" s="63"/>
      <c r="F560" s="63"/>
      <c r="G560" s="63"/>
      <c r="H560" s="63"/>
      <c r="I560" s="63"/>
      <c r="J560" s="63"/>
    </row>
    <row r="561" spans="1:10" s="62" customFormat="1" x14ac:dyDescent="0.3">
      <c r="A561" s="63"/>
      <c r="B561" s="63"/>
      <c r="C561" s="63"/>
      <c r="D561" s="63"/>
      <c r="E561" s="63"/>
      <c r="F561" s="63"/>
      <c r="G561" s="63"/>
      <c r="H561" s="63"/>
      <c r="I561" s="63"/>
      <c r="J561" s="63"/>
    </row>
    <row r="562" spans="1:10" s="62" customFormat="1" x14ac:dyDescent="0.3">
      <c r="A562" s="63"/>
      <c r="B562" s="63"/>
      <c r="C562" s="63"/>
      <c r="D562" s="63"/>
      <c r="E562" s="63"/>
      <c r="F562" s="63"/>
      <c r="G562" s="63"/>
      <c r="H562" s="63"/>
      <c r="I562" s="63"/>
      <c r="J562" s="63"/>
    </row>
    <row r="563" spans="1:10" s="62" customFormat="1" x14ac:dyDescent="0.3">
      <c r="A563" s="63"/>
      <c r="B563" s="63"/>
      <c r="C563" s="63"/>
      <c r="D563" s="63"/>
      <c r="E563" s="63"/>
      <c r="F563" s="63"/>
      <c r="G563" s="63"/>
      <c r="H563" s="63"/>
      <c r="I563" s="63"/>
      <c r="J563" s="63"/>
    </row>
    <row r="564" spans="1:10" s="62" customFormat="1" x14ac:dyDescent="0.3">
      <c r="A564" s="63"/>
      <c r="B564" s="63"/>
      <c r="C564" s="63"/>
      <c r="D564" s="63"/>
      <c r="E564" s="63"/>
      <c r="F564" s="63"/>
      <c r="G564" s="63"/>
      <c r="H564" s="63"/>
      <c r="I564" s="63"/>
      <c r="J564" s="63"/>
    </row>
    <row r="565" spans="1:10" s="62" customFormat="1" x14ac:dyDescent="0.3">
      <c r="A565" s="63"/>
      <c r="B565" s="63"/>
      <c r="C565" s="63"/>
      <c r="D565" s="63"/>
      <c r="E565" s="63"/>
      <c r="F565" s="63"/>
      <c r="G565" s="63"/>
      <c r="H565" s="63"/>
      <c r="I565" s="63"/>
      <c r="J565" s="63"/>
    </row>
    <row r="566" spans="1:10" s="62" customFormat="1" x14ac:dyDescent="0.3">
      <c r="A566" s="63"/>
      <c r="B566" s="63"/>
      <c r="C566" s="63"/>
      <c r="D566" s="63"/>
      <c r="E566" s="63"/>
      <c r="F566" s="63"/>
      <c r="G566" s="63"/>
      <c r="H566" s="63"/>
      <c r="I566" s="63"/>
      <c r="J566" s="63"/>
    </row>
    <row r="567" spans="1:10" s="62" customFormat="1" x14ac:dyDescent="0.3">
      <c r="A567" s="63"/>
      <c r="B567" s="63"/>
      <c r="C567" s="63"/>
      <c r="D567" s="63"/>
      <c r="E567" s="63"/>
      <c r="F567" s="63"/>
      <c r="G567" s="63"/>
      <c r="H567" s="63"/>
      <c r="I567" s="63"/>
      <c r="J567" s="63"/>
    </row>
    <row r="568" spans="1:10" s="62" customFormat="1" x14ac:dyDescent="0.3">
      <c r="A568" s="63"/>
      <c r="B568" s="63"/>
      <c r="C568" s="63"/>
      <c r="D568" s="63"/>
      <c r="E568" s="63"/>
      <c r="F568" s="63"/>
      <c r="G568" s="63"/>
      <c r="H568" s="63"/>
      <c r="I568" s="63"/>
      <c r="J568" s="63"/>
    </row>
    <row r="569" spans="1:10" s="62" customFormat="1" x14ac:dyDescent="0.3">
      <c r="A569" s="63"/>
      <c r="B569" s="63"/>
      <c r="C569" s="63"/>
      <c r="D569" s="63"/>
      <c r="E569" s="63"/>
      <c r="F569" s="63"/>
      <c r="G569" s="63"/>
      <c r="H569" s="63"/>
      <c r="I569" s="63"/>
      <c r="J569" s="63"/>
    </row>
    <row r="570" spans="1:10" s="62" customFormat="1" x14ac:dyDescent="0.3">
      <c r="A570" s="63"/>
      <c r="B570" s="63"/>
      <c r="C570" s="63"/>
      <c r="D570" s="63"/>
      <c r="E570" s="63"/>
      <c r="F570" s="63"/>
      <c r="G570" s="63"/>
      <c r="H570" s="63"/>
      <c r="I570" s="63"/>
      <c r="J570" s="63"/>
    </row>
    <row r="571" spans="1:10" s="62" customFormat="1" x14ac:dyDescent="0.3">
      <c r="A571" s="63"/>
      <c r="B571" s="63"/>
      <c r="C571" s="63"/>
      <c r="D571" s="63"/>
      <c r="E571" s="63"/>
      <c r="F571" s="63"/>
      <c r="G571" s="63"/>
      <c r="H571" s="63"/>
      <c r="I571" s="63"/>
      <c r="J571" s="63"/>
    </row>
    <row r="572" spans="1:10" s="62" customFormat="1" x14ac:dyDescent="0.3">
      <c r="A572" s="63"/>
      <c r="B572" s="63"/>
      <c r="C572" s="63"/>
      <c r="D572" s="63"/>
      <c r="E572" s="63"/>
      <c r="F572" s="63"/>
      <c r="G572" s="63"/>
      <c r="H572" s="63"/>
      <c r="I572" s="63"/>
      <c r="J572" s="63"/>
    </row>
    <row r="573" spans="1:10" s="62" customFormat="1" x14ac:dyDescent="0.3">
      <c r="A573" s="63"/>
      <c r="B573" s="63"/>
      <c r="C573" s="63"/>
      <c r="D573" s="63"/>
      <c r="E573" s="63"/>
      <c r="F573" s="63"/>
      <c r="G573" s="63"/>
      <c r="H573" s="63"/>
      <c r="I573" s="63"/>
      <c r="J573" s="63"/>
    </row>
    <row r="574" spans="1:10" s="62" customFormat="1" x14ac:dyDescent="0.3">
      <c r="A574" s="63"/>
      <c r="B574" s="63"/>
      <c r="C574" s="63"/>
      <c r="D574" s="63"/>
      <c r="E574" s="63"/>
      <c r="F574" s="63"/>
      <c r="G574" s="63"/>
      <c r="H574" s="63"/>
      <c r="I574" s="63"/>
      <c r="J574" s="63"/>
    </row>
    <row r="575" spans="1:10" s="62" customFormat="1" x14ac:dyDescent="0.3">
      <c r="A575" s="63"/>
      <c r="B575" s="63"/>
      <c r="C575" s="63"/>
      <c r="D575" s="63"/>
      <c r="E575" s="63"/>
      <c r="F575" s="63"/>
      <c r="G575" s="63"/>
      <c r="H575" s="63"/>
      <c r="I575" s="63"/>
      <c r="J575" s="63"/>
    </row>
    <row r="576" spans="1:10" s="62" customFormat="1" x14ac:dyDescent="0.3">
      <c r="A576" s="63"/>
      <c r="B576" s="63"/>
      <c r="C576" s="63"/>
      <c r="D576" s="63"/>
      <c r="E576" s="63"/>
      <c r="F576" s="63"/>
      <c r="G576" s="63"/>
      <c r="H576" s="63"/>
      <c r="I576" s="63"/>
      <c r="J576" s="63"/>
    </row>
    <row r="577" spans="1:10" s="62" customFormat="1" x14ac:dyDescent="0.3">
      <c r="A577" s="63"/>
      <c r="B577" s="63"/>
      <c r="C577" s="63"/>
      <c r="D577" s="63"/>
      <c r="E577" s="63"/>
      <c r="F577" s="63"/>
      <c r="G577" s="63"/>
      <c r="H577" s="63"/>
      <c r="I577" s="63"/>
      <c r="J577" s="63"/>
    </row>
    <row r="578" spans="1:10" s="62" customFormat="1" x14ac:dyDescent="0.3">
      <c r="A578" s="63"/>
      <c r="B578" s="63"/>
      <c r="C578" s="63"/>
      <c r="D578" s="63"/>
      <c r="E578" s="63"/>
      <c r="F578" s="63"/>
      <c r="G578" s="63"/>
      <c r="H578" s="63"/>
      <c r="I578" s="63"/>
      <c r="J578" s="63"/>
    </row>
    <row r="579" spans="1:10" s="62" customFormat="1" x14ac:dyDescent="0.3">
      <c r="A579" s="63"/>
      <c r="B579" s="63"/>
      <c r="C579" s="63"/>
      <c r="D579" s="63"/>
      <c r="E579" s="63"/>
      <c r="F579" s="63"/>
      <c r="G579" s="63"/>
      <c r="H579" s="63"/>
      <c r="I579" s="63"/>
      <c r="J579" s="63"/>
    </row>
    <row r="580" spans="1:10" s="62" customFormat="1" x14ac:dyDescent="0.3">
      <c r="A580" s="63"/>
      <c r="B580" s="63"/>
      <c r="C580" s="63"/>
      <c r="D580" s="63"/>
      <c r="E580" s="63"/>
      <c r="F580" s="63"/>
      <c r="G580" s="63"/>
      <c r="H580" s="63"/>
      <c r="I580" s="63"/>
      <c r="J580" s="63"/>
    </row>
    <row r="581" spans="1:10" s="62" customFormat="1" x14ac:dyDescent="0.3">
      <c r="A581" s="63"/>
      <c r="B581" s="63"/>
      <c r="C581" s="63"/>
      <c r="D581" s="63"/>
      <c r="E581" s="63"/>
      <c r="F581" s="63"/>
      <c r="G581" s="63"/>
      <c r="H581" s="63"/>
      <c r="I581" s="63"/>
      <c r="J581" s="63"/>
    </row>
    <row r="582" spans="1:10" s="62" customFormat="1" x14ac:dyDescent="0.3">
      <c r="A582" s="63"/>
      <c r="B582" s="63"/>
      <c r="C582" s="63"/>
      <c r="D582" s="63"/>
      <c r="E582" s="63"/>
      <c r="F582" s="63"/>
      <c r="G582" s="63"/>
      <c r="H582" s="63"/>
      <c r="I582" s="63"/>
      <c r="J582" s="63"/>
    </row>
    <row r="583" spans="1:10" s="62" customFormat="1" x14ac:dyDescent="0.3">
      <c r="A583" s="63"/>
      <c r="B583" s="63"/>
      <c r="C583" s="63"/>
      <c r="D583" s="63"/>
      <c r="E583" s="63"/>
      <c r="F583" s="63"/>
      <c r="G583" s="63"/>
      <c r="H583" s="63"/>
      <c r="I583" s="63"/>
      <c r="J583" s="63"/>
    </row>
    <row r="584" spans="1:10" s="62" customFormat="1" x14ac:dyDescent="0.3">
      <c r="A584" s="63"/>
      <c r="B584" s="63"/>
      <c r="C584" s="63"/>
      <c r="D584" s="63"/>
      <c r="E584" s="63"/>
      <c r="F584" s="63"/>
      <c r="G584" s="63"/>
      <c r="H584" s="63"/>
      <c r="I584" s="63"/>
      <c r="J584" s="63"/>
    </row>
    <row r="585" spans="1:10" s="62" customFormat="1" x14ac:dyDescent="0.3">
      <c r="A585" s="63"/>
      <c r="B585" s="63"/>
      <c r="C585" s="63"/>
      <c r="D585" s="63"/>
      <c r="E585" s="63"/>
      <c r="F585" s="63"/>
      <c r="G585" s="63"/>
      <c r="H585" s="63"/>
      <c r="I585" s="63"/>
      <c r="J585" s="63"/>
    </row>
    <row r="586" spans="1:10" s="62" customFormat="1" x14ac:dyDescent="0.3">
      <c r="A586" s="63"/>
      <c r="B586" s="63"/>
      <c r="C586" s="63"/>
      <c r="D586" s="63"/>
      <c r="E586" s="63"/>
      <c r="F586" s="63"/>
      <c r="G586" s="63"/>
      <c r="H586" s="63"/>
      <c r="I586" s="63"/>
      <c r="J586" s="63"/>
    </row>
    <row r="587" spans="1:10" s="62" customFormat="1" x14ac:dyDescent="0.3">
      <c r="A587" s="63"/>
      <c r="B587" s="63"/>
      <c r="C587" s="63"/>
      <c r="D587" s="63"/>
      <c r="E587" s="63"/>
      <c r="F587" s="63"/>
      <c r="G587" s="63"/>
      <c r="H587" s="63"/>
      <c r="I587" s="63"/>
      <c r="J587" s="63"/>
    </row>
    <row r="588" spans="1:10" s="62" customFormat="1" x14ac:dyDescent="0.3">
      <c r="A588" s="63"/>
      <c r="B588" s="63"/>
      <c r="C588" s="63"/>
      <c r="D588" s="63"/>
      <c r="E588" s="63"/>
      <c r="F588" s="63"/>
      <c r="G588" s="63"/>
      <c r="H588" s="63"/>
      <c r="I588" s="63"/>
      <c r="J588" s="63"/>
    </row>
    <row r="589" spans="1:10" s="62" customFormat="1" x14ac:dyDescent="0.3">
      <c r="A589" s="63"/>
      <c r="B589" s="63"/>
      <c r="C589" s="63"/>
      <c r="D589" s="63"/>
      <c r="E589" s="63"/>
      <c r="F589" s="63"/>
      <c r="G589" s="63"/>
      <c r="H589" s="63"/>
      <c r="I589" s="63"/>
      <c r="J589" s="63"/>
    </row>
    <row r="590" spans="1:10" s="62" customFormat="1" x14ac:dyDescent="0.3">
      <c r="A590" s="63"/>
      <c r="B590" s="63"/>
      <c r="C590" s="63"/>
      <c r="D590" s="63"/>
      <c r="E590" s="63"/>
      <c r="F590" s="63"/>
      <c r="G590" s="63"/>
      <c r="H590" s="63"/>
      <c r="I590" s="63"/>
      <c r="J590" s="63"/>
    </row>
    <row r="591" spans="1:10" s="62" customFormat="1" x14ac:dyDescent="0.3">
      <c r="A591" s="63"/>
      <c r="B591" s="63"/>
      <c r="C591" s="63"/>
      <c r="D591" s="63"/>
      <c r="E591" s="63"/>
      <c r="F591" s="63"/>
      <c r="G591" s="63"/>
      <c r="H591" s="63"/>
      <c r="I591" s="63"/>
      <c r="J591" s="63"/>
    </row>
    <row r="592" spans="1:10" s="62" customFormat="1" x14ac:dyDescent="0.3">
      <c r="A592" s="63"/>
      <c r="B592" s="63"/>
      <c r="C592" s="63"/>
      <c r="D592" s="63"/>
      <c r="E592" s="63"/>
      <c r="F592" s="63"/>
      <c r="G592" s="63"/>
      <c r="H592" s="63"/>
      <c r="I592" s="63"/>
      <c r="J592" s="63"/>
    </row>
    <row r="593" spans="1:10" s="62" customFormat="1" x14ac:dyDescent="0.3">
      <c r="A593" s="63"/>
      <c r="B593" s="63"/>
      <c r="C593" s="63"/>
      <c r="D593" s="63"/>
      <c r="E593" s="63"/>
      <c r="F593" s="63"/>
      <c r="G593" s="63"/>
      <c r="H593" s="63"/>
      <c r="I593" s="63"/>
      <c r="J593" s="63"/>
    </row>
    <row r="594" spans="1:10" s="62" customFormat="1" x14ac:dyDescent="0.3">
      <c r="A594" s="63"/>
      <c r="B594" s="63"/>
      <c r="C594" s="63"/>
      <c r="D594" s="63"/>
      <c r="E594" s="63"/>
      <c r="F594" s="63"/>
      <c r="G594" s="63"/>
      <c r="H594" s="63"/>
      <c r="I594" s="63"/>
      <c r="J594" s="63"/>
    </row>
    <row r="595" spans="1:10" s="62" customFormat="1" x14ac:dyDescent="0.3">
      <c r="A595" s="63"/>
      <c r="B595" s="63"/>
      <c r="C595" s="63"/>
      <c r="D595" s="63"/>
      <c r="E595" s="63"/>
      <c r="F595" s="63"/>
      <c r="G595" s="63"/>
      <c r="H595" s="63"/>
      <c r="I595" s="63"/>
      <c r="J595" s="63"/>
    </row>
    <row r="596" spans="1:10" s="62" customFormat="1" x14ac:dyDescent="0.3">
      <c r="A596" s="63"/>
      <c r="B596" s="63"/>
      <c r="C596" s="63"/>
      <c r="D596" s="63"/>
      <c r="E596" s="63"/>
      <c r="F596" s="63"/>
      <c r="G596" s="63"/>
      <c r="H596" s="63"/>
      <c r="I596" s="63"/>
      <c r="J596" s="63"/>
    </row>
    <row r="597" spans="1:10" s="62" customFormat="1" x14ac:dyDescent="0.3">
      <c r="A597" s="63"/>
      <c r="B597" s="63"/>
      <c r="C597" s="63"/>
      <c r="D597" s="63"/>
      <c r="E597" s="63"/>
      <c r="F597" s="63"/>
      <c r="G597" s="63"/>
      <c r="H597" s="63"/>
      <c r="I597" s="63"/>
      <c r="J597" s="63"/>
    </row>
    <row r="598" spans="1:10" s="62" customFormat="1" x14ac:dyDescent="0.3">
      <c r="A598" s="63"/>
      <c r="B598" s="63"/>
      <c r="C598" s="63"/>
      <c r="D598" s="63"/>
      <c r="E598" s="63"/>
      <c r="F598" s="63"/>
      <c r="G598" s="63"/>
      <c r="H598" s="63"/>
      <c r="I598" s="63"/>
      <c r="J598" s="63"/>
    </row>
    <row r="599" spans="1:10" s="62" customFormat="1" x14ac:dyDescent="0.3">
      <c r="A599" s="63"/>
      <c r="B599" s="63"/>
      <c r="C599" s="63"/>
      <c r="D599" s="63"/>
      <c r="E599" s="63"/>
      <c r="F599" s="63"/>
      <c r="G599" s="63"/>
      <c r="H599" s="63"/>
      <c r="I599" s="63"/>
      <c r="J599" s="63"/>
    </row>
    <row r="600" spans="1:10" s="62" customFormat="1" x14ac:dyDescent="0.3">
      <c r="A600" s="63"/>
      <c r="B600" s="63"/>
      <c r="C600" s="63"/>
      <c r="D600" s="63"/>
      <c r="E600" s="63"/>
      <c r="F600" s="63"/>
      <c r="G600" s="63"/>
      <c r="H600" s="63"/>
      <c r="I600" s="63"/>
      <c r="J600" s="63"/>
    </row>
    <row r="601" spans="1:10" s="62" customFormat="1" x14ac:dyDescent="0.3">
      <c r="A601" s="63"/>
      <c r="B601" s="63"/>
      <c r="C601" s="63"/>
      <c r="D601" s="63"/>
      <c r="E601" s="63"/>
      <c r="F601" s="63"/>
      <c r="G601" s="63"/>
      <c r="H601" s="63"/>
      <c r="I601" s="63"/>
      <c r="J601" s="63"/>
    </row>
    <row r="602" spans="1:10" s="62" customFormat="1" x14ac:dyDescent="0.3">
      <c r="A602" s="63"/>
      <c r="B602" s="63"/>
      <c r="C602" s="63"/>
      <c r="D602" s="63"/>
      <c r="E602" s="63"/>
      <c r="F602" s="63"/>
      <c r="G602" s="63"/>
      <c r="H602" s="63"/>
      <c r="I602" s="63"/>
      <c r="J602" s="63"/>
    </row>
    <row r="603" spans="1:10" s="62" customFormat="1" x14ac:dyDescent="0.3">
      <c r="A603" s="63"/>
      <c r="B603" s="63"/>
      <c r="C603" s="63"/>
      <c r="D603" s="63"/>
      <c r="E603" s="63"/>
      <c r="F603" s="63"/>
      <c r="G603" s="63"/>
      <c r="H603" s="63"/>
      <c r="I603" s="63"/>
      <c r="J603" s="63"/>
    </row>
    <row r="604" spans="1:10" s="62" customFormat="1" x14ac:dyDescent="0.3">
      <c r="A604" s="63"/>
      <c r="B604" s="63"/>
      <c r="C604" s="63"/>
      <c r="D604" s="63"/>
      <c r="E604" s="63"/>
      <c r="F604" s="63"/>
      <c r="G604" s="63"/>
      <c r="H604" s="63"/>
      <c r="I604" s="63"/>
      <c r="J604" s="63"/>
    </row>
    <row r="605" spans="1:10" s="62" customFormat="1" x14ac:dyDescent="0.3">
      <c r="A605" s="63"/>
      <c r="B605" s="63"/>
      <c r="C605" s="63"/>
      <c r="D605" s="63"/>
      <c r="E605" s="63"/>
      <c r="F605" s="63"/>
      <c r="G605" s="63"/>
      <c r="H605" s="63"/>
      <c r="I605" s="63"/>
      <c r="J605" s="63"/>
    </row>
    <row r="606" spans="1:10" s="62" customFormat="1" x14ac:dyDescent="0.3">
      <c r="A606" s="63"/>
      <c r="B606" s="63"/>
      <c r="C606" s="63"/>
      <c r="D606" s="63"/>
      <c r="E606" s="63"/>
      <c r="F606" s="63"/>
      <c r="G606" s="63"/>
      <c r="H606" s="63"/>
      <c r="I606" s="63"/>
      <c r="J606" s="63"/>
    </row>
    <row r="607" spans="1:10" s="62" customFormat="1" x14ac:dyDescent="0.3">
      <c r="A607" s="63"/>
      <c r="B607" s="63"/>
      <c r="C607" s="63"/>
      <c r="D607" s="63"/>
      <c r="E607" s="63"/>
      <c r="F607" s="63"/>
      <c r="G607" s="63"/>
      <c r="H607" s="63"/>
      <c r="I607" s="63"/>
      <c r="J607" s="63"/>
    </row>
    <row r="608" spans="1:10" s="62" customFormat="1" x14ac:dyDescent="0.3">
      <c r="A608" s="63"/>
      <c r="B608" s="63"/>
      <c r="C608" s="63"/>
      <c r="D608" s="63"/>
      <c r="E608" s="63"/>
      <c r="F608" s="63"/>
      <c r="G608" s="63"/>
      <c r="H608" s="63"/>
      <c r="I608" s="63"/>
      <c r="J608" s="63"/>
    </row>
    <row r="609" spans="1:10" s="62" customFormat="1" x14ac:dyDescent="0.3">
      <c r="A609" s="63"/>
      <c r="B609" s="63"/>
      <c r="C609" s="63"/>
      <c r="D609" s="63"/>
      <c r="E609" s="63"/>
      <c r="F609" s="63"/>
      <c r="G609" s="63"/>
      <c r="H609" s="63"/>
      <c r="I609" s="63"/>
      <c r="J609" s="63"/>
    </row>
    <row r="610" spans="1:10" s="62" customFormat="1" x14ac:dyDescent="0.3">
      <c r="A610" s="63"/>
      <c r="B610" s="63"/>
      <c r="C610" s="63"/>
      <c r="D610" s="63"/>
      <c r="E610" s="63"/>
      <c r="F610" s="63"/>
      <c r="G610" s="63"/>
      <c r="H610" s="63"/>
      <c r="I610" s="63"/>
      <c r="J610" s="63"/>
    </row>
    <row r="611" spans="1:10" s="62" customFormat="1" x14ac:dyDescent="0.3">
      <c r="A611" s="63"/>
      <c r="B611" s="63"/>
      <c r="C611" s="63"/>
      <c r="D611" s="63"/>
      <c r="E611" s="63"/>
      <c r="F611" s="63"/>
      <c r="G611" s="63"/>
      <c r="H611" s="63"/>
      <c r="I611" s="63"/>
      <c r="J611" s="63"/>
    </row>
    <row r="612" spans="1:10" s="62" customFormat="1" x14ac:dyDescent="0.3">
      <c r="A612" s="63"/>
      <c r="B612" s="63"/>
      <c r="C612" s="63"/>
      <c r="D612" s="63"/>
      <c r="E612" s="63"/>
      <c r="F612" s="63"/>
      <c r="G612" s="63"/>
      <c r="H612" s="63"/>
      <c r="I612" s="63"/>
      <c r="J612" s="63"/>
    </row>
    <row r="613" spans="1:10" s="62" customFormat="1" x14ac:dyDescent="0.3">
      <c r="A613" s="63"/>
      <c r="B613" s="63"/>
      <c r="C613" s="63"/>
      <c r="D613" s="63"/>
      <c r="E613" s="63"/>
      <c r="F613" s="63"/>
      <c r="G613" s="63"/>
      <c r="H613" s="63"/>
      <c r="I613" s="63"/>
      <c r="J613" s="63"/>
    </row>
    <row r="614" spans="1:10" s="62" customFormat="1" x14ac:dyDescent="0.3">
      <c r="A614" s="63"/>
      <c r="B614" s="63"/>
      <c r="C614" s="63"/>
      <c r="D614" s="63"/>
      <c r="E614" s="63"/>
      <c r="F614" s="63"/>
      <c r="G614" s="63"/>
      <c r="H614" s="63"/>
      <c r="I614" s="63"/>
      <c r="J614" s="63"/>
    </row>
    <row r="615" spans="1:10" s="62" customFormat="1" x14ac:dyDescent="0.3">
      <c r="A615" s="63"/>
      <c r="B615" s="63"/>
      <c r="C615" s="63"/>
      <c r="D615" s="63"/>
      <c r="E615" s="63"/>
      <c r="F615" s="63"/>
      <c r="G615" s="63"/>
      <c r="H615" s="63"/>
      <c r="I615" s="63"/>
      <c r="J615" s="63"/>
    </row>
    <row r="616" spans="1:10" s="62" customFormat="1" x14ac:dyDescent="0.3">
      <c r="A616" s="63"/>
      <c r="B616" s="63"/>
      <c r="C616" s="63"/>
      <c r="D616" s="63"/>
      <c r="E616" s="63"/>
      <c r="F616" s="63"/>
      <c r="G616" s="63"/>
      <c r="H616" s="63"/>
      <c r="I616" s="63"/>
      <c r="J616" s="63"/>
    </row>
    <row r="617" spans="1:10" s="62" customFormat="1" x14ac:dyDescent="0.3">
      <c r="A617" s="63"/>
      <c r="B617" s="63"/>
      <c r="C617" s="63"/>
      <c r="D617" s="63"/>
      <c r="E617" s="63"/>
      <c r="F617" s="63"/>
      <c r="G617" s="63"/>
      <c r="H617" s="63"/>
      <c r="I617" s="63"/>
      <c r="J617" s="63"/>
    </row>
    <row r="618" spans="1:10" s="62" customFormat="1" x14ac:dyDescent="0.3">
      <c r="A618" s="63"/>
      <c r="B618" s="63"/>
      <c r="C618" s="63"/>
      <c r="D618" s="63"/>
      <c r="E618" s="63"/>
      <c r="F618" s="63"/>
      <c r="G618" s="63"/>
      <c r="H618" s="63"/>
      <c r="I618" s="63"/>
      <c r="J618" s="63"/>
    </row>
    <row r="619" spans="1:10" s="62" customFormat="1" x14ac:dyDescent="0.3">
      <c r="A619" s="63"/>
      <c r="B619" s="63"/>
      <c r="C619" s="63"/>
      <c r="D619" s="63"/>
      <c r="E619" s="63"/>
      <c r="F619" s="63"/>
      <c r="G619" s="63"/>
      <c r="H619" s="63"/>
      <c r="I619" s="63"/>
      <c r="J619" s="63"/>
    </row>
    <row r="620" spans="1:10" s="62" customFormat="1" x14ac:dyDescent="0.3">
      <c r="A620" s="63"/>
      <c r="B620" s="63"/>
      <c r="C620" s="63"/>
      <c r="D620" s="63"/>
      <c r="E620" s="63"/>
      <c r="F620" s="63"/>
      <c r="G620" s="63"/>
      <c r="H620" s="63"/>
      <c r="I620" s="63"/>
      <c r="J620" s="63"/>
    </row>
    <row r="621" spans="1:10" s="62" customFormat="1" x14ac:dyDescent="0.3">
      <c r="A621" s="63"/>
      <c r="B621" s="63"/>
      <c r="C621" s="63"/>
      <c r="D621" s="63"/>
      <c r="E621" s="63"/>
      <c r="F621" s="63"/>
      <c r="G621" s="63"/>
      <c r="H621" s="63"/>
      <c r="I621" s="63"/>
      <c r="J621" s="63"/>
    </row>
    <row r="622" spans="1:10" s="62" customFormat="1" x14ac:dyDescent="0.3">
      <c r="A622" s="63"/>
      <c r="B622" s="63"/>
      <c r="C622" s="63"/>
      <c r="D622" s="63"/>
      <c r="E622" s="63"/>
      <c r="F622" s="63"/>
      <c r="G622" s="63"/>
      <c r="H622" s="63"/>
      <c r="I622" s="63"/>
      <c r="J622" s="63"/>
    </row>
    <row r="623" spans="1:10" s="62" customFormat="1" x14ac:dyDescent="0.3">
      <c r="A623" s="63"/>
      <c r="B623" s="63"/>
      <c r="C623" s="63"/>
      <c r="D623" s="63"/>
      <c r="E623" s="63"/>
      <c r="F623" s="63"/>
      <c r="G623" s="63"/>
      <c r="H623" s="63"/>
      <c r="I623" s="63"/>
      <c r="J623" s="63"/>
    </row>
    <row r="624" spans="1:10" s="62" customFormat="1" x14ac:dyDescent="0.3">
      <c r="A624" s="63"/>
      <c r="B624" s="63"/>
      <c r="C624" s="63"/>
      <c r="D624" s="63"/>
      <c r="E624" s="63"/>
      <c r="F624" s="63"/>
      <c r="G624" s="63"/>
      <c r="H624" s="63"/>
      <c r="I624" s="63"/>
      <c r="J624" s="63"/>
    </row>
    <row r="625" spans="1:10" s="62" customFormat="1" x14ac:dyDescent="0.3">
      <c r="A625" s="63"/>
      <c r="B625" s="63"/>
      <c r="C625" s="63"/>
      <c r="D625" s="63"/>
      <c r="E625" s="63"/>
      <c r="F625" s="63"/>
      <c r="G625" s="63"/>
      <c r="H625" s="63"/>
      <c r="I625" s="63"/>
      <c r="J625" s="63"/>
    </row>
    <row r="626" spans="1:10" s="62" customFormat="1" x14ac:dyDescent="0.3">
      <c r="A626" s="63"/>
      <c r="B626" s="63"/>
      <c r="C626" s="63"/>
      <c r="D626" s="63"/>
      <c r="E626" s="63"/>
      <c r="F626" s="63"/>
      <c r="G626" s="63"/>
      <c r="H626" s="63"/>
      <c r="I626" s="63"/>
      <c r="J626" s="63"/>
    </row>
    <row r="627" spans="1:10" s="62" customFormat="1" x14ac:dyDescent="0.3">
      <c r="A627" s="63"/>
      <c r="B627" s="63"/>
      <c r="C627" s="63"/>
      <c r="D627" s="63"/>
      <c r="E627" s="63"/>
      <c r="F627" s="63"/>
      <c r="G627" s="63"/>
      <c r="H627" s="63"/>
      <c r="I627" s="63"/>
      <c r="J627" s="63"/>
    </row>
    <row r="628" spans="1:10" s="62" customFormat="1" x14ac:dyDescent="0.3">
      <c r="A628" s="63"/>
      <c r="B628" s="63"/>
      <c r="C628" s="63"/>
      <c r="D628" s="63"/>
      <c r="E628" s="63"/>
      <c r="F628" s="63"/>
      <c r="G628" s="63"/>
      <c r="H628" s="63"/>
      <c r="I628" s="63"/>
      <c r="J628" s="63"/>
    </row>
    <row r="629" spans="1:10" s="62" customFormat="1" x14ac:dyDescent="0.3">
      <c r="A629" s="63"/>
      <c r="B629" s="63"/>
      <c r="C629" s="63"/>
      <c r="D629" s="63"/>
      <c r="E629" s="63"/>
      <c r="F629" s="63"/>
      <c r="G629" s="63"/>
      <c r="H629" s="63"/>
      <c r="I629" s="63"/>
      <c r="J629" s="63"/>
    </row>
    <row r="630" spans="1:10" s="62" customFormat="1" x14ac:dyDescent="0.3">
      <c r="A630" s="63"/>
      <c r="B630" s="63"/>
      <c r="C630" s="63"/>
      <c r="D630" s="63"/>
      <c r="E630" s="63"/>
      <c r="F630" s="63"/>
      <c r="G630" s="63"/>
      <c r="H630" s="63"/>
      <c r="I630" s="63"/>
      <c r="J630" s="63"/>
    </row>
    <row r="631" spans="1:10" s="62" customFormat="1" x14ac:dyDescent="0.3">
      <c r="A631" s="63"/>
      <c r="B631" s="63"/>
      <c r="C631" s="63"/>
      <c r="D631" s="63"/>
      <c r="E631" s="63"/>
      <c r="F631" s="63"/>
      <c r="G631" s="63"/>
      <c r="H631" s="63"/>
      <c r="I631" s="63"/>
      <c r="J631" s="63"/>
    </row>
    <row r="632" spans="1:10" s="62" customFormat="1" x14ac:dyDescent="0.3">
      <c r="A632" s="63"/>
      <c r="B632" s="63"/>
      <c r="C632" s="63"/>
      <c r="D632" s="63"/>
      <c r="E632" s="63"/>
      <c r="F632" s="63"/>
      <c r="G632" s="63"/>
      <c r="H632" s="63"/>
      <c r="I632" s="63"/>
      <c r="J632" s="63"/>
    </row>
    <row r="633" spans="1:10" s="62" customFormat="1" x14ac:dyDescent="0.3">
      <c r="A633" s="63"/>
      <c r="B633" s="63"/>
      <c r="C633" s="63"/>
      <c r="D633" s="63"/>
      <c r="E633" s="63"/>
      <c r="F633" s="63"/>
      <c r="G633" s="63"/>
      <c r="H633" s="63"/>
      <c r="I633" s="63"/>
      <c r="J633" s="63"/>
    </row>
    <row r="634" spans="1:10" s="62" customFormat="1" x14ac:dyDescent="0.3">
      <c r="A634" s="63"/>
      <c r="B634" s="63"/>
      <c r="C634" s="63"/>
      <c r="D634" s="63"/>
      <c r="E634" s="63"/>
      <c r="F634" s="63"/>
      <c r="G634" s="63"/>
      <c r="H634" s="63"/>
      <c r="I634" s="63"/>
      <c r="J634" s="63"/>
    </row>
    <row r="635" spans="1:10" s="62" customFormat="1" x14ac:dyDescent="0.3">
      <c r="A635" s="63"/>
      <c r="B635" s="63"/>
      <c r="C635" s="63"/>
      <c r="D635" s="63"/>
      <c r="E635" s="63"/>
      <c r="F635" s="63"/>
      <c r="G635" s="63"/>
      <c r="H635" s="63"/>
      <c r="I635" s="63"/>
      <c r="J635" s="63"/>
    </row>
    <row r="636" spans="1:10" s="62" customFormat="1" x14ac:dyDescent="0.3">
      <c r="A636" s="63"/>
      <c r="B636" s="63"/>
      <c r="C636" s="63"/>
      <c r="D636" s="63"/>
      <c r="E636" s="63"/>
      <c r="F636" s="63"/>
      <c r="G636" s="63"/>
      <c r="H636" s="63"/>
      <c r="I636" s="63"/>
      <c r="J636" s="63"/>
    </row>
    <row r="637" spans="1:10" s="62" customFormat="1" x14ac:dyDescent="0.3">
      <c r="A637" s="63"/>
      <c r="B637" s="63"/>
      <c r="C637" s="63"/>
      <c r="D637" s="63"/>
      <c r="E637" s="63"/>
      <c r="F637" s="63"/>
      <c r="G637" s="63"/>
      <c r="H637" s="63"/>
      <c r="I637" s="63"/>
      <c r="J637" s="63"/>
    </row>
    <row r="638" spans="1:10" s="62" customFormat="1" x14ac:dyDescent="0.3">
      <c r="A638" s="63"/>
      <c r="B638" s="63"/>
      <c r="C638" s="63"/>
      <c r="D638" s="63"/>
      <c r="E638" s="63"/>
      <c r="F638" s="63"/>
      <c r="G638" s="63"/>
      <c r="H638" s="63"/>
      <c r="I638" s="63"/>
      <c r="J638" s="63"/>
    </row>
    <row r="639" spans="1:10" s="62" customFormat="1" x14ac:dyDescent="0.3">
      <c r="A639" s="63"/>
      <c r="B639" s="63"/>
      <c r="C639" s="63"/>
      <c r="D639" s="63"/>
      <c r="E639" s="63"/>
      <c r="F639" s="63"/>
      <c r="G639" s="63"/>
      <c r="H639" s="63"/>
      <c r="I639" s="63"/>
      <c r="J639" s="63"/>
    </row>
    <row r="640" spans="1:10" s="62" customFormat="1" x14ac:dyDescent="0.3">
      <c r="A640" s="63"/>
      <c r="B640" s="63"/>
      <c r="C640" s="63"/>
      <c r="D640" s="63"/>
      <c r="E640" s="63"/>
      <c r="F640" s="63"/>
      <c r="G640" s="63"/>
      <c r="H640" s="63"/>
      <c r="I640" s="63"/>
      <c r="J640" s="63"/>
    </row>
    <row r="641" spans="1:10" s="62" customFormat="1" x14ac:dyDescent="0.3">
      <c r="A641" s="63"/>
      <c r="B641" s="63"/>
      <c r="C641" s="63"/>
      <c r="D641" s="63"/>
      <c r="E641" s="63"/>
      <c r="F641" s="63"/>
      <c r="G641" s="63"/>
      <c r="H641" s="63"/>
      <c r="I641" s="63"/>
      <c r="J641" s="63"/>
    </row>
    <row r="642" spans="1:10" s="62" customFormat="1" x14ac:dyDescent="0.3">
      <c r="A642" s="63"/>
      <c r="B642" s="63"/>
      <c r="C642" s="63"/>
      <c r="D642" s="63"/>
      <c r="E642" s="63"/>
      <c r="F642" s="63"/>
      <c r="G642" s="63"/>
      <c r="H642" s="63"/>
      <c r="I642" s="63"/>
      <c r="J642" s="63"/>
    </row>
    <row r="643" spans="1:10" s="62" customFormat="1" x14ac:dyDescent="0.3">
      <c r="A643" s="63"/>
      <c r="B643" s="63"/>
      <c r="C643" s="63"/>
      <c r="D643" s="63"/>
      <c r="E643" s="63"/>
      <c r="F643" s="63"/>
      <c r="G643" s="63"/>
      <c r="H643" s="63"/>
      <c r="I643" s="63"/>
      <c r="J643" s="63"/>
    </row>
    <row r="644" spans="1:10" s="62" customFormat="1" x14ac:dyDescent="0.3">
      <c r="A644" s="63"/>
      <c r="B644" s="63"/>
      <c r="C644" s="63"/>
      <c r="D644" s="63"/>
      <c r="E644" s="63"/>
      <c r="F644" s="63"/>
      <c r="G644" s="63"/>
      <c r="H644" s="63"/>
      <c r="I644" s="63"/>
      <c r="J644" s="63"/>
    </row>
    <row r="645" spans="1:10" s="62" customFormat="1" x14ac:dyDescent="0.3">
      <c r="A645" s="63"/>
      <c r="B645" s="63"/>
      <c r="C645" s="63"/>
      <c r="D645" s="63"/>
      <c r="E645" s="63"/>
      <c r="F645" s="63"/>
      <c r="G645" s="63"/>
      <c r="H645" s="63"/>
      <c r="I645" s="63"/>
      <c r="J645" s="63"/>
    </row>
    <row r="646" spans="1:10" s="62" customFormat="1" x14ac:dyDescent="0.3">
      <c r="A646" s="63"/>
      <c r="B646" s="63"/>
      <c r="C646" s="63"/>
      <c r="D646" s="63"/>
      <c r="E646" s="63"/>
      <c r="F646" s="63"/>
      <c r="G646" s="63"/>
      <c r="H646" s="63"/>
      <c r="I646" s="63"/>
      <c r="J646" s="63"/>
    </row>
    <row r="647" spans="1:10" s="62" customFormat="1" x14ac:dyDescent="0.3">
      <c r="A647" s="63"/>
      <c r="B647" s="63"/>
      <c r="C647" s="63"/>
      <c r="D647" s="63"/>
      <c r="E647" s="63"/>
      <c r="F647" s="63"/>
      <c r="G647" s="63"/>
      <c r="H647" s="63"/>
      <c r="I647" s="63"/>
      <c r="J647" s="63"/>
    </row>
    <row r="648" spans="1:10" s="62" customFormat="1" x14ac:dyDescent="0.3">
      <c r="A648" s="63"/>
      <c r="B648" s="63"/>
      <c r="C648" s="63"/>
      <c r="D648" s="63"/>
      <c r="E648" s="63"/>
      <c r="F648" s="63"/>
      <c r="G648" s="63"/>
      <c r="H648" s="63"/>
      <c r="I648" s="63"/>
      <c r="J648" s="63"/>
    </row>
    <row r="649" spans="1:10" s="62" customFormat="1" x14ac:dyDescent="0.3">
      <c r="A649" s="63"/>
      <c r="B649" s="63"/>
      <c r="C649" s="63"/>
      <c r="D649" s="63"/>
      <c r="E649" s="63"/>
      <c r="F649" s="63"/>
      <c r="G649" s="63"/>
      <c r="H649" s="63"/>
      <c r="I649" s="63"/>
      <c r="J649" s="63"/>
    </row>
    <row r="650" spans="1:10" s="62" customFormat="1" x14ac:dyDescent="0.3">
      <c r="A650" s="63"/>
      <c r="B650" s="63"/>
      <c r="C650" s="63"/>
      <c r="D650" s="63"/>
      <c r="E650" s="63"/>
      <c r="F650" s="63"/>
      <c r="G650" s="63"/>
      <c r="H650" s="63"/>
      <c r="I650" s="63"/>
      <c r="J650" s="63"/>
    </row>
    <row r="651" spans="1:10" s="62" customFormat="1" x14ac:dyDescent="0.3">
      <c r="A651" s="63"/>
      <c r="B651" s="63"/>
      <c r="C651" s="63"/>
      <c r="D651" s="63"/>
      <c r="E651" s="63"/>
      <c r="F651" s="63"/>
      <c r="G651" s="63"/>
      <c r="H651" s="63"/>
      <c r="I651" s="63"/>
      <c r="J651" s="63"/>
    </row>
    <row r="652" spans="1:10" s="62" customFormat="1" x14ac:dyDescent="0.3">
      <c r="A652" s="63"/>
      <c r="B652" s="63"/>
      <c r="C652" s="63"/>
      <c r="D652" s="63"/>
      <c r="E652" s="63"/>
      <c r="F652" s="63"/>
      <c r="G652" s="63"/>
      <c r="H652" s="63"/>
      <c r="I652" s="63"/>
      <c r="J652" s="63"/>
    </row>
    <row r="653" spans="1:10" s="62" customFormat="1" x14ac:dyDescent="0.3">
      <c r="A653" s="63"/>
      <c r="B653" s="63"/>
      <c r="C653" s="63"/>
      <c r="D653" s="63"/>
      <c r="E653" s="63"/>
      <c r="F653" s="63"/>
      <c r="G653" s="63"/>
      <c r="H653" s="63"/>
      <c r="I653" s="63"/>
      <c r="J653" s="63"/>
    </row>
    <row r="654" spans="1:10" s="62" customFormat="1" x14ac:dyDescent="0.3">
      <c r="A654" s="63"/>
      <c r="B654" s="63"/>
      <c r="C654" s="63"/>
      <c r="D654" s="63"/>
      <c r="E654" s="63"/>
      <c r="F654" s="63"/>
      <c r="G654" s="63"/>
      <c r="H654" s="63"/>
      <c r="I654" s="63"/>
      <c r="J654" s="63"/>
    </row>
    <row r="655" spans="1:10" s="62" customFormat="1" x14ac:dyDescent="0.3">
      <c r="A655" s="63"/>
      <c r="B655" s="63"/>
      <c r="C655" s="63"/>
      <c r="D655" s="63"/>
      <c r="E655" s="63"/>
      <c r="F655" s="63"/>
      <c r="G655" s="63"/>
      <c r="H655" s="63"/>
      <c r="I655" s="63"/>
      <c r="J655" s="63"/>
    </row>
    <row r="656" spans="1:10" s="62" customFormat="1" x14ac:dyDescent="0.3">
      <c r="A656" s="63"/>
      <c r="B656" s="63"/>
      <c r="C656" s="63"/>
      <c r="D656" s="63"/>
      <c r="E656" s="63"/>
      <c r="F656" s="63"/>
      <c r="G656" s="63"/>
      <c r="H656" s="63"/>
      <c r="I656" s="63"/>
      <c r="J656" s="63"/>
    </row>
    <row r="657" spans="1:10" s="62" customFormat="1" x14ac:dyDescent="0.3">
      <c r="A657" s="63"/>
      <c r="B657" s="63"/>
      <c r="C657" s="63"/>
      <c r="D657" s="63"/>
      <c r="E657" s="63"/>
      <c r="F657" s="63"/>
      <c r="G657" s="63"/>
      <c r="H657" s="63"/>
      <c r="I657" s="63"/>
      <c r="J657" s="63"/>
    </row>
    <row r="658" spans="1:10" s="62" customFormat="1" x14ac:dyDescent="0.3">
      <c r="A658" s="63"/>
      <c r="B658" s="63"/>
      <c r="C658" s="63"/>
      <c r="D658" s="63"/>
      <c r="E658" s="63"/>
      <c r="F658" s="63"/>
      <c r="G658" s="63"/>
      <c r="H658" s="63"/>
      <c r="I658" s="63"/>
      <c r="J658" s="63"/>
    </row>
    <row r="659" spans="1:10" s="62" customFormat="1" x14ac:dyDescent="0.3">
      <c r="A659" s="63"/>
      <c r="B659" s="63"/>
      <c r="C659" s="63"/>
      <c r="D659" s="63"/>
      <c r="E659" s="63"/>
      <c r="F659" s="63"/>
      <c r="G659" s="63"/>
      <c r="H659" s="63"/>
      <c r="I659" s="63"/>
      <c r="J659" s="63"/>
    </row>
    <row r="660" spans="1:10" s="62" customFormat="1" x14ac:dyDescent="0.3">
      <c r="A660" s="63"/>
      <c r="B660" s="63"/>
      <c r="C660" s="63"/>
      <c r="D660" s="63"/>
      <c r="E660" s="63"/>
      <c r="F660" s="63"/>
      <c r="G660" s="63"/>
      <c r="H660" s="63"/>
      <c r="I660" s="63"/>
      <c r="J660" s="63"/>
    </row>
    <row r="661" spans="1:10" s="62" customFormat="1" x14ac:dyDescent="0.3">
      <c r="A661" s="63"/>
      <c r="B661" s="63"/>
      <c r="C661" s="63"/>
      <c r="D661" s="63"/>
      <c r="E661" s="63"/>
      <c r="F661" s="63"/>
      <c r="G661" s="63"/>
      <c r="H661" s="63"/>
      <c r="I661" s="63"/>
      <c r="J661" s="63"/>
    </row>
    <row r="662" spans="1:10" s="62" customFormat="1" x14ac:dyDescent="0.3">
      <c r="A662" s="63"/>
      <c r="B662" s="63"/>
      <c r="C662" s="63"/>
      <c r="D662" s="63"/>
      <c r="E662" s="63"/>
      <c r="F662" s="63"/>
      <c r="G662" s="63"/>
      <c r="H662" s="63"/>
      <c r="I662" s="63"/>
      <c r="J662" s="63"/>
    </row>
    <row r="663" spans="1:10" s="62" customFormat="1" x14ac:dyDescent="0.3">
      <c r="A663" s="63"/>
      <c r="B663" s="63"/>
      <c r="C663" s="63"/>
      <c r="D663" s="63"/>
      <c r="E663" s="63"/>
      <c r="F663" s="63"/>
      <c r="G663" s="63"/>
      <c r="H663" s="63"/>
      <c r="I663" s="63"/>
      <c r="J663" s="63"/>
    </row>
    <row r="664" spans="1:10" s="62" customFormat="1" x14ac:dyDescent="0.3">
      <c r="A664" s="63"/>
      <c r="B664" s="63"/>
      <c r="C664" s="63"/>
      <c r="D664" s="63"/>
      <c r="E664" s="63"/>
      <c r="F664" s="63"/>
      <c r="G664" s="63"/>
      <c r="H664" s="63"/>
      <c r="I664" s="63"/>
      <c r="J664" s="63"/>
    </row>
    <row r="665" spans="1:10" s="62" customFormat="1" x14ac:dyDescent="0.3">
      <c r="A665" s="63"/>
      <c r="B665" s="63"/>
      <c r="C665" s="63"/>
      <c r="D665" s="63"/>
      <c r="E665" s="63"/>
      <c r="F665" s="63"/>
      <c r="G665" s="63"/>
      <c r="H665" s="63"/>
      <c r="I665" s="63"/>
      <c r="J665" s="63"/>
    </row>
    <row r="666" spans="1:10" s="62" customFormat="1" x14ac:dyDescent="0.3">
      <c r="A666" s="63"/>
      <c r="B666" s="63"/>
      <c r="C666" s="63"/>
      <c r="D666" s="63"/>
      <c r="E666" s="63"/>
      <c r="F666" s="63"/>
      <c r="G666" s="63"/>
      <c r="H666" s="63"/>
      <c r="I666" s="63"/>
      <c r="J666" s="63"/>
    </row>
    <row r="667" spans="1:10" s="62" customFormat="1" x14ac:dyDescent="0.3">
      <c r="A667" s="63"/>
      <c r="B667" s="63"/>
      <c r="C667" s="63"/>
      <c r="D667" s="63"/>
      <c r="E667" s="63"/>
      <c r="F667" s="63"/>
      <c r="G667" s="63"/>
      <c r="H667" s="63"/>
      <c r="I667" s="63"/>
      <c r="J667" s="63"/>
    </row>
    <row r="668" spans="1:10" s="62" customFormat="1" x14ac:dyDescent="0.3">
      <c r="A668" s="63"/>
      <c r="B668" s="63"/>
      <c r="C668" s="63"/>
      <c r="D668" s="63"/>
      <c r="E668" s="63"/>
      <c r="F668" s="63"/>
      <c r="G668" s="63"/>
      <c r="H668" s="63"/>
      <c r="I668" s="63"/>
      <c r="J668" s="63"/>
    </row>
    <row r="669" spans="1:10" s="62" customFormat="1" x14ac:dyDescent="0.3">
      <c r="A669" s="63"/>
      <c r="B669" s="63"/>
      <c r="C669" s="63"/>
      <c r="D669" s="63"/>
      <c r="E669" s="63"/>
      <c r="F669" s="63"/>
      <c r="G669" s="63"/>
      <c r="H669" s="63"/>
      <c r="I669" s="63"/>
      <c r="J669" s="63"/>
    </row>
    <row r="670" spans="1:10" s="62" customFormat="1" x14ac:dyDescent="0.3">
      <c r="A670" s="63"/>
      <c r="B670" s="63"/>
      <c r="C670" s="63"/>
      <c r="D670" s="63"/>
      <c r="E670" s="63"/>
      <c r="F670" s="63"/>
      <c r="G670" s="63"/>
      <c r="H670" s="63"/>
      <c r="I670" s="63"/>
      <c r="J670" s="63"/>
    </row>
    <row r="671" spans="1:10" s="62" customFormat="1" x14ac:dyDescent="0.3">
      <c r="A671" s="63"/>
      <c r="B671" s="63"/>
      <c r="C671" s="63"/>
      <c r="D671" s="63"/>
      <c r="E671" s="63"/>
      <c r="F671" s="63"/>
      <c r="G671" s="63"/>
      <c r="H671" s="63"/>
      <c r="I671" s="63"/>
      <c r="J671" s="63"/>
    </row>
    <row r="672" spans="1:10" s="62" customFormat="1" x14ac:dyDescent="0.3">
      <c r="A672" s="63"/>
      <c r="B672" s="63"/>
      <c r="C672" s="63"/>
      <c r="D672" s="63"/>
      <c r="E672" s="63"/>
      <c r="F672" s="63"/>
      <c r="G672" s="63"/>
      <c r="H672" s="63"/>
      <c r="I672" s="63"/>
      <c r="J672" s="63"/>
    </row>
    <row r="673" spans="1:10" s="62" customFormat="1" x14ac:dyDescent="0.3">
      <c r="A673" s="63"/>
      <c r="B673" s="63"/>
      <c r="C673" s="63"/>
      <c r="D673" s="63"/>
      <c r="E673" s="63"/>
      <c r="F673" s="63"/>
      <c r="G673" s="63"/>
      <c r="H673" s="63"/>
      <c r="I673" s="63"/>
      <c r="J673" s="63"/>
    </row>
    <row r="674" spans="1:10" s="62" customFormat="1" x14ac:dyDescent="0.3">
      <c r="A674" s="63"/>
      <c r="B674" s="63"/>
      <c r="C674" s="63"/>
      <c r="D674" s="63"/>
      <c r="E674" s="63"/>
      <c r="F674" s="63"/>
      <c r="G674" s="63"/>
      <c r="H674" s="63"/>
      <c r="I674" s="63"/>
      <c r="J674" s="63"/>
    </row>
    <row r="675" spans="1:10" s="62" customFormat="1" x14ac:dyDescent="0.3">
      <c r="A675" s="63"/>
      <c r="B675" s="63"/>
      <c r="C675" s="63"/>
      <c r="D675" s="63"/>
      <c r="E675" s="63"/>
      <c r="F675" s="63"/>
      <c r="G675" s="63"/>
      <c r="H675" s="63"/>
      <c r="I675" s="63"/>
      <c r="J675" s="63"/>
    </row>
    <row r="676" spans="1:10" s="62" customFormat="1" x14ac:dyDescent="0.3">
      <c r="A676" s="63"/>
      <c r="B676" s="63"/>
      <c r="C676" s="63"/>
      <c r="D676" s="63"/>
      <c r="E676" s="63"/>
      <c r="F676" s="63"/>
      <c r="G676" s="63"/>
      <c r="H676" s="63"/>
      <c r="I676" s="63"/>
      <c r="J676" s="63"/>
    </row>
    <row r="677" spans="1:10" s="62" customFormat="1" x14ac:dyDescent="0.3">
      <c r="A677" s="63"/>
      <c r="B677" s="63"/>
      <c r="C677" s="63"/>
      <c r="D677" s="63"/>
      <c r="E677" s="63"/>
      <c r="F677" s="63"/>
      <c r="G677" s="63"/>
      <c r="H677" s="63"/>
      <c r="I677" s="63"/>
      <c r="J677" s="63"/>
    </row>
    <row r="678" spans="1:10" s="62" customFormat="1" x14ac:dyDescent="0.3">
      <c r="A678" s="63"/>
      <c r="B678" s="63"/>
      <c r="C678" s="63"/>
      <c r="D678" s="63"/>
      <c r="E678" s="63"/>
      <c r="F678" s="63"/>
      <c r="G678" s="63"/>
      <c r="H678" s="63"/>
      <c r="I678" s="63"/>
      <c r="J678" s="63"/>
    </row>
    <row r="679" spans="1:10" s="62" customFormat="1" x14ac:dyDescent="0.3">
      <c r="A679" s="63"/>
      <c r="B679" s="63"/>
      <c r="C679" s="63"/>
      <c r="D679" s="63"/>
      <c r="E679" s="63"/>
      <c r="F679" s="63"/>
      <c r="G679" s="63"/>
      <c r="H679" s="63"/>
      <c r="I679" s="63"/>
      <c r="J679" s="63"/>
    </row>
    <row r="680" spans="1:10" s="62" customFormat="1" x14ac:dyDescent="0.3">
      <c r="A680" s="63"/>
      <c r="B680" s="63"/>
      <c r="C680" s="63"/>
      <c r="D680" s="63"/>
      <c r="E680" s="63"/>
      <c r="F680" s="63"/>
      <c r="G680" s="63"/>
      <c r="H680" s="63"/>
      <c r="I680" s="63"/>
      <c r="J680" s="63"/>
    </row>
    <row r="681" spans="1:10" s="62" customFormat="1" x14ac:dyDescent="0.3">
      <c r="A681" s="63"/>
      <c r="B681" s="63"/>
      <c r="C681" s="63"/>
      <c r="D681" s="63"/>
      <c r="E681" s="63"/>
      <c r="F681" s="63"/>
      <c r="G681" s="63"/>
      <c r="H681" s="63"/>
      <c r="I681" s="63"/>
      <c r="J681" s="63"/>
    </row>
    <row r="682" spans="1:10" s="62" customFormat="1" x14ac:dyDescent="0.3">
      <c r="A682" s="63"/>
      <c r="B682" s="63"/>
      <c r="C682" s="63"/>
      <c r="D682" s="63"/>
      <c r="E682" s="63"/>
      <c r="F682" s="63"/>
      <c r="G682" s="63"/>
      <c r="H682" s="63"/>
      <c r="I682" s="63"/>
      <c r="J682" s="63"/>
    </row>
    <row r="683" spans="1:10" s="62" customFormat="1" x14ac:dyDescent="0.3">
      <c r="A683" s="63"/>
      <c r="B683" s="63"/>
      <c r="C683" s="63"/>
      <c r="D683" s="63"/>
      <c r="E683" s="63"/>
      <c r="F683" s="63"/>
      <c r="G683" s="63"/>
      <c r="H683" s="63"/>
      <c r="I683" s="63"/>
      <c r="J683" s="63"/>
    </row>
    <row r="684" spans="1:10" s="62" customFormat="1" x14ac:dyDescent="0.3">
      <c r="A684" s="63"/>
      <c r="B684" s="63"/>
      <c r="C684" s="63"/>
      <c r="D684" s="63"/>
      <c r="E684" s="63"/>
      <c r="F684" s="63"/>
      <c r="G684" s="63"/>
      <c r="H684" s="63"/>
      <c r="I684" s="63"/>
      <c r="J684" s="63"/>
    </row>
    <row r="685" spans="1:10" s="62" customFormat="1" x14ac:dyDescent="0.3">
      <c r="A685" s="63"/>
      <c r="B685" s="63"/>
      <c r="C685" s="63"/>
      <c r="D685" s="63"/>
      <c r="E685" s="63"/>
      <c r="F685" s="63"/>
      <c r="G685" s="63"/>
      <c r="H685" s="63"/>
      <c r="I685" s="63"/>
      <c r="J685" s="63"/>
    </row>
    <row r="686" spans="1:10" s="62" customFormat="1" x14ac:dyDescent="0.3">
      <c r="A686" s="63"/>
      <c r="B686" s="63"/>
      <c r="C686" s="63"/>
      <c r="D686" s="63"/>
      <c r="E686" s="63"/>
      <c r="F686" s="63"/>
      <c r="G686" s="63"/>
      <c r="H686" s="63"/>
      <c r="I686" s="63"/>
      <c r="J686" s="63"/>
    </row>
    <row r="687" spans="1:10" s="62" customFormat="1" x14ac:dyDescent="0.3">
      <c r="A687" s="63"/>
      <c r="B687" s="63"/>
      <c r="C687" s="63"/>
      <c r="D687" s="63"/>
      <c r="E687" s="63"/>
      <c r="F687" s="63"/>
      <c r="G687" s="63"/>
      <c r="H687" s="63"/>
      <c r="I687" s="63"/>
      <c r="J687" s="63"/>
    </row>
    <row r="688" spans="1:10" s="62" customFormat="1" x14ac:dyDescent="0.3">
      <c r="A688" s="63"/>
      <c r="B688" s="63"/>
      <c r="C688" s="63"/>
      <c r="D688" s="63"/>
      <c r="E688" s="63"/>
      <c r="F688" s="63"/>
      <c r="G688" s="63"/>
      <c r="H688" s="63"/>
      <c r="I688" s="63"/>
      <c r="J688" s="63"/>
    </row>
    <row r="689" spans="1:10" s="62" customFormat="1" x14ac:dyDescent="0.3">
      <c r="A689" s="63"/>
      <c r="B689" s="63"/>
      <c r="C689" s="63"/>
      <c r="D689" s="63"/>
      <c r="E689" s="63"/>
      <c r="F689" s="63"/>
      <c r="G689" s="63"/>
      <c r="H689" s="63"/>
      <c r="I689" s="63"/>
      <c r="J689" s="63"/>
    </row>
    <row r="690" spans="1:10" s="62" customFormat="1" x14ac:dyDescent="0.3">
      <c r="A690" s="63"/>
      <c r="B690" s="63"/>
      <c r="C690" s="63"/>
      <c r="D690" s="63"/>
      <c r="E690" s="63"/>
      <c r="F690" s="63"/>
      <c r="G690" s="63"/>
      <c r="H690" s="63"/>
      <c r="I690" s="63"/>
      <c r="J690" s="63"/>
    </row>
    <row r="691" spans="1:10" s="62" customFormat="1" x14ac:dyDescent="0.3">
      <c r="A691" s="63"/>
      <c r="B691" s="63"/>
      <c r="C691" s="63"/>
      <c r="D691" s="63"/>
      <c r="E691" s="63"/>
      <c r="F691" s="63"/>
      <c r="G691" s="63"/>
      <c r="H691" s="63"/>
      <c r="I691" s="63"/>
      <c r="J691" s="63"/>
    </row>
    <row r="692" spans="1:10" s="62" customFormat="1" x14ac:dyDescent="0.3">
      <c r="A692" s="63"/>
      <c r="B692" s="63"/>
      <c r="C692" s="63"/>
      <c r="D692" s="63"/>
      <c r="E692" s="63"/>
      <c r="F692" s="63"/>
      <c r="G692" s="63"/>
      <c r="H692" s="63"/>
      <c r="I692" s="63"/>
      <c r="J692" s="63"/>
    </row>
    <row r="693" spans="1:10" s="62" customFormat="1" x14ac:dyDescent="0.3">
      <c r="A693" s="63"/>
      <c r="B693" s="63"/>
      <c r="C693" s="63"/>
      <c r="D693" s="63"/>
      <c r="E693" s="63"/>
      <c r="F693" s="63"/>
      <c r="G693" s="63"/>
      <c r="H693" s="63"/>
      <c r="I693" s="63"/>
      <c r="J693" s="63"/>
    </row>
    <row r="694" spans="1:10" s="62" customFormat="1" x14ac:dyDescent="0.3">
      <c r="A694" s="63"/>
      <c r="B694" s="63"/>
      <c r="C694" s="63"/>
      <c r="D694" s="63"/>
      <c r="E694" s="63"/>
      <c r="F694" s="63"/>
      <c r="G694" s="63"/>
      <c r="H694" s="63"/>
      <c r="I694" s="63"/>
      <c r="J694" s="63"/>
    </row>
    <row r="695" spans="1:10" s="62" customFormat="1" x14ac:dyDescent="0.3">
      <c r="A695" s="63"/>
      <c r="B695" s="63"/>
      <c r="C695" s="63"/>
      <c r="D695" s="63"/>
      <c r="E695" s="63"/>
      <c r="F695" s="63"/>
      <c r="G695" s="63"/>
      <c r="H695" s="63"/>
      <c r="I695" s="63"/>
      <c r="J695" s="63"/>
    </row>
    <row r="696" spans="1:10" s="62" customFormat="1" x14ac:dyDescent="0.3">
      <c r="A696" s="63"/>
      <c r="B696" s="63"/>
      <c r="C696" s="63"/>
      <c r="D696" s="63"/>
      <c r="E696" s="63"/>
      <c r="F696" s="63"/>
      <c r="G696" s="63"/>
      <c r="H696" s="63"/>
      <c r="I696" s="63"/>
      <c r="J696" s="63"/>
    </row>
    <row r="697" spans="1:10" s="62" customFormat="1" x14ac:dyDescent="0.3">
      <c r="A697" s="63"/>
      <c r="B697" s="63"/>
      <c r="C697" s="63"/>
      <c r="D697" s="63"/>
      <c r="E697" s="63"/>
      <c r="F697" s="63"/>
      <c r="G697" s="63"/>
      <c r="H697" s="63"/>
      <c r="I697" s="63"/>
      <c r="J697" s="63"/>
    </row>
    <row r="698" spans="1:10" s="62" customFormat="1" x14ac:dyDescent="0.3">
      <c r="A698" s="63"/>
      <c r="B698" s="63"/>
      <c r="C698" s="63"/>
      <c r="D698" s="63"/>
      <c r="E698" s="63"/>
      <c r="F698" s="63"/>
      <c r="G698" s="63"/>
      <c r="H698" s="63"/>
      <c r="I698" s="63"/>
      <c r="J698" s="63"/>
    </row>
    <row r="699" spans="1:10" s="62" customFormat="1" x14ac:dyDescent="0.3">
      <c r="A699" s="63"/>
      <c r="B699" s="63"/>
      <c r="C699" s="63"/>
      <c r="D699" s="63"/>
      <c r="E699" s="63"/>
      <c r="F699" s="63"/>
      <c r="G699" s="63"/>
      <c r="H699" s="63"/>
      <c r="I699" s="63"/>
      <c r="J699" s="63"/>
    </row>
    <row r="700" spans="1:10" s="62" customFormat="1" x14ac:dyDescent="0.3">
      <c r="A700" s="63"/>
      <c r="B700" s="63"/>
      <c r="C700" s="63"/>
      <c r="D700" s="63"/>
      <c r="E700" s="63"/>
      <c r="F700" s="63"/>
      <c r="G700" s="63"/>
      <c r="H700" s="63"/>
      <c r="I700" s="63"/>
      <c r="J700" s="63"/>
    </row>
    <row r="701" spans="1:10" s="62" customFormat="1" x14ac:dyDescent="0.3">
      <c r="A701" s="63"/>
      <c r="B701" s="63"/>
      <c r="C701" s="63"/>
      <c r="D701" s="63"/>
      <c r="E701" s="63"/>
      <c r="F701" s="63"/>
      <c r="G701" s="63"/>
      <c r="H701" s="63"/>
      <c r="I701" s="63"/>
      <c r="J701" s="63"/>
    </row>
    <row r="702" spans="1:10" s="62" customFormat="1" x14ac:dyDescent="0.3">
      <c r="A702" s="63"/>
      <c r="B702" s="63"/>
      <c r="C702" s="63"/>
      <c r="D702" s="63"/>
      <c r="E702" s="63"/>
      <c r="F702" s="63"/>
      <c r="G702" s="63"/>
      <c r="H702" s="63"/>
      <c r="I702" s="63"/>
      <c r="J702" s="63"/>
    </row>
    <row r="703" spans="1:10" s="62" customFormat="1" x14ac:dyDescent="0.3">
      <c r="A703" s="63"/>
      <c r="B703" s="63"/>
      <c r="C703" s="63"/>
      <c r="D703" s="63"/>
      <c r="E703" s="63"/>
      <c r="F703" s="63"/>
      <c r="G703" s="63"/>
      <c r="H703" s="63"/>
      <c r="I703" s="63"/>
      <c r="J703" s="63"/>
    </row>
    <row r="704" spans="1:10" s="62" customFormat="1" x14ac:dyDescent="0.3">
      <c r="A704" s="63"/>
      <c r="B704" s="63"/>
      <c r="C704" s="63"/>
      <c r="D704" s="63"/>
      <c r="E704" s="63"/>
      <c r="F704" s="63"/>
      <c r="G704" s="63"/>
      <c r="H704" s="63"/>
      <c r="I704" s="63"/>
      <c r="J704" s="63"/>
    </row>
    <row r="705" spans="1:10" s="62" customFormat="1" x14ac:dyDescent="0.3">
      <c r="A705" s="63"/>
      <c r="B705" s="63"/>
      <c r="C705" s="63"/>
      <c r="D705" s="63"/>
      <c r="E705" s="63"/>
      <c r="F705" s="63"/>
      <c r="G705" s="63"/>
      <c r="H705" s="63"/>
      <c r="I705" s="63"/>
      <c r="J705" s="63"/>
    </row>
    <row r="706" spans="1:10" s="62" customFormat="1" x14ac:dyDescent="0.3">
      <c r="A706" s="63"/>
      <c r="B706" s="63"/>
      <c r="C706" s="63"/>
      <c r="D706" s="63"/>
      <c r="E706" s="63"/>
      <c r="F706" s="63"/>
      <c r="G706" s="63"/>
      <c r="H706" s="63"/>
      <c r="I706" s="63"/>
      <c r="J706" s="63"/>
    </row>
    <row r="707" spans="1:10" s="62" customFormat="1" x14ac:dyDescent="0.3">
      <c r="A707" s="63"/>
      <c r="B707" s="63"/>
      <c r="C707" s="63"/>
      <c r="D707" s="63"/>
      <c r="E707" s="63"/>
      <c r="F707" s="63"/>
      <c r="G707" s="63"/>
      <c r="H707" s="63"/>
      <c r="I707" s="63"/>
      <c r="J707" s="63"/>
    </row>
    <row r="708" spans="1:10" s="62" customFormat="1" x14ac:dyDescent="0.3">
      <c r="A708" s="63"/>
      <c r="B708" s="63"/>
      <c r="C708" s="63"/>
      <c r="D708" s="63"/>
      <c r="E708" s="63"/>
      <c r="F708" s="63"/>
      <c r="G708" s="63"/>
      <c r="H708" s="63"/>
      <c r="I708" s="63"/>
      <c r="J708" s="63"/>
    </row>
    <row r="709" spans="1:10" s="62" customFormat="1" x14ac:dyDescent="0.3">
      <c r="A709" s="63"/>
      <c r="B709" s="63"/>
      <c r="C709" s="63"/>
      <c r="D709" s="63"/>
      <c r="E709" s="63"/>
      <c r="F709" s="63"/>
      <c r="G709" s="63"/>
      <c r="H709" s="63"/>
      <c r="I709" s="63"/>
      <c r="J709" s="63"/>
    </row>
    <row r="710" spans="1:10" s="62" customFormat="1" x14ac:dyDescent="0.3">
      <c r="A710" s="63"/>
      <c r="B710" s="63"/>
      <c r="C710" s="63"/>
      <c r="D710" s="63"/>
      <c r="E710" s="63"/>
      <c r="F710" s="63"/>
      <c r="G710" s="63"/>
      <c r="H710" s="63"/>
      <c r="I710" s="63"/>
      <c r="J710" s="63"/>
    </row>
    <row r="711" spans="1:10" s="62" customFormat="1" x14ac:dyDescent="0.3">
      <c r="A711" s="63"/>
      <c r="B711" s="63"/>
      <c r="C711" s="63"/>
      <c r="D711" s="63"/>
      <c r="E711" s="63"/>
      <c r="F711" s="63"/>
      <c r="G711" s="63"/>
      <c r="H711" s="63"/>
      <c r="I711" s="63"/>
      <c r="J711" s="63"/>
    </row>
    <row r="712" spans="1:10" s="62" customFormat="1" x14ac:dyDescent="0.3">
      <c r="A712" s="63"/>
      <c r="B712" s="63"/>
      <c r="C712" s="63"/>
      <c r="D712" s="63"/>
      <c r="E712" s="63"/>
      <c r="F712" s="63"/>
      <c r="G712" s="63"/>
      <c r="H712" s="63"/>
      <c r="I712" s="63"/>
      <c r="J712" s="63"/>
    </row>
    <row r="713" spans="1:10" s="62" customFormat="1" x14ac:dyDescent="0.3">
      <c r="A713" s="63"/>
      <c r="B713" s="63"/>
      <c r="C713" s="63"/>
      <c r="D713" s="63"/>
      <c r="E713" s="63"/>
      <c r="F713" s="63"/>
      <c r="G713" s="63"/>
      <c r="H713" s="63"/>
      <c r="I713" s="63"/>
      <c r="J713" s="63"/>
    </row>
    <row r="714" spans="1:10" s="62" customFormat="1" x14ac:dyDescent="0.3">
      <c r="A714" s="63"/>
      <c r="B714" s="63"/>
      <c r="C714" s="63"/>
      <c r="D714" s="63"/>
      <c r="E714" s="63"/>
      <c r="F714" s="63"/>
      <c r="G714" s="63"/>
      <c r="H714" s="63"/>
      <c r="I714" s="63"/>
      <c r="J714" s="63"/>
    </row>
    <row r="715" spans="1:10" s="62" customFormat="1" x14ac:dyDescent="0.3">
      <c r="A715" s="63"/>
      <c r="B715" s="63"/>
      <c r="C715" s="63"/>
      <c r="D715" s="63"/>
      <c r="E715" s="63"/>
      <c r="F715" s="63"/>
      <c r="G715" s="63"/>
      <c r="H715" s="63"/>
      <c r="I715" s="63"/>
      <c r="J715" s="63"/>
    </row>
    <row r="716" spans="1:10" s="62" customFormat="1" x14ac:dyDescent="0.3">
      <c r="A716" s="63"/>
      <c r="B716" s="63"/>
      <c r="C716" s="63"/>
      <c r="D716" s="63"/>
      <c r="E716" s="63"/>
      <c r="F716" s="63"/>
      <c r="G716" s="63"/>
      <c r="H716" s="63"/>
      <c r="I716" s="63"/>
      <c r="J716" s="63"/>
    </row>
    <row r="717" spans="1:10" s="62" customFormat="1" x14ac:dyDescent="0.3">
      <c r="A717" s="63"/>
      <c r="B717" s="63"/>
      <c r="C717" s="63"/>
      <c r="D717" s="63"/>
      <c r="E717" s="63"/>
      <c r="F717" s="63"/>
      <c r="G717" s="63"/>
      <c r="H717" s="63"/>
      <c r="I717" s="63"/>
      <c r="J717" s="63"/>
    </row>
    <row r="718" spans="1:10" s="62" customFormat="1" x14ac:dyDescent="0.3">
      <c r="A718" s="63"/>
      <c r="B718" s="63"/>
      <c r="C718" s="63"/>
      <c r="D718" s="63"/>
      <c r="E718" s="63"/>
      <c r="F718" s="63"/>
      <c r="G718" s="63"/>
      <c r="H718" s="63"/>
      <c r="I718" s="63"/>
      <c r="J718" s="63"/>
    </row>
    <row r="719" spans="1:10" s="62" customFormat="1" x14ac:dyDescent="0.3">
      <c r="A719" s="63"/>
      <c r="B719" s="63"/>
      <c r="C719" s="63"/>
      <c r="D719" s="63"/>
      <c r="E719" s="63"/>
      <c r="F719" s="63"/>
      <c r="G719" s="63"/>
      <c r="H719" s="63"/>
      <c r="I719" s="63"/>
      <c r="J719" s="63"/>
    </row>
    <row r="720" spans="1:10" s="62" customFormat="1" x14ac:dyDescent="0.3">
      <c r="A720" s="63"/>
      <c r="B720" s="63"/>
      <c r="C720" s="63"/>
      <c r="D720" s="63"/>
      <c r="E720" s="63"/>
      <c r="F720" s="63"/>
      <c r="G720" s="63"/>
      <c r="H720" s="63"/>
      <c r="I720" s="63"/>
      <c r="J720" s="63"/>
    </row>
    <row r="721" spans="1:10" s="62" customFormat="1" x14ac:dyDescent="0.3">
      <c r="A721" s="63"/>
      <c r="B721" s="63"/>
      <c r="C721" s="63"/>
      <c r="D721" s="63"/>
      <c r="E721" s="63"/>
      <c r="F721" s="63"/>
      <c r="G721" s="63"/>
      <c r="H721" s="63"/>
      <c r="I721" s="63"/>
      <c r="J721" s="63"/>
    </row>
    <row r="722" spans="1:10" s="62" customFormat="1" x14ac:dyDescent="0.3">
      <c r="A722" s="63"/>
      <c r="B722" s="63"/>
      <c r="C722" s="63"/>
      <c r="D722" s="63"/>
      <c r="E722" s="63"/>
      <c r="F722" s="63"/>
      <c r="G722" s="63"/>
      <c r="H722" s="63"/>
      <c r="I722" s="63"/>
      <c r="J722" s="63"/>
    </row>
    <row r="723" spans="1:10" s="62" customFormat="1" x14ac:dyDescent="0.3">
      <c r="A723" s="63"/>
      <c r="B723" s="63"/>
      <c r="C723" s="63"/>
      <c r="D723" s="63"/>
      <c r="E723" s="63"/>
      <c r="F723" s="63"/>
      <c r="G723" s="63"/>
      <c r="H723" s="63"/>
      <c r="I723" s="63"/>
      <c r="J723" s="63"/>
    </row>
    <row r="724" spans="1:10" s="62" customFormat="1" x14ac:dyDescent="0.3">
      <c r="A724" s="63"/>
      <c r="B724" s="63"/>
      <c r="C724" s="63"/>
      <c r="D724" s="63"/>
      <c r="E724" s="63"/>
      <c r="F724" s="63"/>
      <c r="G724" s="63"/>
      <c r="H724" s="63"/>
      <c r="I724" s="63"/>
      <c r="J724" s="63"/>
    </row>
    <row r="725" spans="1:10" s="62" customFormat="1" x14ac:dyDescent="0.3">
      <c r="A725" s="63"/>
      <c r="B725" s="63"/>
      <c r="C725" s="63"/>
      <c r="D725" s="63"/>
      <c r="E725" s="63"/>
      <c r="F725" s="63"/>
      <c r="G725" s="63"/>
      <c r="H725" s="63"/>
      <c r="I725" s="63"/>
      <c r="J725" s="63"/>
    </row>
    <row r="726" spans="1:10" s="62" customFormat="1" x14ac:dyDescent="0.3">
      <c r="A726" s="63"/>
      <c r="B726" s="63"/>
      <c r="C726" s="63"/>
      <c r="D726" s="63"/>
      <c r="E726" s="63"/>
      <c r="F726" s="63"/>
      <c r="G726" s="63"/>
      <c r="H726" s="63"/>
      <c r="I726" s="63"/>
      <c r="J726" s="63"/>
    </row>
    <row r="727" spans="1:10" s="62" customFormat="1" x14ac:dyDescent="0.3">
      <c r="A727" s="63"/>
      <c r="B727" s="63"/>
      <c r="C727" s="63"/>
      <c r="D727" s="63"/>
      <c r="E727" s="63"/>
      <c r="F727" s="63"/>
      <c r="G727" s="63"/>
      <c r="H727" s="63"/>
      <c r="I727" s="63"/>
      <c r="J727" s="63"/>
    </row>
    <row r="728" spans="1:10" s="62" customFormat="1" x14ac:dyDescent="0.3">
      <c r="A728" s="63"/>
      <c r="B728" s="63"/>
      <c r="C728" s="63"/>
      <c r="D728" s="63"/>
      <c r="E728" s="63"/>
      <c r="F728" s="63"/>
      <c r="G728" s="63"/>
      <c r="H728" s="63"/>
      <c r="I728" s="63"/>
      <c r="J728" s="63"/>
    </row>
    <row r="729" spans="1:10" s="62" customFormat="1" x14ac:dyDescent="0.3">
      <c r="A729" s="63"/>
      <c r="B729" s="63"/>
      <c r="C729" s="63"/>
      <c r="D729" s="63"/>
      <c r="E729" s="63"/>
      <c r="F729" s="63"/>
      <c r="G729" s="63"/>
      <c r="H729" s="63"/>
      <c r="I729" s="63"/>
      <c r="J729" s="63"/>
    </row>
    <row r="730" spans="1:10" s="62" customFormat="1" x14ac:dyDescent="0.3">
      <c r="A730" s="63"/>
      <c r="B730" s="63"/>
      <c r="C730" s="63"/>
      <c r="D730" s="63"/>
      <c r="E730" s="63"/>
      <c r="F730" s="63"/>
      <c r="G730" s="63"/>
      <c r="H730" s="63"/>
      <c r="I730" s="63"/>
      <c r="J730" s="63"/>
    </row>
    <row r="731" spans="1:10" s="62" customFormat="1" x14ac:dyDescent="0.3">
      <c r="A731" s="63"/>
      <c r="B731" s="63"/>
      <c r="C731" s="63"/>
      <c r="D731" s="63"/>
      <c r="E731" s="63"/>
      <c r="F731" s="63"/>
      <c r="G731" s="63"/>
      <c r="H731" s="63"/>
      <c r="I731" s="63"/>
      <c r="J731" s="63"/>
    </row>
    <row r="732" spans="1:10" s="62" customFormat="1" x14ac:dyDescent="0.3">
      <c r="A732" s="63"/>
      <c r="B732" s="63"/>
      <c r="C732" s="63"/>
      <c r="D732" s="63"/>
      <c r="E732" s="63"/>
      <c r="F732" s="63"/>
      <c r="G732" s="63"/>
      <c r="H732" s="63"/>
      <c r="I732" s="63"/>
      <c r="J732" s="63"/>
    </row>
    <row r="733" spans="1:10" s="62" customFormat="1" x14ac:dyDescent="0.3">
      <c r="A733" s="63"/>
      <c r="B733" s="63"/>
      <c r="C733" s="63"/>
      <c r="D733" s="63"/>
      <c r="E733" s="63"/>
      <c r="F733" s="63"/>
      <c r="G733" s="63"/>
      <c r="H733" s="63"/>
      <c r="I733" s="63"/>
      <c r="J733" s="63"/>
    </row>
    <row r="734" spans="1:10" s="62" customFormat="1" x14ac:dyDescent="0.3">
      <c r="A734" s="63"/>
      <c r="B734" s="63"/>
      <c r="C734" s="63"/>
      <c r="D734" s="63"/>
      <c r="E734" s="63"/>
      <c r="F734" s="63"/>
      <c r="G734" s="63"/>
      <c r="H734" s="63"/>
      <c r="I734" s="63"/>
      <c r="J734" s="63"/>
    </row>
    <row r="735" spans="1:10" s="62" customFormat="1" x14ac:dyDescent="0.3">
      <c r="A735" s="63"/>
      <c r="B735" s="63"/>
      <c r="C735" s="63"/>
      <c r="D735" s="63"/>
      <c r="E735" s="63"/>
      <c r="F735" s="63"/>
      <c r="G735" s="63"/>
      <c r="H735" s="63"/>
      <c r="I735" s="63"/>
      <c r="J735" s="63"/>
    </row>
    <row r="736" spans="1:10" s="62" customFormat="1" x14ac:dyDescent="0.3">
      <c r="A736" s="63"/>
      <c r="B736" s="63"/>
      <c r="C736" s="63"/>
      <c r="D736" s="63"/>
      <c r="E736" s="63"/>
      <c r="F736" s="63"/>
      <c r="G736" s="63"/>
      <c r="H736" s="63"/>
      <c r="I736" s="63"/>
      <c r="J736" s="63"/>
    </row>
    <row r="737" spans="1:10" s="62" customFormat="1" x14ac:dyDescent="0.3">
      <c r="A737" s="63"/>
      <c r="B737" s="63"/>
      <c r="C737" s="63"/>
      <c r="D737" s="63"/>
      <c r="E737" s="63"/>
      <c r="F737" s="63"/>
      <c r="G737" s="63"/>
      <c r="H737" s="63"/>
      <c r="I737" s="63"/>
      <c r="J737" s="63"/>
    </row>
    <row r="738" spans="1:10" s="62" customFormat="1" x14ac:dyDescent="0.3">
      <c r="A738" s="63"/>
      <c r="B738" s="63"/>
      <c r="C738" s="63"/>
      <c r="D738" s="63"/>
      <c r="E738" s="63"/>
      <c r="F738" s="63"/>
      <c r="G738" s="63"/>
      <c r="H738" s="63"/>
      <c r="I738" s="63"/>
      <c r="J738" s="63"/>
    </row>
    <row r="739" spans="1:10" s="62" customFormat="1" x14ac:dyDescent="0.3">
      <c r="A739" s="63"/>
      <c r="B739" s="63"/>
      <c r="C739" s="63"/>
      <c r="D739" s="63"/>
      <c r="E739" s="63"/>
      <c r="F739" s="63"/>
      <c r="G739" s="63"/>
      <c r="H739" s="63"/>
      <c r="I739" s="63"/>
      <c r="J739" s="63"/>
    </row>
    <row r="740" spans="1:10" s="62" customFormat="1" x14ac:dyDescent="0.3">
      <c r="A740" s="63"/>
      <c r="B740" s="63"/>
      <c r="C740" s="63"/>
      <c r="D740" s="63"/>
      <c r="E740" s="63"/>
      <c r="F740" s="63"/>
      <c r="G740" s="63"/>
      <c r="H740" s="63"/>
      <c r="I740" s="63"/>
      <c r="J740" s="63"/>
    </row>
    <row r="741" spans="1:10" s="62" customFormat="1" x14ac:dyDescent="0.3">
      <c r="A741" s="63"/>
      <c r="B741" s="63"/>
      <c r="C741" s="63"/>
      <c r="D741" s="63"/>
      <c r="E741" s="63"/>
      <c r="F741" s="63"/>
      <c r="G741" s="63"/>
      <c r="H741" s="63"/>
      <c r="I741" s="63"/>
      <c r="J741" s="63"/>
    </row>
    <row r="742" spans="1:10" s="62" customFormat="1" x14ac:dyDescent="0.3">
      <c r="A742" s="63"/>
      <c r="B742" s="63"/>
      <c r="C742" s="63"/>
      <c r="D742" s="63"/>
      <c r="E742" s="63"/>
      <c r="F742" s="63"/>
      <c r="G742" s="63"/>
      <c r="H742" s="63"/>
      <c r="I742" s="63"/>
      <c r="J742" s="63"/>
    </row>
    <row r="743" spans="1:10" s="62" customFormat="1" x14ac:dyDescent="0.3">
      <c r="A743" s="63"/>
      <c r="B743" s="63"/>
      <c r="C743" s="63"/>
      <c r="D743" s="63"/>
      <c r="E743" s="63"/>
      <c r="F743" s="63"/>
      <c r="G743" s="63"/>
      <c r="H743" s="63"/>
      <c r="I743" s="63"/>
      <c r="J743" s="63"/>
    </row>
    <row r="744" spans="1:10" s="62" customFormat="1" x14ac:dyDescent="0.3">
      <c r="A744" s="63"/>
      <c r="B744" s="63"/>
      <c r="C744" s="63"/>
      <c r="D744" s="63"/>
      <c r="E744" s="63"/>
      <c r="F744" s="63"/>
      <c r="G744" s="63"/>
      <c r="H744" s="63"/>
      <c r="I744" s="63"/>
      <c r="J744" s="63"/>
    </row>
    <row r="745" spans="1:10" s="62" customFormat="1" x14ac:dyDescent="0.3">
      <c r="A745" s="63"/>
      <c r="B745" s="63"/>
      <c r="C745" s="63"/>
      <c r="D745" s="63"/>
      <c r="E745" s="63"/>
      <c r="F745" s="63"/>
      <c r="G745" s="63"/>
      <c r="H745" s="63"/>
      <c r="I745" s="63"/>
      <c r="J745" s="63"/>
    </row>
    <row r="746" spans="1:10" s="62" customFormat="1" x14ac:dyDescent="0.3">
      <c r="A746" s="63"/>
      <c r="B746" s="63"/>
      <c r="C746" s="63"/>
      <c r="D746" s="63"/>
      <c r="E746" s="63"/>
      <c r="F746" s="63"/>
      <c r="G746" s="63"/>
      <c r="H746" s="63"/>
      <c r="I746" s="63"/>
      <c r="J746" s="63"/>
    </row>
    <row r="747" spans="1:10" s="62" customFormat="1" x14ac:dyDescent="0.3">
      <c r="A747" s="63"/>
      <c r="B747" s="63"/>
      <c r="C747" s="63"/>
      <c r="D747" s="63"/>
      <c r="E747" s="63"/>
      <c r="F747" s="63"/>
      <c r="G747" s="63"/>
      <c r="H747" s="63"/>
      <c r="I747" s="63"/>
      <c r="J747" s="63"/>
    </row>
    <row r="748" spans="1:10" s="62" customFormat="1" x14ac:dyDescent="0.3">
      <c r="A748" s="63"/>
      <c r="B748" s="63"/>
      <c r="C748" s="63"/>
      <c r="D748" s="63"/>
      <c r="E748" s="63"/>
      <c r="F748" s="63"/>
      <c r="G748" s="63"/>
      <c r="H748" s="63"/>
      <c r="I748" s="63"/>
      <c r="J748" s="63"/>
    </row>
    <row r="749" spans="1:10" s="62" customFormat="1" x14ac:dyDescent="0.3">
      <c r="A749" s="63"/>
      <c r="B749" s="63"/>
      <c r="C749" s="63"/>
      <c r="D749" s="63"/>
      <c r="E749" s="63"/>
      <c r="F749" s="63"/>
      <c r="G749" s="63"/>
      <c r="H749" s="63"/>
      <c r="I749" s="63"/>
      <c r="J749" s="63"/>
    </row>
    <row r="750" spans="1:10" s="62" customFormat="1" x14ac:dyDescent="0.3">
      <c r="A750" s="63"/>
      <c r="B750" s="63"/>
      <c r="C750" s="63"/>
      <c r="D750" s="63"/>
      <c r="E750" s="63"/>
      <c r="F750" s="63"/>
      <c r="G750" s="63"/>
      <c r="H750" s="63"/>
      <c r="I750" s="63"/>
      <c r="J750" s="63"/>
    </row>
    <row r="751" spans="1:10" s="62" customFormat="1" x14ac:dyDescent="0.3">
      <c r="A751" s="63"/>
      <c r="B751" s="63"/>
      <c r="C751" s="63"/>
      <c r="D751" s="63"/>
      <c r="E751" s="63"/>
      <c r="F751" s="63"/>
      <c r="G751" s="63"/>
      <c r="H751" s="63"/>
      <c r="I751" s="63"/>
      <c r="J751" s="63"/>
    </row>
    <row r="752" spans="1:10" s="62" customFormat="1" x14ac:dyDescent="0.3">
      <c r="A752" s="63"/>
      <c r="B752" s="63"/>
      <c r="C752" s="63"/>
      <c r="D752" s="63"/>
      <c r="E752" s="63"/>
      <c r="F752" s="63"/>
      <c r="G752" s="63"/>
      <c r="H752" s="63"/>
      <c r="I752" s="63"/>
      <c r="J752" s="63"/>
    </row>
    <row r="753" spans="1:10" s="62" customFormat="1" x14ac:dyDescent="0.3">
      <c r="A753" s="63"/>
      <c r="B753" s="63"/>
      <c r="C753" s="63"/>
      <c r="D753" s="63"/>
      <c r="E753" s="63"/>
      <c r="F753" s="63"/>
      <c r="G753" s="63"/>
      <c r="H753" s="63"/>
      <c r="I753" s="63"/>
      <c r="J753" s="63"/>
    </row>
    <row r="754" spans="1:10" s="62" customFormat="1" x14ac:dyDescent="0.3">
      <c r="A754" s="63"/>
      <c r="B754" s="63"/>
      <c r="C754" s="63"/>
      <c r="D754" s="63"/>
      <c r="E754" s="63"/>
      <c r="F754" s="63"/>
      <c r="G754" s="63"/>
      <c r="H754" s="63"/>
      <c r="I754" s="63"/>
      <c r="J754" s="63"/>
    </row>
    <row r="755" spans="1:10" s="62" customFormat="1" x14ac:dyDescent="0.3">
      <c r="A755" s="63"/>
      <c r="B755" s="63"/>
      <c r="C755" s="63"/>
      <c r="D755" s="63"/>
      <c r="E755" s="63"/>
      <c r="F755" s="63"/>
      <c r="G755" s="63"/>
      <c r="H755" s="63"/>
      <c r="I755" s="63"/>
      <c r="J755" s="63"/>
    </row>
    <row r="756" spans="1:10" s="62" customFormat="1" x14ac:dyDescent="0.3">
      <c r="A756" s="63"/>
      <c r="B756" s="63"/>
      <c r="C756" s="63"/>
      <c r="D756" s="63"/>
      <c r="E756" s="63"/>
      <c r="F756" s="63"/>
      <c r="G756" s="63"/>
      <c r="H756" s="63"/>
      <c r="I756" s="63"/>
      <c r="J756" s="63"/>
    </row>
    <row r="757" spans="1:10" s="62" customFormat="1" x14ac:dyDescent="0.3">
      <c r="A757" s="63"/>
      <c r="B757" s="63"/>
      <c r="C757" s="63"/>
      <c r="D757" s="63"/>
      <c r="E757" s="63"/>
      <c r="F757" s="63"/>
      <c r="G757" s="63"/>
      <c r="H757" s="63"/>
      <c r="I757" s="63"/>
      <c r="J757" s="63"/>
    </row>
    <row r="758" spans="1:10" s="62" customFormat="1" x14ac:dyDescent="0.3">
      <c r="A758" s="63"/>
      <c r="B758" s="63"/>
      <c r="C758" s="63"/>
      <c r="D758" s="63"/>
      <c r="E758" s="63"/>
      <c r="F758" s="63"/>
      <c r="G758" s="63"/>
      <c r="H758" s="63"/>
      <c r="I758" s="63"/>
      <c r="J758" s="63"/>
    </row>
    <row r="759" spans="1:10" s="62" customFormat="1" x14ac:dyDescent="0.3">
      <c r="A759" s="63"/>
      <c r="B759" s="63"/>
      <c r="C759" s="63"/>
      <c r="D759" s="63"/>
      <c r="E759" s="63"/>
      <c r="F759" s="63"/>
      <c r="G759" s="63"/>
      <c r="H759" s="63"/>
      <c r="I759" s="63"/>
      <c r="J759" s="63"/>
    </row>
    <row r="760" spans="1:10" s="62" customFormat="1" x14ac:dyDescent="0.3">
      <c r="A760" s="63"/>
      <c r="B760" s="63"/>
      <c r="C760" s="63"/>
      <c r="D760" s="63"/>
      <c r="E760" s="63"/>
      <c r="F760" s="63"/>
      <c r="G760" s="63"/>
      <c r="H760" s="63"/>
      <c r="I760" s="63"/>
      <c r="J760" s="63"/>
    </row>
    <row r="761" spans="1:10" s="62" customFormat="1" x14ac:dyDescent="0.3">
      <c r="A761" s="63"/>
      <c r="B761" s="63"/>
      <c r="C761" s="63"/>
      <c r="D761" s="63"/>
      <c r="E761" s="63"/>
      <c r="F761" s="63"/>
      <c r="G761" s="63"/>
      <c r="H761" s="63"/>
      <c r="I761" s="63"/>
      <c r="J761" s="63"/>
    </row>
    <row r="762" spans="1:10" s="62" customFormat="1" x14ac:dyDescent="0.3">
      <c r="A762" s="63"/>
      <c r="B762" s="63"/>
      <c r="C762" s="63"/>
      <c r="D762" s="63"/>
      <c r="E762" s="63"/>
      <c r="F762" s="63"/>
      <c r="G762" s="63"/>
      <c r="H762" s="63"/>
      <c r="I762" s="63"/>
      <c r="J762" s="63"/>
    </row>
    <row r="763" spans="1:10" s="62" customFormat="1" x14ac:dyDescent="0.3">
      <c r="A763" s="63"/>
      <c r="B763" s="63"/>
      <c r="C763" s="63"/>
      <c r="D763" s="63"/>
      <c r="E763" s="63"/>
      <c r="F763" s="63"/>
      <c r="G763" s="63"/>
      <c r="H763" s="63"/>
      <c r="I763" s="63"/>
      <c r="J763" s="63"/>
    </row>
    <row r="764" spans="1:10" s="62" customFormat="1" x14ac:dyDescent="0.3">
      <c r="A764" s="63"/>
      <c r="B764" s="63"/>
      <c r="C764" s="63"/>
      <c r="D764" s="63"/>
      <c r="E764" s="63"/>
      <c r="F764" s="63"/>
      <c r="G764" s="63"/>
      <c r="H764" s="63"/>
      <c r="I764" s="63"/>
      <c r="J764" s="63"/>
    </row>
    <row r="765" spans="1:10" s="62" customFormat="1" x14ac:dyDescent="0.3">
      <c r="A765" s="63"/>
      <c r="B765" s="63"/>
      <c r="C765" s="63"/>
      <c r="D765" s="63"/>
      <c r="E765" s="63"/>
      <c r="F765" s="63"/>
      <c r="G765" s="63"/>
      <c r="H765" s="63"/>
      <c r="I765" s="63"/>
      <c r="J765" s="63"/>
    </row>
    <row r="766" spans="1:10" s="62" customFormat="1" x14ac:dyDescent="0.3">
      <c r="A766" s="63"/>
      <c r="B766" s="63"/>
      <c r="C766" s="63"/>
      <c r="D766" s="63"/>
      <c r="E766" s="63"/>
      <c r="F766" s="63"/>
      <c r="G766" s="63"/>
      <c r="H766" s="63"/>
      <c r="I766" s="63"/>
      <c r="J766" s="63"/>
    </row>
    <row r="767" spans="1:10" s="62" customFormat="1" x14ac:dyDescent="0.3">
      <c r="A767" s="63"/>
      <c r="B767" s="63"/>
      <c r="C767" s="63"/>
      <c r="D767" s="63"/>
      <c r="E767" s="63"/>
      <c r="F767" s="63"/>
      <c r="G767" s="63"/>
      <c r="H767" s="63"/>
      <c r="I767" s="63"/>
      <c r="J767" s="63"/>
    </row>
    <row r="768" spans="1:10" s="62" customFormat="1" x14ac:dyDescent="0.3">
      <c r="A768" s="63"/>
      <c r="B768" s="63"/>
      <c r="C768" s="63"/>
      <c r="D768" s="63"/>
      <c r="E768" s="63"/>
      <c r="F768" s="63"/>
      <c r="G768" s="63"/>
      <c r="H768" s="63"/>
      <c r="I768" s="63"/>
      <c r="J768" s="63"/>
    </row>
    <row r="769" spans="1:10" s="62" customFormat="1" x14ac:dyDescent="0.3">
      <c r="A769" s="63"/>
      <c r="B769" s="63"/>
      <c r="C769" s="63"/>
      <c r="D769" s="63"/>
      <c r="E769" s="63"/>
      <c r="F769" s="63"/>
      <c r="G769" s="63"/>
      <c r="H769" s="63"/>
      <c r="I769" s="63"/>
      <c r="J769" s="63"/>
    </row>
    <row r="770" spans="1:10" s="62" customFormat="1" x14ac:dyDescent="0.3">
      <c r="A770" s="63"/>
      <c r="B770" s="63"/>
      <c r="C770" s="63"/>
      <c r="D770" s="63"/>
      <c r="E770" s="63"/>
      <c r="F770" s="63"/>
      <c r="G770" s="63"/>
      <c r="H770" s="63"/>
      <c r="I770" s="63"/>
      <c r="J770" s="63"/>
    </row>
    <row r="771" spans="1:10" s="62" customFormat="1" x14ac:dyDescent="0.3">
      <c r="A771" s="63"/>
      <c r="B771" s="63"/>
      <c r="C771" s="63"/>
      <c r="D771" s="63"/>
      <c r="E771" s="63"/>
      <c r="F771" s="63"/>
      <c r="G771" s="63"/>
      <c r="H771" s="63"/>
      <c r="I771" s="63"/>
      <c r="J771" s="63"/>
    </row>
    <row r="772" spans="1:10" s="62" customFormat="1" x14ac:dyDescent="0.3">
      <c r="A772" s="63"/>
      <c r="B772" s="63"/>
      <c r="C772" s="63"/>
      <c r="D772" s="63"/>
      <c r="E772" s="63"/>
      <c r="F772" s="63"/>
      <c r="G772" s="63"/>
      <c r="H772" s="63"/>
      <c r="I772" s="63"/>
      <c r="J772" s="63"/>
    </row>
    <row r="773" spans="1:10" s="62" customFormat="1" x14ac:dyDescent="0.3">
      <c r="A773" s="63"/>
      <c r="B773" s="63"/>
      <c r="C773" s="63"/>
      <c r="D773" s="63"/>
      <c r="E773" s="63"/>
      <c r="F773" s="63"/>
      <c r="G773" s="63"/>
      <c r="H773" s="63"/>
      <c r="I773" s="63"/>
      <c r="J773" s="63"/>
    </row>
    <row r="774" spans="1:10" s="62" customFormat="1" x14ac:dyDescent="0.3">
      <c r="A774" s="63"/>
      <c r="B774" s="63"/>
      <c r="C774" s="63"/>
      <c r="D774" s="63"/>
      <c r="E774" s="63"/>
      <c r="F774" s="63"/>
      <c r="G774" s="63"/>
      <c r="H774" s="63"/>
      <c r="I774" s="63"/>
      <c r="J774" s="63"/>
    </row>
    <row r="775" spans="1:10" s="62" customFormat="1" x14ac:dyDescent="0.3">
      <c r="A775" s="63"/>
      <c r="B775" s="63"/>
      <c r="C775" s="63"/>
      <c r="D775" s="63"/>
      <c r="E775" s="63"/>
      <c r="F775" s="63"/>
      <c r="G775" s="63"/>
      <c r="H775" s="63"/>
      <c r="I775" s="63"/>
      <c r="J775" s="63"/>
    </row>
    <row r="776" spans="1:10" s="62" customFormat="1" x14ac:dyDescent="0.3">
      <c r="A776" s="63"/>
      <c r="B776" s="63"/>
      <c r="C776" s="63"/>
      <c r="D776" s="63"/>
      <c r="E776" s="63"/>
      <c r="F776" s="63"/>
      <c r="G776" s="63"/>
      <c r="H776" s="63"/>
      <c r="I776" s="63"/>
      <c r="J776" s="63"/>
    </row>
    <row r="777" spans="1:10" s="62" customFormat="1" x14ac:dyDescent="0.3">
      <c r="A777" s="63"/>
      <c r="B777" s="63"/>
      <c r="C777" s="63"/>
      <c r="D777" s="63"/>
      <c r="E777" s="63"/>
      <c r="F777" s="63"/>
      <c r="G777" s="63"/>
      <c r="H777" s="63"/>
      <c r="I777" s="63"/>
      <c r="J777" s="63"/>
    </row>
    <row r="778" spans="1:10" s="62" customFormat="1" x14ac:dyDescent="0.3">
      <c r="A778" s="63"/>
      <c r="B778" s="63"/>
      <c r="C778" s="63"/>
      <c r="D778" s="63"/>
      <c r="E778" s="63"/>
      <c r="F778" s="63"/>
      <c r="G778" s="63"/>
      <c r="H778" s="63"/>
      <c r="I778" s="63"/>
      <c r="J778" s="63"/>
    </row>
    <row r="779" spans="1:10" s="62" customFormat="1" x14ac:dyDescent="0.3">
      <c r="A779" s="63"/>
      <c r="B779" s="63"/>
      <c r="C779" s="63"/>
      <c r="D779" s="63"/>
      <c r="E779" s="63"/>
      <c r="F779" s="63"/>
      <c r="G779" s="63"/>
      <c r="H779" s="63"/>
      <c r="I779" s="63"/>
      <c r="J779" s="63"/>
    </row>
    <row r="780" spans="1:10" s="62" customFormat="1" x14ac:dyDescent="0.3">
      <c r="A780" s="63"/>
      <c r="B780" s="63"/>
      <c r="C780" s="63"/>
      <c r="D780" s="63"/>
      <c r="E780" s="63"/>
      <c r="F780" s="63"/>
      <c r="G780" s="63"/>
      <c r="H780" s="63"/>
      <c r="I780" s="63"/>
      <c r="J780" s="63"/>
    </row>
    <row r="781" spans="1:10" s="62" customFormat="1" x14ac:dyDescent="0.3">
      <c r="A781" s="63"/>
      <c r="B781" s="63"/>
      <c r="C781" s="63"/>
      <c r="D781" s="63"/>
      <c r="E781" s="63"/>
      <c r="F781" s="63"/>
      <c r="G781" s="63"/>
      <c r="H781" s="63"/>
      <c r="I781" s="63"/>
      <c r="J781" s="63"/>
    </row>
    <row r="782" spans="1:10" s="62" customFormat="1" x14ac:dyDescent="0.3">
      <c r="A782" s="63"/>
      <c r="B782" s="63"/>
      <c r="C782" s="63"/>
      <c r="D782" s="63"/>
      <c r="E782" s="63"/>
      <c r="F782" s="63"/>
      <c r="G782" s="63"/>
      <c r="H782" s="63"/>
      <c r="I782" s="63"/>
      <c r="J782" s="63"/>
    </row>
    <row r="783" spans="1:10" s="62" customFormat="1" x14ac:dyDescent="0.3">
      <c r="A783" s="63"/>
      <c r="B783" s="63"/>
      <c r="C783" s="63"/>
      <c r="D783" s="63"/>
      <c r="E783" s="63"/>
      <c r="F783" s="63"/>
      <c r="G783" s="63"/>
      <c r="H783" s="63"/>
      <c r="I783" s="63"/>
      <c r="J783" s="63"/>
    </row>
    <row r="784" spans="1:10" s="62" customFormat="1" x14ac:dyDescent="0.3">
      <c r="A784" s="63"/>
      <c r="B784" s="63"/>
      <c r="C784" s="63"/>
      <c r="D784" s="63"/>
      <c r="E784" s="63"/>
      <c r="F784" s="63"/>
      <c r="G784" s="63"/>
      <c r="H784" s="63"/>
      <c r="I784" s="63"/>
      <c r="J784" s="63"/>
    </row>
    <row r="785" spans="1:10" s="62" customFormat="1" x14ac:dyDescent="0.3">
      <c r="A785" s="63"/>
      <c r="B785" s="63"/>
      <c r="C785" s="63"/>
      <c r="D785" s="63"/>
      <c r="E785" s="63"/>
      <c r="F785" s="63"/>
      <c r="G785" s="63"/>
      <c r="H785" s="63"/>
      <c r="I785" s="63"/>
      <c r="J785" s="63"/>
    </row>
    <row r="786" spans="1:10" s="62" customFormat="1" x14ac:dyDescent="0.3">
      <c r="A786" s="63"/>
      <c r="B786" s="63"/>
      <c r="C786" s="63"/>
      <c r="D786" s="63"/>
      <c r="E786" s="63"/>
      <c r="F786" s="63"/>
      <c r="G786" s="63"/>
      <c r="H786" s="63"/>
      <c r="I786" s="63"/>
      <c r="J786" s="63"/>
    </row>
    <row r="787" spans="1:10" s="62" customFormat="1" x14ac:dyDescent="0.3">
      <c r="A787" s="63"/>
      <c r="B787" s="63"/>
      <c r="C787" s="63"/>
      <c r="D787" s="63"/>
      <c r="E787" s="63"/>
      <c r="F787" s="63"/>
      <c r="G787" s="63"/>
      <c r="H787" s="63"/>
      <c r="I787" s="63"/>
      <c r="J787" s="63"/>
    </row>
    <row r="788" spans="1:10" s="62" customFormat="1" x14ac:dyDescent="0.3">
      <c r="A788" s="63"/>
      <c r="B788" s="63"/>
      <c r="C788" s="63"/>
      <c r="D788" s="63"/>
      <c r="E788" s="63"/>
      <c r="F788" s="63"/>
      <c r="G788" s="63"/>
      <c r="H788" s="63"/>
      <c r="I788" s="63"/>
      <c r="J788" s="63"/>
    </row>
    <row r="789" spans="1:10" s="62" customFormat="1" x14ac:dyDescent="0.3">
      <c r="A789" s="63"/>
      <c r="B789" s="63"/>
      <c r="C789" s="63"/>
      <c r="D789" s="63"/>
      <c r="E789" s="63"/>
      <c r="F789" s="63"/>
      <c r="G789" s="63"/>
      <c r="H789" s="63"/>
      <c r="I789" s="63"/>
      <c r="J789" s="63"/>
    </row>
    <row r="790" spans="1:10" s="62" customFormat="1" x14ac:dyDescent="0.3">
      <c r="A790" s="63"/>
      <c r="B790" s="63"/>
      <c r="C790" s="63"/>
      <c r="D790" s="63"/>
      <c r="E790" s="63"/>
      <c r="F790" s="63"/>
      <c r="G790" s="63"/>
      <c r="H790" s="63"/>
      <c r="I790" s="63"/>
      <c r="J790" s="63"/>
    </row>
    <row r="791" spans="1:10" s="62" customFormat="1" x14ac:dyDescent="0.3">
      <c r="A791" s="63"/>
      <c r="B791" s="63"/>
      <c r="C791" s="63"/>
      <c r="D791" s="63"/>
      <c r="E791" s="63"/>
      <c r="F791" s="63"/>
      <c r="G791" s="63"/>
      <c r="H791" s="63"/>
      <c r="I791" s="63"/>
      <c r="J791" s="63"/>
    </row>
    <row r="792" spans="1:10" s="62" customFormat="1" x14ac:dyDescent="0.3">
      <c r="A792" s="63"/>
      <c r="B792" s="63"/>
      <c r="C792" s="63"/>
      <c r="D792" s="63"/>
      <c r="E792" s="63"/>
      <c r="F792" s="63"/>
      <c r="G792" s="63"/>
      <c r="H792" s="63"/>
      <c r="I792" s="63"/>
      <c r="J792" s="63"/>
    </row>
    <row r="793" spans="1:10" s="62" customFormat="1" x14ac:dyDescent="0.3">
      <c r="A793" s="63"/>
      <c r="B793" s="63"/>
      <c r="C793" s="63"/>
      <c r="D793" s="63"/>
      <c r="E793" s="63"/>
      <c r="F793" s="63"/>
      <c r="G793" s="63"/>
      <c r="H793" s="63"/>
      <c r="I793" s="63"/>
      <c r="J793" s="63"/>
    </row>
    <row r="794" spans="1:10" s="62" customFormat="1" x14ac:dyDescent="0.3">
      <c r="A794" s="63"/>
      <c r="B794" s="63"/>
      <c r="C794" s="63"/>
      <c r="D794" s="63"/>
      <c r="E794" s="63"/>
      <c r="F794" s="63"/>
      <c r="G794" s="63"/>
      <c r="H794" s="63"/>
      <c r="I794" s="63"/>
      <c r="J794" s="63"/>
    </row>
    <row r="795" spans="1:10" s="62" customFormat="1" x14ac:dyDescent="0.3">
      <c r="A795" s="63"/>
      <c r="B795" s="63"/>
      <c r="C795" s="63"/>
      <c r="D795" s="63"/>
      <c r="E795" s="63"/>
      <c r="F795" s="63"/>
      <c r="G795" s="63"/>
      <c r="H795" s="63"/>
      <c r="I795" s="63"/>
      <c r="J795" s="63"/>
    </row>
    <row r="796" spans="1:10" s="62" customFormat="1" x14ac:dyDescent="0.3">
      <c r="A796" s="63"/>
      <c r="B796" s="63"/>
      <c r="C796" s="63"/>
      <c r="D796" s="63"/>
      <c r="E796" s="63"/>
      <c r="F796" s="63"/>
      <c r="G796" s="63"/>
      <c r="H796" s="63"/>
      <c r="I796" s="63"/>
      <c r="J796" s="63"/>
    </row>
    <row r="797" spans="1:10" s="62" customFormat="1" x14ac:dyDescent="0.3">
      <c r="A797" s="63"/>
      <c r="B797" s="63"/>
      <c r="C797" s="63"/>
      <c r="D797" s="63"/>
      <c r="E797" s="63"/>
      <c r="F797" s="63"/>
      <c r="G797" s="63"/>
      <c r="H797" s="63"/>
      <c r="I797" s="63"/>
      <c r="J797" s="63"/>
    </row>
    <row r="798" spans="1:10" s="62" customFormat="1" x14ac:dyDescent="0.3">
      <c r="A798" s="63"/>
      <c r="B798" s="63"/>
      <c r="C798" s="63"/>
      <c r="D798" s="63"/>
      <c r="E798" s="63"/>
      <c r="F798" s="63"/>
      <c r="G798" s="63"/>
      <c r="H798" s="63"/>
      <c r="I798" s="63"/>
      <c r="J798" s="63"/>
    </row>
    <row r="799" spans="1:10" s="62" customFormat="1" x14ac:dyDescent="0.3">
      <c r="A799" s="63"/>
      <c r="B799" s="63"/>
      <c r="C799" s="63"/>
      <c r="D799" s="63"/>
      <c r="E799" s="63"/>
      <c r="F799" s="63"/>
      <c r="G799" s="63"/>
      <c r="H799" s="63"/>
      <c r="I799" s="63"/>
      <c r="J799" s="63"/>
    </row>
    <row r="800" spans="1:10" s="62" customFormat="1" x14ac:dyDescent="0.3">
      <c r="A800" s="63"/>
      <c r="B800" s="63"/>
      <c r="C800" s="63"/>
      <c r="D800" s="63"/>
      <c r="E800" s="63"/>
      <c r="F800" s="63"/>
      <c r="G800" s="63"/>
      <c r="H800" s="63"/>
      <c r="I800" s="63"/>
      <c r="J800" s="63"/>
    </row>
    <row r="801" spans="1:10" s="62" customFormat="1" x14ac:dyDescent="0.3">
      <c r="A801" s="63"/>
      <c r="B801" s="63"/>
      <c r="C801" s="63"/>
      <c r="D801" s="63"/>
      <c r="E801" s="63"/>
      <c r="F801" s="63"/>
      <c r="G801" s="63"/>
      <c r="H801" s="63"/>
      <c r="I801" s="63"/>
      <c r="J801" s="63"/>
    </row>
    <row r="802" spans="1:10" s="62" customFormat="1" x14ac:dyDescent="0.3">
      <c r="A802" s="63"/>
      <c r="B802" s="63"/>
      <c r="C802" s="63"/>
      <c r="D802" s="63"/>
      <c r="E802" s="63"/>
      <c r="F802" s="63"/>
      <c r="G802" s="63"/>
      <c r="H802" s="63"/>
      <c r="I802" s="63"/>
      <c r="J802" s="63"/>
    </row>
    <row r="803" spans="1:10" s="62" customFormat="1" x14ac:dyDescent="0.3">
      <c r="A803" s="63"/>
      <c r="B803" s="63"/>
      <c r="C803" s="63"/>
      <c r="D803" s="63"/>
      <c r="E803" s="63"/>
      <c r="F803" s="63"/>
      <c r="G803" s="63"/>
      <c r="H803" s="63"/>
      <c r="I803" s="63"/>
      <c r="J803" s="63"/>
    </row>
    <row r="804" spans="1:10" s="62" customFormat="1" x14ac:dyDescent="0.3">
      <c r="A804" s="63"/>
      <c r="B804" s="63"/>
      <c r="C804" s="63"/>
      <c r="D804" s="63"/>
      <c r="E804" s="63"/>
      <c r="F804" s="63"/>
      <c r="G804" s="63"/>
      <c r="H804" s="63"/>
      <c r="I804" s="63"/>
      <c r="J804" s="63"/>
    </row>
    <row r="805" spans="1:10" s="62" customFormat="1" x14ac:dyDescent="0.3">
      <c r="A805" s="63"/>
      <c r="B805" s="63"/>
      <c r="C805" s="63"/>
      <c r="D805" s="63"/>
      <c r="E805" s="63"/>
      <c r="F805" s="63"/>
      <c r="G805" s="63"/>
      <c r="H805" s="63"/>
      <c r="I805" s="63"/>
      <c r="J805" s="63"/>
    </row>
    <row r="806" spans="1:10" s="62" customFormat="1" x14ac:dyDescent="0.3">
      <c r="A806" s="63"/>
      <c r="B806" s="63"/>
      <c r="C806" s="63"/>
      <c r="D806" s="63"/>
      <c r="E806" s="63"/>
      <c r="F806" s="63"/>
      <c r="G806" s="63"/>
      <c r="H806" s="63"/>
      <c r="I806" s="63"/>
      <c r="J806" s="63"/>
    </row>
    <row r="807" spans="1:10" s="62" customFormat="1" x14ac:dyDescent="0.3">
      <c r="A807" s="63"/>
      <c r="B807" s="63"/>
      <c r="C807" s="63"/>
      <c r="D807" s="63"/>
      <c r="E807" s="63"/>
      <c r="F807" s="63"/>
      <c r="G807" s="63"/>
      <c r="H807" s="63"/>
      <c r="I807" s="63"/>
      <c r="J807" s="63"/>
    </row>
    <row r="808" spans="1:10" s="62" customFormat="1" x14ac:dyDescent="0.3">
      <c r="A808" s="63"/>
      <c r="B808" s="63"/>
      <c r="C808" s="63"/>
      <c r="D808" s="63"/>
      <c r="E808" s="63"/>
      <c r="F808" s="63"/>
      <c r="G808" s="63"/>
      <c r="H808" s="63"/>
      <c r="I808" s="63"/>
      <c r="J808" s="63"/>
    </row>
    <row r="809" spans="1:10" s="62" customFormat="1" x14ac:dyDescent="0.3">
      <c r="A809" s="63"/>
      <c r="B809" s="63"/>
      <c r="C809" s="63"/>
      <c r="D809" s="63"/>
      <c r="E809" s="63"/>
      <c r="F809" s="63"/>
      <c r="G809" s="63"/>
      <c r="H809" s="63"/>
      <c r="I809" s="63"/>
      <c r="J809" s="63"/>
    </row>
    <row r="810" spans="1:10" s="62" customFormat="1" x14ac:dyDescent="0.3">
      <c r="A810" s="63"/>
      <c r="B810" s="63"/>
      <c r="C810" s="63"/>
      <c r="D810" s="63"/>
      <c r="E810" s="63"/>
      <c r="F810" s="63"/>
      <c r="G810" s="63"/>
      <c r="H810" s="63"/>
      <c r="I810" s="63"/>
      <c r="J810" s="63"/>
    </row>
    <row r="811" spans="1:10" s="62" customFormat="1" x14ac:dyDescent="0.3">
      <c r="A811" s="63"/>
      <c r="B811" s="63"/>
      <c r="C811" s="63"/>
      <c r="D811" s="63"/>
      <c r="E811" s="63"/>
      <c r="F811" s="63"/>
      <c r="G811" s="63"/>
      <c r="H811" s="63"/>
      <c r="I811" s="63"/>
      <c r="J811" s="63"/>
    </row>
    <row r="812" spans="1:10" s="62" customFormat="1" x14ac:dyDescent="0.3">
      <c r="A812" s="63"/>
      <c r="B812" s="63"/>
      <c r="C812" s="63"/>
      <c r="D812" s="63"/>
      <c r="E812" s="63"/>
      <c r="F812" s="63"/>
      <c r="G812" s="63"/>
      <c r="H812" s="63"/>
      <c r="I812" s="63"/>
      <c r="J812" s="63"/>
    </row>
    <row r="813" spans="1:10" s="62" customFormat="1" x14ac:dyDescent="0.3">
      <c r="A813" s="63"/>
      <c r="B813" s="63"/>
      <c r="C813" s="63"/>
      <c r="D813" s="63"/>
      <c r="E813" s="63"/>
      <c r="F813" s="63"/>
      <c r="G813" s="63"/>
      <c r="H813" s="63"/>
      <c r="I813" s="63"/>
      <c r="J813" s="63"/>
    </row>
    <row r="814" spans="1:10" s="62" customFormat="1" x14ac:dyDescent="0.3">
      <c r="A814" s="63"/>
      <c r="B814" s="63"/>
      <c r="C814" s="63"/>
      <c r="D814" s="63"/>
      <c r="E814" s="63"/>
      <c r="F814" s="63"/>
      <c r="G814" s="63"/>
      <c r="H814" s="63"/>
      <c r="I814" s="63"/>
      <c r="J814" s="63"/>
    </row>
    <row r="815" spans="1:10" s="62" customFormat="1" x14ac:dyDescent="0.3">
      <c r="A815" s="63"/>
      <c r="B815" s="63"/>
      <c r="C815" s="63"/>
      <c r="D815" s="63"/>
      <c r="E815" s="63"/>
      <c r="F815" s="63"/>
      <c r="G815" s="63"/>
      <c r="H815" s="63"/>
      <c r="I815" s="63"/>
      <c r="J815" s="63"/>
    </row>
    <row r="816" spans="1:10" s="62" customFormat="1" x14ac:dyDescent="0.3">
      <c r="A816" s="63"/>
      <c r="B816" s="63"/>
      <c r="C816" s="63"/>
      <c r="D816" s="63"/>
      <c r="E816" s="63"/>
      <c r="F816" s="63"/>
      <c r="G816" s="63"/>
      <c r="H816" s="63"/>
      <c r="I816" s="63"/>
      <c r="J816" s="63"/>
    </row>
    <row r="817" spans="1:10" s="62" customFormat="1" x14ac:dyDescent="0.3">
      <c r="A817" s="63"/>
      <c r="B817" s="63"/>
      <c r="C817" s="63"/>
      <c r="D817" s="63"/>
      <c r="E817" s="63"/>
      <c r="F817" s="63"/>
      <c r="G817" s="63"/>
      <c r="H817" s="63"/>
      <c r="I817" s="63"/>
      <c r="J817" s="63"/>
    </row>
    <row r="818" spans="1:10" s="62" customFormat="1" x14ac:dyDescent="0.3">
      <c r="A818" s="63"/>
      <c r="B818" s="63"/>
      <c r="C818" s="63"/>
      <c r="D818" s="63"/>
      <c r="E818" s="63"/>
      <c r="F818" s="63"/>
      <c r="G818" s="63"/>
      <c r="H818" s="63"/>
      <c r="I818" s="63"/>
      <c r="J818" s="63"/>
    </row>
    <row r="819" spans="1:10" s="62" customFormat="1" x14ac:dyDescent="0.3">
      <c r="A819" s="63"/>
      <c r="B819" s="63"/>
      <c r="C819" s="63"/>
      <c r="D819" s="63"/>
      <c r="E819" s="63"/>
      <c r="F819" s="63"/>
      <c r="G819" s="63"/>
      <c r="H819" s="63"/>
      <c r="I819" s="63"/>
      <c r="J819" s="63"/>
    </row>
    <row r="820" spans="1:10" s="62" customFormat="1" x14ac:dyDescent="0.3">
      <c r="A820" s="63"/>
      <c r="B820" s="63"/>
      <c r="C820" s="63"/>
      <c r="D820" s="63"/>
      <c r="E820" s="63"/>
      <c r="F820" s="63"/>
      <c r="G820" s="63"/>
      <c r="H820" s="63"/>
      <c r="I820" s="63"/>
      <c r="J820" s="63"/>
    </row>
    <row r="821" spans="1:10" s="62" customFormat="1" x14ac:dyDescent="0.3">
      <c r="A821" s="63"/>
      <c r="B821" s="63"/>
      <c r="C821" s="63"/>
      <c r="D821" s="63"/>
      <c r="E821" s="63"/>
      <c r="F821" s="63"/>
      <c r="G821" s="63"/>
      <c r="H821" s="63"/>
      <c r="I821" s="63"/>
      <c r="J821" s="63"/>
    </row>
    <row r="822" spans="1:10" s="62" customFormat="1" x14ac:dyDescent="0.3">
      <c r="A822" s="63"/>
      <c r="B822" s="63"/>
      <c r="C822" s="63"/>
      <c r="D822" s="63"/>
      <c r="E822" s="63"/>
      <c r="F822" s="63"/>
      <c r="G822" s="63"/>
      <c r="H822" s="63"/>
      <c r="I822" s="63"/>
      <c r="J822" s="63"/>
    </row>
    <row r="823" spans="1:10" s="62" customFormat="1" x14ac:dyDescent="0.3">
      <c r="A823" s="63"/>
      <c r="B823" s="63"/>
      <c r="C823" s="63"/>
      <c r="D823" s="63"/>
      <c r="E823" s="63"/>
      <c r="F823" s="63"/>
      <c r="G823" s="63"/>
      <c r="H823" s="63"/>
      <c r="I823" s="63"/>
      <c r="J823" s="63"/>
    </row>
    <row r="824" spans="1:10" s="62" customFormat="1" x14ac:dyDescent="0.3">
      <c r="A824" s="63"/>
      <c r="B824" s="63"/>
      <c r="C824" s="63"/>
      <c r="D824" s="63"/>
      <c r="E824" s="63"/>
      <c r="F824" s="63"/>
      <c r="G824" s="63"/>
      <c r="H824" s="63"/>
      <c r="I824" s="63"/>
      <c r="J824" s="63"/>
    </row>
    <row r="825" spans="1:10" s="62" customFormat="1" x14ac:dyDescent="0.3">
      <c r="A825" s="63"/>
      <c r="B825" s="63"/>
      <c r="C825" s="63"/>
      <c r="D825" s="63"/>
      <c r="E825" s="63"/>
      <c r="F825" s="63"/>
      <c r="G825" s="63"/>
      <c r="H825" s="63"/>
      <c r="I825" s="63"/>
      <c r="J825" s="63"/>
    </row>
    <row r="826" spans="1:10" s="62" customFormat="1" x14ac:dyDescent="0.3">
      <c r="A826" s="63"/>
      <c r="B826" s="63"/>
      <c r="C826" s="63"/>
      <c r="D826" s="63"/>
      <c r="E826" s="63"/>
      <c r="F826" s="63"/>
      <c r="G826" s="63"/>
      <c r="H826" s="63"/>
      <c r="I826" s="63"/>
      <c r="J826" s="63"/>
    </row>
    <row r="827" spans="1:10" s="62" customFormat="1" x14ac:dyDescent="0.3">
      <c r="A827" s="63"/>
      <c r="B827" s="63"/>
      <c r="C827" s="63"/>
      <c r="D827" s="63"/>
      <c r="E827" s="63"/>
      <c r="F827" s="63"/>
      <c r="G827" s="63"/>
      <c r="H827" s="63"/>
      <c r="I827" s="63"/>
      <c r="J827" s="63"/>
    </row>
    <row r="828" spans="1:10" s="62" customFormat="1" x14ac:dyDescent="0.3">
      <c r="A828" s="63"/>
      <c r="B828" s="63"/>
      <c r="C828" s="63"/>
      <c r="D828" s="63"/>
      <c r="E828" s="63"/>
      <c r="F828" s="63"/>
      <c r="G828" s="63"/>
      <c r="H828" s="63"/>
      <c r="I828" s="63"/>
      <c r="J828" s="63"/>
    </row>
    <row r="829" spans="1:10" s="62" customFormat="1" x14ac:dyDescent="0.3">
      <c r="A829" s="63"/>
      <c r="B829" s="63"/>
      <c r="C829" s="63"/>
      <c r="D829" s="63"/>
      <c r="E829" s="63"/>
      <c r="F829" s="63"/>
      <c r="G829" s="63"/>
      <c r="H829" s="63"/>
      <c r="I829" s="63"/>
      <c r="J829" s="63"/>
    </row>
    <row r="830" spans="1:10" s="62" customFormat="1" x14ac:dyDescent="0.3">
      <c r="A830" s="63"/>
      <c r="B830" s="63"/>
      <c r="C830" s="63"/>
      <c r="D830" s="63"/>
      <c r="E830" s="63"/>
      <c r="F830" s="63"/>
      <c r="G830" s="63"/>
      <c r="H830" s="63"/>
      <c r="I830" s="63"/>
      <c r="J830" s="63"/>
    </row>
    <row r="831" spans="1:10" s="62" customFormat="1" x14ac:dyDescent="0.3">
      <c r="A831" s="63"/>
      <c r="B831" s="63"/>
      <c r="C831" s="63"/>
      <c r="D831" s="63"/>
      <c r="E831" s="63"/>
      <c r="F831" s="63"/>
      <c r="G831" s="63"/>
      <c r="H831" s="63"/>
      <c r="I831" s="63"/>
      <c r="J831" s="63"/>
    </row>
    <row r="832" spans="1:10" s="62" customFormat="1" x14ac:dyDescent="0.3">
      <c r="A832" s="63"/>
      <c r="B832" s="63"/>
      <c r="C832" s="63"/>
      <c r="D832" s="63"/>
      <c r="E832" s="63"/>
      <c r="F832" s="63"/>
      <c r="G832" s="63"/>
      <c r="H832" s="63"/>
      <c r="I832" s="63"/>
      <c r="J832" s="63"/>
    </row>
    <row r="833" spans="1:10" s="62" customFormat="1" x14ac:dyDescent="0.3">
      <c r="A833" s="63"/>
      <c r="B833" s="63"/>
      <c r="C833" s="63"/>
      <c r="D833" s="63"/>
      <c r="E833" s="63"/>
      <c r="F833" s="63"/>
      <c r="G833" s="63"/>
      <c r="H833" s="63"/>
      <c r="I833" s="63"/>
      <c r="J833" s="63"/>
    </row>
    <row r="834" spans="1:10" s="62" customFormat="1" x14ac:dyDescent="0.3">
      <c r="A834" s="63"/>
      <c r="B834" s="63"/>
      <c r="C834" s="63"/>
      <c r="D834" s="63"/>
      <c r="E834" s="63"/>
      <c r="F834" s="63"/>
      <c r="G834" s="63"/>
      <c r="H834" s="63"/>
      <c r="I834" s="63"/>
      <c r="J834" s="63"/>
    </row>
    <row r="835" spans="1:10" s="62" customFormat="1" x14ac:dyDescent="0.3">
      <c r="A835" s="63"/>
      <c r="B835" s="63"/>
      <c r="C835" s="63"/>
      <c r="D835" s="63"/>
      <c r="E835" s="63"/>
      <c r="F835" s="63"/>
      <c r="G835" s="63"/>
      <c r="H835" s="63"/>
      <c r="I835" s="63"/>
      <c r="J835" s="63"/>
    </row>
    <row r="836" spans="1:10" s="62" customFormat="1" x14ac:dyDescent="0.3">
      <c r="A836" s="63"/>
      <c r="B836" s="63"/>
      <c r="C836" s="63"/>
      <c r="D836" s="63"/>
      <c r="E836" s="63"/>
      <c r="F836" s="63"/>
      <c r="G836" s="63"/>
      <c r="H836" s="63"/>
      <c r="I836" s="63"/>
      <c r="J836" s="63"/>
    </row>
    <row r="837" spans="1:10" s="62" customFormat="1" x14ac:dyDescent="0.3">
      <c r="A837" s="63"/>
      <c r="B837" s="63"/>
      <c r="C837" s="63"/>
      <c r="D837" s="63"/>
      <c r="E837" s="63"/>
      <c r="F837" s="63"/>
      <c r="G837" s="63"/>
      <c r="H837" s="63"/>
      <c r="I837" s="63"/>
      <c r="J837" s="63"/>
    </row>
    <row r="838" spans="1:10" s="62" customFormat="1" x14ac:dyDescent="0.3">
      <c r="A838" s="63"/>
      <c r="B838" s="63"/>
      <c r="C838" s="63"/>
      <c r="D838" s="63"/>
      <c r="E838" s="63"/>
      <c r="F838" s="63"/>
      <c r="G838" s="63"/>
      <c r="H838" s="63"/>
      <c r="I838" s="63"/>
      <c r="J838" s="63"/>
    </row>
    <row r="839" spans="1:10" s="62" customFormat="1" x14ac:dyDescent="0.3">
      <c r="A839" s="63"/>
      <c r="B839" s="63"/>
      <c r="C839" s="63"/>
      <c r="D839" s="63"/>
      <c r="E839" s="63"/>
      <c r="F839" s="63"/>
      <c r="G839" s="63"/>
      <c r="H839" s="63"/>
      <c r="I839" s="63"/>
      <c r="J839" s="63"/>
    </row>
    <row r="840" spans="1:10" s="62" customFormat="1" x14ac:dyDescent="0.3">
      <c r="A840" s="63"/>
      <c r="B840" s="63"/>
      <c r="C840" s="63"/>
      <c r="D840" s="63"/>
      <c r="E840" s="63"/>
      <c r="F840" s="63"/>
      <c r="G840" s="63"/>
      <c r="H840" s="63"/>
      <c r="I840" s="63"/>
      <c r="J840" s="63"/>
    </row>
    <row r="841" spans="1:10" s="62" customFormat="1" x14ac:dyDescent="0.3">
      <c r="A841" s="63"/>
      <c r="B841" s="63"/>
      <c r="C841" s="63"/>
      <c r="D841" s="63"/>
      <c r="E841" s="63"/>
      <c r="F841" s="63"/>
      <c r="G841" s="63"/>
      <c r="H841" s="63"/>
      <c r="I841" s="63"/>
      <c r="J841" s="63"/>
    </row>
    <row r="842" spans="1:10" s="62" customFormat="1" x14ac:dyDescent="0.3">
      <c r="A842" s="63"/>
      <c r="B842" s="63"/>
      <c r="C842" s="63"/>
      <c r="D842" s="63"/>
      <c r="E842" s="63"/>
      <c r="F842" s="63"/>
      <c r="G842" s="63"/>
      <c r="H842" s="63"/>
      <c r="I842" s="63"/>
      <c r="J842" s="63"/>
    </row>
    <row r="843" spans="1:10" s="62" customFormat="1" x14ac:dyDescent="0.3">
      <c r="A843" s="63"/>
      <c r="B843" s="63"/>
      <c r="C843" s="63"/>
      <c r="D843" s="63"/>
      <c r="E843" s="63"/>
      <c r="F843" s="63"/>
      <c r="G843" s="63"/>
      <c r="H843" s="63"/>
      <c r="I843" s="63"/>
      <c r="J843" s="63"/>
    </row>
    <row r="844" spans="1:10" s="62" customFormat="1" x14ac:dyDescent="0.3">
      <c r="A844" s="63"/>
      <c r="B844" s="63"/>
      <c r="C844" s="63"/>
      <c r="D844" s="63"/>
      <c r="E844" s="63"/>
      <c r="F844" s="63"/>
      <c r="G844" s="63"/>
      <c r="H844" s="63"/>
      <c r="I844" s="63"/>
      <c r="J844" s="63"/>
    </row>
    <row r="845" spans="1:10" s="62" customFormat="1" x14ac:dyDescent="0.3">
      <c r="A845" s="63"/>
      <c r="B845" s="63"/>
      <c r="C845" s="63"/>
      <c r="D845" s="63"/>
      <c r="E845" s="63"/>
      <c r="F845" s="63"/>
      <c r="G845" s="63"/>
      <c r="H845" s="63"/>
      <c r="I845" s="63"/>
      <c r="J845" s="63"/>
    </row>
    <row r="846" spans="1:10" s="62" customFormat="1" x14ac:dyDescent="0.3">
      <c r="A846" s="63"/>
      <c r="B846" s="63"/>
      <c r="C846" s="63"/>
      <c r="D846" s="63"/>
      <c r="E846" s="63"/>
      <c r="F846" s="63"/>
      <c r="G846" s="63"/>
      <c r="H846" s="63"/>
      <c r="I846" s="63"/>
      <c r="J846" s="63"/>
    </row>
    <row r="847" spans="1:10" s="62" customFormat="1" x14ac:dyDescent="0.3">
      <c r="A847" s="63"/>
      <c r="B847" s="63"/>
      <c r="C847" s="63"/>
      <c r="D847" s="63"/>
      <c r="E847" s="63"/>
      <c r="F847" s="63"/>
      <c r="G847" s="63"/>
      <c r="H847" s="63"/>
      <c r="I847" s="63"/>
      <c r="J847" s="63"/>
    </row>
    <row r="848" spans="1:10" s="62" customFormat="1" x14ac:dyDescent="0.3">
      <c r="A848" s="63"/>
      <c r="B848" s="63"/>
      <c r="C848" s="63"/>
      <c r="D848" s="63"/>
      <c r="E848" s="63"/>
      <c r="F848" s="63"/>
      <c r="G848" s="63"/>
      <c r="H848" s="63"/>
      <c r="I848" s="63"/>
      <c r="J848" s="63"/>
    </row>
    <row r="849" spans="1:10" s="62" customFormat="1" x14ac:dyDescent="0.3">
      <c r="A849" s="63"/>
      <c r="B849" s="63"/>
      <c r="C849" s="63"/>
      <c r="D849" s="63"/>
      <c r="E849" s="63"/>
      <c r="F849" s="63"/>
      <c r="G849" s="63"/>
      <c r="H849" s="63"/>
      <c r="I849" s="63"/>
      <c r="J849" s="63"/>
    </row>
    <row r="850" spans="1:10" s="62" customFormat="1" x14ac:dyDescent="0.3">
      <c r="A850" s="63"/>
      <c r="B850" s="63"/>
      <c r="C850" s="63"/>
      <c r="D850" s="63"/>
      <c r="E850" s="63"/>
      <c r="F850" s="63"/>
      <c r="G850" s="63"/>
      <c r="H850" s="63"/>
      <c r="I850" s="63"/>
      <c r="J850" s="63"/>
    </row>
    <row r="851" spans="1:10" s="62" customFormat="1" x14ac:dyDescent="0.3">
      <c r="A851" s="63"/>
      <c r="B851" s="63"/>
      <c r="C851" s="63"/>
      <c r="D851" s="63"/>
      <c r="E851" s="63"/>
      <c r="F851" s="63"/>
      <c r="G851" s="63"/>
      <c r="H851" s="63"/>
      <c r="I851" s="63"/>
      <c r="J851" s="63"/>
    </row>
    <row r="852" spans="1:10" s="62" customFormat="1" x14ac:dyDescent="0.3">
      <c r="A852" s="63"/>
      <c r="B852" s="63"/>
      <c r="C852" s="63"/>
      <c r="D852" s="63"/>
      <c r="E852" s="63"/>
      <c r="F852" s="63"/>
      <c r="G852" s="63"/>
      <c r="H852" s="63"/>
      <c r="I852" s="63"/>
      <c r="J852" s="63"/>
    </row>
    <row r="853" spans="1:10" s="62" customFormat="1" x14ac:dyDescent="0.3">
      <c r="A853" s="63"/>
      <c r="B853" s="63"/>
      <c r="C853" s="63"/>
      <c r="D853" s="63"/>
      <c r="E853" s="63"/>
      <c r="F853" s="63"/>
      <c r="G853" s="63"/>
      <c r="H853" s="63"/>
      <c r="I853" s="63"/>
      <c r="J853" s="63"/>
    </row>
    <row r="854" spans="1:10" s="62" customFormat="1" x14ac:dyDescent="0.3">
      <c r="A854" s="63"/>
      <c r="B854" s="63"/>
      <c r="C854" s="63"/>
      <c r="D854" s="63"/>
      <c r="E854" s="63"/>
      <c r="F854" s="63"/>
      <c r="G854" s="63"/>
      <c r="H854" s="63"/>
      <c r="I854" s="63"/>
      <c r="J854" s="63"/>
    </row>
    <row r="855" spans="1:10" s="62" customFormat="1" x14ac:dyDescent="0.3">
      <c r="A855" s="63"/>
      <c r="B855" s="63"/>
      <c r="C855" s="63"/>
      <c r="D855" s="63"/>
      <c r="E855" s="63"/>
      <c r="F855" s="63"/>
      <c r="G855" s="63"/>
      <c r="H855" s="63"/>
      <c r="I855" s="63"/>
      <c r="J855" s="63"/>
    </row>
    <row r="856" spans="1:10" s="62" customFormat="1" x14ac:dyDescent="0.3">
      <c r="A856" s="63"/>
      <c r="B856" s="63"/>
      <c r="C856" s="63"/>
      <c r="D856" s="63"/>
      <c r="E856" s="63"/>
      <c r="F856" s="63"/>
      <c r="G856" s="63"/>
      <c r="H856" s="63"/>
      <c r="I856" s="63"/>
      <c r="J856" s="63"/>
    </row>
    <row r="857" spans="1:10" s="62" customFormat="1" x14ac:dyDescent="0.3">
      <c r="A857" s="63"/>
      <c r="B857" s="63"/>
      <c r="C857" s="63"/>
      <c r="D857" s="63"/>
      <c r="E857" s="63"/>
      <c r="F857" s="63"/>
      <c r="G857" s="63"/>
      <c r="H857" s="63"/>
      <c r="I857" s="63"/>
      <c r="J857" s="63"/>
    </row>
    <row r="858" spans="1:10" s="62" customFormat="1" x14ac:dyDescent="0.3">
      <c r="A858" s="63"/>
      <c r="B858" s="63"/>
      <c r="C858" s="63"/>
      <c r="D858" s="63"/>
      <c r="E858" s="63"/>
      <c r="F858" s="63"/>
      <c r="G858" s="63"/>
      <c r="H858" s="63"/>
      <c r="I858" s="63"/>
      <c r="J858" s="63"/>
    </row>
    <row r="859" spans="1:10" s="62" customFormat="1" x14ac:dyDescent="0.3">
      <c r="A859" s="63"/>
      <c r="B859" s="63"/>
      <c r="C859" s="63"/>
      <c r="D859" s="63"/>
      <c r="E859" s="63"/>
      <c r="F859" s="63"/>
      <c r="G859" s="63"/>
      <c r="H859" s="63"/>
      <c r="I859" s="63"/>
      <c r="J859" s="63"/>
    </row>
    <row r="860" spans="1:10" s="62" customFormat="1" x14ac:dyDescent="0.3">
      <c r="A860" s="63"/>
      <c r="B860" s="63"/>
      <c r="C860" s="63"/>
      <c r="D860" s="63"/>
      <c r="E860" s="63"/>
      <c r="F860" s="63"/>
      <c r="G860" s="63"/>
      <c r="H860" s="63"/>
      <c r="I860" s="63"/>
      <c r="J860" s="63"/>
    </row>
    <row r="861" spans="1:10" s="62" customFormat="1" x14ac:dyDescent="0.3">
      <c r="A861" s="63"/>
      <c r="B861" s="63"/>
      <c r="C861" s="63"/>
      <c r="D861" s="63"/>
      <c r="E861" s="63"/>
      <c r="F861" s="63"/>
      <c r="G861" s="63"/>
      <c r="H861" s="63"/>
      <c r="I861" s="63"/>
      <c r="J861" s="63"/>
    </row>
    <row r="862" spans="1:10" s="62" customFormat="1" x14ac:dyDescent="0.3">
      <c r="A862" s="63"/>
      <c r="B862" s="63"/>
      <c r="C862" s="63"/>
      <c r="D862" s="63"/>
      <c r="E862" s="63"/>
      <c r="F862" s="63"/>
      <c r="G862" s="63"/>
      <c r="H862" s="63"/>
      <c r="I862" s="63"/>
      <c r="J862" s="63"/>
    </row>
    <row r="863" spans="1:10" s="62" customFormat="1" x14ac:dyDescent="0.3">
      <c r="A863" s="63"/>
      <c r="B863" s="63"/>
      <c r="C863" s="63"/>
      <c r="D863" s="63"/>
      <c r="E863" s="63"/>
      <c r="F863" s="63"/>
      <c r="G863" s="63"/>
      <c r="H863" s="63"/>
      <c r="I863" s="63"/>
      <c r="J863" s="63"/>
    </row>
    <row r="864" spans="1:10" s="62" customFormat="1" x14ac:dyDescent="0.3">
      <c r="A864" s="63"/>
      <c r="B864" s="63"/>
      <c r="C864" s="63"/>
      <c r="D864" s="63"/>
      <c r="E864" s="63"/>
      <c r="F864" s="63"/>
      <c r="G864" s="63"/>
      <c r="H864" s="63"/>
      <c r="I864" s="63"/>
      <c r="J864" s="63"/>
    </row>
    <row r="865" spans="1:10" s="62" customFormat="1" x14ac:dyDescent="0.3">
      <c r="A865" s="63"/>
      <c r="B865" s="63"/>
      <c r="C865" s="63"/>
      <c r="D865" s="63"/>
      <c r="E865" s="63"/>
      <c r="F865" s="63"/>
      <c r="G865" s="63"/>
      <c r="H865" s="63"/>
      <c r="I865" s="63"/>
      <c r="J865" s="63"/>
    </row>
    <row r="866" spans="1:10" s="62" customFormat="1" x14ac:dyDescent="0.3">
      <c r="A866" s="63"/>
      <c r="B866" s="63"/>
      <c r="C866" s="63"/>
      <c r="D866" s="63"/>
      <c r="E866" s="63"/>
      <c r="F866" s="63"/>
      <c r="G866" s="63"/>
      <c r="H866" s="63"/>
      <c r="I866" s="63"/>
      <c r="J866" s="63"/>
    </row>
    <row r="867" spans="1:10" s="62" customFormat="1" x14ac:dyDescent="0.3">
      <c r="A867" s="63"/>
      <c r="B867" s="63"/>
      <c r="C867" s="63"/>
      <c r="D867" s="63"/>
      <c r="E867" s="63"/>
      <c r="F867" s="63"/>
      <c r="G867" s="63"/>
      <c r="H867" s="63"/>
      <c r="I867" s="63"/>
      <c r="J867" s="63"/>
    </row>
    <row r="868" spans="1:10" s="62" customFormat="1" x14ac:dyDescent="0.3">
      <c r="A868" s="63"/>
      <c r="B868" s="63"/>
      <c r="C868" s="63"/>
      <c r="D868" s="63"/>
      <c r="E868" s="63"/>
      <c r="F868" s="63"/>
      <c r="G868" s="63"/>
      <c r="H868" s="63"/>
      <c r="I868" s="63"/>
      <c r="J868" s="63"/>
    </row>
    <row r="869" spans="1:10" s="62" customFormat="1" x14ac:dyDescent="0.3">
      <c r="A869" s="63"/>
      <c r="B869" s="63"/>
      <c r="C869" s="63"/>
      <c r="D869" s="63"/>
      <c r="E869" s="63"/>
      <c r="F869" s="63"/>
      <c r="G869" s="63"/>
      <c r="H869" s="63"/>
      <c r="I869" s="63"/>
      <c r="J869" s="63"/>
    </row>
    <row r="870" spans="1:10" s="62" customFormat="1" x14ac:dyDescent="0.3">
      <c r="A870" s="63"/>
      <c r="B870" s="63"/>
      <c r="C870" s="63"/>
      <c r="D870" s="63"/>
      <c r="E870" s="63"/>
      <c r="F870" s="63"/>
      <c r="G870" s="63"/>
      <c r="H870" s="63"/>
      <c r="I870" s="63"/>
      <c r="J870" s="63"/>
    </row>
    <row r="871" spans="1:10" s="62" customFormat="1" x14ac:dyDescent="0.3">
      <c r="A871" s="63"/>
      <c r="B871" s="63"/>
      <c r="C871" s="63"/>
      <c r="D871" s="63"/>
      <c r="E871" s="63"/>
      <c r="F871" s="63"/>
      <c r="G871" s="63"/>
      <c r="H871" s="63"/>
      <c r="I871" s="63"/>
      <c r="J871" s="63"/>
    </row>
    <row r="872" spans="1:10" s="62" customFormat="1" x14ac:dyDescent="0.3">
      <c r="A872" s="63"/>
      <c r="B872" s="63"/>
      <c r="C872" s="63"/>
      <c r="D872" s="63"/>
      <c r="E872" s="63"/>
      <c r="F872" s="63"/>
      <c r="G872" s="63"/>
      <c r="H872" s="63"/>
      <c r="I872" s="63"/>
      <c r="J872" s="63"/>
    </row>
    <row r="873" spans="1:10" s="62" customFormat="1" x14ac:dyDescent="0.3">
      <c r="A873" s="63"/>
      <c r="B873" s="63"/>
      <c r="C873" s="63"/>
      <c r="D873" s="63"/>
      <c r="E873" s="63"/>
      <c r="F873" s="63"/>
      <c r="G873" s="63"/>
      <c r="H873" s="63"/>
      <c r="I873" s="63"/>
      <c r="J873" s="63"/>
    </row>
    <row r="874" spans="1:10" s="62" customFormat="1" x14ac:dyDescent="0.3">
      <c r="A874" s="63"/>
      <c r="B874" s="63"/>
      <c r="C874" s="63"/>
      <c r="D874" s="63"/>
      <c r="E874" s="63"/>
      <c r="F874" s="63"/>
      <c r="G874" s="63"/>
      <c r="H874" s="63"/>
      <c r="I874" s="63"/>
      <c r="J874" s="63"/>
    </row>
    <row r="875" spans="1:10" s="62" customFormat="1" x14ac:dyDescent="0.3">
      <c r="A875" s="63"/>
      <c r="B875" s="63"/>
      <c r="C875" s="63"/>
      <c r="D875" s="63"/>
      <c r="E875" s="63"/>
      <c r="F875" s="63"/>
      <c r="G875" s="63"/>
      <c r="H875" s="63"/>
      <c r="I875" s="63"/>
      <c r="J875" s="63"/>
    </row>
    <row r="876" spans="1:10" s="62" customFormat="1" x14ac:dyDescent="0.3">
      <c r="A876" s="63"/>
      <c r="B876" s="63"/>
      <c r="C876" s="63"/>
      <c r="D876" s="63"/>
      <c r="E876" s="63"/>
      <c r="F876" s="63"/>
      <c r="G876" s="63"/>
      <c r="H876" s="63"/>
      <c r="I876" s="63"/>
      <c r="J876" s="63"/>
    </row>
    <row r="877" spans="1:10" s="62" customFormat="1" x14ac:dyDescent="0.3">
      <c r="A877" s="63"/>
      <c r="B877" s="63"/>
      <c r="C877" s="63"/>
      <c r="D877" s="63"/>
      <c r="E877" s="63"/>
      <c r="F877" s="63"/>
      <c r="G877" s="63"/>
      <c r="H877" s="63"/>
      <c r="I877" s="63"/>
      <c r="J877" s="63"/>
    </row>
    <row r="878" spans="1:10" s="62" customFormat="1" x14ac:dyDescent="0.3">
      <c r="A878" s="63"/>
      <c r="B878" s="63"/>
      <c r="C878" s="63"/>
      <c r="D878" s="63"/>
      <c r="E878" s="63"/>
      <c r="F878" s="63"/>
      <c r="G878" s="63"/>
      <c r="H878" s="63"/>
      <c r="I878" s="63"/>
      <c r="J878" s="63"/>
    </row>
    <row r="879" spans="1:10" s="62" customFormat="1" x14ac:dyDescent="0.3">
      <c r="A879" s="63"/>
      <c r="B879" s="63"/>
      <c r="C879" s="63"/>
      <c r="D879" s="63"/>
      <c r="E879" s="63"/>
      <c r="F879" s="63"/>
      <c r="G879" s="63"/>
      <c r="H879" s="63"/>
      <c r="I879" s="63"/>
      <c r="J879" s="63"/>
    </row>
  </sheetData>
  <sheetProtection algorithmName="SHA-512" hashValue="bb7lZk0X23ZRS1KfPzBHPw5gsupuPfnwRmcp8quHjWduoI4wc2CA4PwUJt2rGZ3rP/Ia6wOzA/gwfjIpFKZYdA==" saltValue="AXRIWtE67y5QmASXIS/PYw==" spinCount="100000" sheet="1" objects="1" scenarios="1"/>
  <mergeCells count="16">
    <mergeCell ref="K16:K17"/>
    <mergeCell ref="A1:K1"/>
    <mergeCell ref="A2:K2"/>
    <mergeCell ref="A3:K3"/>
    <mergeCell ref="A4:K4"/>
    <mergeCell ref="A5:K5"/>
    <mergeCell ref="A16:A17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</mergeCells>
  <pageMargins left="1.4566929133858268" right="0.11811023622047245" top="0.6692913385826772" bottom="0.23622047244094491" header="0" footer="0"/>
  <pageSetup paperSize="9" scale="65" orientation="landscape" verticalDpi="200" r:id="rId1"/>
  <headerFooter alignWithMargins="0"/>
  <rowBreaks count="1" manualBreakCount="1">
    <brk id="514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pageSetUpPr fitToPage="1"/>
  </sheetPr>
  <dimension ref="A1:F630"/>
  <sheetViews>
    <sheetView topLeftCell="B167" zoomScale="85" zoomScaleNormal="85" workbookViewId="0">
      <selection activeCell="E181" sqref="E181:E182"/>
    </sheetView>
  </sheetViews>
  <sheetFormatPr baseColWidth="10" defaultColWidth="9.140625" defaultRowHeight="12.75" x14ac:dyDescent="0.2"/>
  <cols>
    <col min="1" max="1" width="81.140625" style="263" customWidth="1"/>
    <col min="2" max="2" width="78.42578125" style="263" customWidth="1"/>
    <col min="3" max="3" width="32.28515625" style="258" customWidth="1"/>
    <col min="4" max="4" width="13" style="262" customWidth="1"/>
    <col min="5" max="5" width="15.42578125" style="258" customWidth="1"/>
    <col min="6" max="6" width="16.7109375" style="259" customWidth="1"/>
    <col min="7" max="256" width="9.140625" style="106"/>
    <col min="257" max="257" width="30.7109375" style="106" customWidth="1"/>
    <col min="258" max="258" width="30.140625" style="106" customWidth="1"/>
    <col min="259" max="259" width="52.85546875" style="106" customWidth="1"/>
    <col min="260" max="260" width="13" style="106" customWidth="1"/>
    <col min="261" max="261" width="15.42578125" style="106" customWidth="1"/>
    <col min="262" max="262" width="16.7109375" style="106" customWidth="1"/>
    <col min="263" max="512" width="9.140625" style="106"/>
    <col min="513" max="513" width="30.7109375" style="106" customWidth="1"/>
    <col min="514" max="514" width="30.140625" style="106" customWidth="1"/>
    <col min="515" max="515" width="52.85546875" style="106" customWidth="1"/>
    <col min="516" max="516" width="13" style="106" customWidth="1"/>
    <col min="517" max="517" width="15.42578125" style="106" customWidth="1"/>
    <col min="518" max="518" width="16.7109375" style="106" customWidth="1"/>
    <col min="519" max="768" width="9.140625" style="106"/>
    <col min="769" max="769" width="30.7109375" style="106" customWidth="1"/>
    <col min="770" max="770" width="30.140625" style="106" customWidth="1"/>
    <col min="771" max="771" width="52.85546875" style="106" customWidth="1"/>
    <col min="772" max="772" width="13" style="106" customWidth="1"/>
    <col min="773" max="773" width="15.42578125" style="106" customWidth="1"/>
    <col min="774" max="774" width="16.7109375" style="106" customWidth="1"/>
    <col min="775" max="1024" width="9.140625" style="106"/>
    <col min="1025" max="1025" width="30.7109375" style="106" customWidth="1"/>
    <col min="1026" max="1026" width="30.140625" style="106" customWidth="1"/>
    <col min="1027" max="1027" width="52.85546875" style="106" customWidth="1"/>
    <col min="1028" max="1028" width="13" style="106" customWidth="1"/>
    <col min="1029" max="1029" width="15.42578125" style="106" customWidth="1"/>
    <col min="1030" max="1030" width="16.7109375" style="106" customWidth="1"/>
    <col min="1031" max="1280" width="9.140625" style="106"/>
    <col min="1281" max="1281" width="30.7109375" style="106" customWidth="1"/>
    <col min="1282" max="1282" width="30.140625" style="106" customWidth="1"/>
    <col min="1283" max="1283" width="52.85546875" style="106" customWidth="1"/>
    <col min="1284" max="1284" width="13" style="106" customWidth="1"/>
    <col min="1285" max="1285" width="15.42578125" style="106" customWidth="1"/>
    <col min="1286" max="1286" width="16.7109375" style="106" customWidth="1"/>
    <col min="1287" max="1536" width="9.140625" style="106"/>
    <col min="1537" max="1537" width="30.7109375" style="106" customWidth="1"/>
    <col min="1538" max="1538" width="30.140625" style="106" customWidth="1"/>
    <col min="1539" max="1539" width="52.85546875" style="106" customWidth="1"/>
    <col min="1540" max="1540" width="13" style="106" customWidth="1"/>
    <col min="1541" max="1541" width="15.42578125" style="106" customWidth="1"/>
    <col min="1542" max="1542" width="16.7109375" style="106" customWidth="1"/>
    <col min="1543" max="1792" width="9.140625" style="106"/>
    <col min="1793" max="1793" width="30.7109375" style="106" customWidth="1"/>
    <col min="1794" max="1794" width="30.140625" style="106" customWidth="1"/>
    <col min="1795" max="1795" width="52.85546875" style="106" customWidth="1"/>
    <col min="1796" max="1796" width="13" style="106" customWidth="1"/>
    <col min="1797" max="1797" width="15.42578125" style="106" customWidth="1"/>
    <col min="1798" max="1798" width="16.7109375" style="106" customWidth="1"/>
    <col min="1799" max="2048" width="9.140625" style="106"/>
    <col min="2049" max="2049" width="30.7109375" style="106" customWidth="1"/>
    <col min="2050" max="2050" width="30.140625" style="106" customWidth="1"/>
    <col min="2051" max="2051" width="52.85546875" style="106" customWidth="1"/>
    <col min="2052" max="2052" width="13" style="106" customWidth="1"/>
    <col min="2053" max="2053" width="15.42578125" style="106" customWidth="1"/>
    <col min="2054" max="2054" width="16.7109375" style="106" customWidth="1"/>
    <col min="2055" max="2304" width="9.140625" style="106"/>
    <col min="2305" max="2305" width="30.7109375" style="106" customWidth="1"/>
    <col min="2306" max="2306" width="30.140625" style="106" customWidth="1"/>
    <col min="2307" max="2307" width="52.85546875" style="106" customWidth="1"/>
    <col min="2308" max="2308" width="13" style="106" customWidth="1"/>
    <col min="2309" max="2309" width="15.42578125" style="106" customWidth="1"/>
    <col min="2310" max="2310" width="16.7109375" style="106" customWidth="1"/>
    <col min="2311" max="2560" width="9.140625" style="106"/>
    <col min="2561" max="2561" width="30.7109375" style="106" customWidth="1"/>
    <col min="2562" max="2562" width="30.140625" style="106" customWidth="1"/>
    <col min="2563" max="2563" width="52.85546875" style="106" customWidth="1"/>
    <col min="2564" max="2564" width="13" style="106" customWidth="1"/>
    <col min="2565" max="2565" width="15.42578125" style="106" customWidth="1"/>
    <col min="2566" max="2566" width="16.7109375" style="106" customWidth="1"/>
    <col min="2567" max="2816" width="9.140625" style="106"/>
    <col min="2817" max="2817" width="30.7109375" style="106" customWidth="1"/>
    <col min="2818" max="2818" width="30.140625" style="106" customWidth="1"/>
    <col min="2819" max="2819" width="52.85546875" style="106" customWidth="1"/>
    <col min="2820" max="2820" width="13" style="106" customWidth="1"/>
    <col min="2821" max="2821" width="15.42578125" style="106" customWidth="1"/>
    <col min="2822" max="2822" width="16.7109375" style="106" customWidth="1"/>
    <col min="2823" max="3072" width="9.140625" style="106"/>
    <col min="3073" max="3073" width="30.7109375" style="106" customWidth="1"/>
    <col min="3074" max="3074" width="30.140625" style="106" customWidth="1"/>
    <col min="3075" max="3075" width="52.85546875" style="106" customWidth="1"/>
    <col min="3076" max="3076" width="13" style="106" customWidth="1"/>
    <col min="3077" max="3077" width="15.42578125" style="106" customWidth="1"/>
    <col min="3078" max="3078" width="16.7109375" style="106" customWidth="1"/>
    <col min="3079" max="3328" width="9.140625" style="106"/>
    <col min="3329" max="3329" width="30.7109375" style="106" customWidth="1"/>
    <col min="3330" max="3330" width="30.140625" style="106" customWidth="1"/>
    <col min="3331" max="3331" width="52.85546875" style="106" customWidth="1"/>
    <col min="3332" max="3332" width="13" style="106" customWidth="1"/>
    <col min="3333" max="3333" width="15.42578125" style="106" customWidth="1"/>
    <col min="3334" max="3334" width="16.7109375" style="106" customWidth="1"/>
    <col min="3335" max="3584" width="9.140625" style="106"/>
    <col min="3585" max="3585" width="30.7109375" style="106" customWidth="1"/>
    <col min="3586" max="3586" width="30.140625" style="106" customWidth="1"/>
    <col min="3587" max="3587" width="52.85546875" style="106" customWidth="1"/>
    <col min="3588" max="3588" width="13" style="106" customWidth="1"/>
    <col min="3589" max="3589" width="15.42578125" style="106" customWidth="1"/>
    <col min="3590" max="3590" width="16.7109375" style="106" customWidth="1"/>
    <col min="3591" max="3840" width="9.140625" style="106"/>
    <col min="3841" max="3841" width="30.7109375" style="106" customWidth="1"/>
    <col min="3842" max="3842" width="30.140625" style="106" customWidth="1"/>
    <col min="3843" max="3843" width="52.85546875" style="106" customWidth="1"/>
    <col min="3844" max="3844" width="13" style="106" customWidth="1"/>
    <col min="3845" max="3845" width="15.42578125" style="106" customWidth="1"/>
    <col min="3846" max="3846" width="16.7109375" style="106" customWidth="1"/>
    <col min="3847" max="4096" width="9.140625" style="106"/>
    <col min="4097" max="4097" width="30.7109375" style="106" customWidth="1"/>
    <col min="4098" max="4098" width="30.140625" style="106" customWidth="1"/>
    <col min="4099" max="4099" width="52.85546875" style="106" customWidth="1"/>
    <col min="4100" max="4100" width="13" style="106" customWidth="1"/>
    <col min="4101" max="4101" width="15.42578125" style="106" customWidth="1"/>
    <col min="4102" max="4102" width="16.7109375" style="106" customWidth="1"/>
    <col min="4103" max="4352" width="9.140625" style="106"/>
    <col min="4353" max="4353" width="30.7109375" style="106" customWidth="1"/>
    <col min="4354" max="4354" width="30.140625" style="106" customWidth="1"/>
    <col min="4355" max="4355" width="52.85546875" style="106" customWidth="1"/>
    <col min="4356" max="4356" width="13" style="106" customWidth="1"/>
    <col min="4357" max="4357" width="15.42578125" style="106" customWidth="1"/>
    <col min="4358" max="4358" width="16.7109375" style="106" customWidth="1"/>
    <col min="4359" max="4608" width="9.140625" style="106"/>
    <col min="4609" max="4609" width="30.7109375" style="106" customWidth="1"/>
    <col min="4610" max="4610" width="30.140625" style="106" customWidth="1"/>
    <col min="4611" max="4611" width="52.85546875" style="106" customWidth="1"/>
    <col min="4612" max="4612" width="13" style="106" customWidth="1"/>
    <col min="4613" max="4613" width="15.42578125" style="106" customWidth="1"/>
    <col min="4614" max="4614" width="16.7109375" style="106" customWidth="1"/>
    <col min="4615" max="4864" width="9.140625" style="106"/>
    <col min="4865" max="4865" width="30.7109375" style="106" customWidth="1"/>
    <col min="4866" max="4866" width="30.140625" style="106" customWidth="1"/>
    <col min="4867" max="4867" width="52.85546875" style="106" customWidth="1"/>
    <col min="4868" max="4868" width="13" style="106" customWidth="1"/>
    <col min="4869" max="4869" width="15.42578125" style="106" customWidth="1"/>
    <col min="4870" max="4870" width="16.7109375" style="106" customWidth="1"/>
    <col min="4871" max="5120" width="9.140625" style="106"/>
    <col min="5121" max="5121" width="30.7109375" style="106" customWidth="1"/>
    <col min="5122" max="5122" width="30.140625" style="106" customWidth="1"/>
    <col min="5123" max="5123" width="52.85546875" style="106" customWidth="1"/>
    <col min="5124" max="5124" width="13" style="106" customWidth="1"/>
    <col min="5125" max="5125" width="15.42578125" style="106" customWidth="1"/>
    <col min="5126" max="5126" width="16.7109375" style="106" customWidth="1"/>
    <col min="5127" max="5376" width="9.140625" style="106"/>
    <col min="5377" max="5377" width="30.7109375" style="106" customWidth="1"/>
    <col min="5378" max="5378" width="30.140625" style="106" customWidth="1"/>
    <col min="5379" max="5379" width="52.85546875" style="106" customWidth="1"/>
    <col min="5380" max="5380" width="13" style="106" customWidth="1"/>
    <col min="5381" max="5381" width="15.42578125" style="106" customWidth="1"/>
    <col min="5382" max="5382" width="16.7109375" style="106" customWidth="1"/>
    <col min="5383" max="5632" width="9.140625" style="106"/>
    <col min="5633" max="5633" width="30.7109375" style="106" customWidth="1"/>
    <col min="5634" max="5634" width="30.140625" style="106" customWidth="1"/>
    <col min="5635" max="5635" width="52.85546875" style="106" customWidth="1"/>
    <col min="5636" max="5636" width="13" style="106" customWidth="1"/>
    <col min="5637" max="5637" width="15.42578125" style="106" customWidth="1"/>
    <col min="5638" max="5638" width="16.7109375" style="106" customWidth="1"/>
    <col min="5639" max="5888" width="9.140625" style="106"/>
    <col min="5889" max="5889" width="30.7109375" style="106" customWidth="1"/>
    <col min="5890" max="5890" width="30.140625" style="106" customWidth="1"/>
    <col min="5891" max="5891" width="52.85546875" style="106" customWidth="1"/>
    <col min="5892" max="5892" width="13" style="106" customWidth="1"/>
    <col min="5893" max="5893" width="15.42578125" style="106" customWidth="1"/>
    <col min="5894" max="5894" width="16.7109375" style="106" customWidth="1"/>
    <col min="5895" max="6144" width="9.140625" style="106"/>
    <col min="6145" max="6145" width="30.7109375" style="106" customWidth="1"/>
    <col min="6146" max="6146" width="30.140625" style="106" customWidth="1"/>
    <col min="6147" max="6147" width="52.85546875" style="106" customWidth="1"/>
    <col min="6148" max="6148" width="13" style="106" customWidth="1"/>
    <col min="6149" max="6149" width="15.42578125" style="106" customWidth="1"/>
    <col min="6150" max="6150" width="16.7109375" style="106" customWidth="1"/>
    <col min="6151" max="6400" width="9.140625" style="106"/>
    <col min="6401" max="6401" width="30.7109375" style="106" customWidth="1"/>
    <col min="6402" max="6402" width="30.140625" style="106" customWidth="1"/>
    <col min="6403" max="6403" width="52.85546875" style="106" customWidth="1"/>
    <col min="6404" max="6404" width="13" style="106" customWidth="1"/>
    <col min="6405" max="6405" width="15.42578125" style="106" customWidth="1"/>
    <col min="6406" max="6406" width="16.7109375" style="106" customWidth="1"/>
    <col min="6407" max="6656" width="9.140625" style="106"/>
    <col min="6657" max="6657" width="30.7109375" style="106" customWidth="1"/>
    <col min="6658" max="6658" width="30.140625" style="106" customWidth="1"/>
    <col min="6659" max="6659" width="52.85546875" style="106" customWidth="1"/>
    <col min="6660" max="6660" width="13" style="106" customWidth="1"/>
    <col min="6661" max="6661" width="15.42578125" style="106" customWidth="1"/>
    <col min="6662" max="6662" width="16.7109375" style="106" customWidth="1"/>
    <col min="6663" max="6912" width="9.140625" style="106"/>
    <col min="6913" max="6913" width="30.7109375" style="106" customWidth="1"/>
    <col min="6914" max="6914" width="30.140625" style="106" customWidth="1"/>
    <col min="6915" max="6915" width="52.85546875" style="106" customWidth="1"/>
    <col min="6916" max="6916" width="13" style="106" customWidth="1"/>
    <col min="6917" max="6917" width="15.42578125" style="106" customWidth="1"/>
    <col min="6918" max="6918" width="16.7109375" style="106" customWidth="1"/>
    <col min="6919" max="7168" width="9.140625" style="106"/>
    <col min="7169" max="7169" width="30.7109375" style="106" customWidth="1"/>
    <col min="7170" max="7170" width="30.140625" style="106" customWidth="1"/>
    <col min="7171" max="7171" width="52.85546875" style="106" customWidth="1"/>
    <col min="7172" max="7172" width="13" style="106" customWidth="1"/>
    <col min="7173" max="7173" width="15.42578125" style="106" customWidth="1"/>
    <col min="7174" max="7174" width="16.7109375" style="106" customWidth="1"/>
    <col min="7175" max="7424" width="9.140625" style="106"/>
    <col min="7425" max="7425" width="30.7109375" style="106" customWidth="1"/>
    <col min="7426" max="7426" width="30.140625" style="106" customWidth="1"/>
    <col min="7427" max="7427" width="52.85546875" style="106" customWidth="1"/>
    <col min="7428" max="7428" width="13" style="106" customWidth="1"/>
    <col min="7429" max="7429" width="15.42578125" style="106" customWidth="1"/>
    <col min="7430" max="7430" width="16.7109375" style="106" customWidth="1"/>
    <col min="7431" max="7680" width="9.140625" style="106"/>
    <col min="7681" max="7681" width="30.7109375" style="106" customWidth="1"/>
    <col min="7682" max="7682" width="30.140625" style="106" customWidth="1"/>
    <col min="7683" max="7683" width="52.85546875" style="106" customWidth="1"/>
    <col min="7684" max="7684" width="13" style="106" customWidth="1"/>
    <col min="7685" max="7685" width="15.42578125" style="106" customWidth="1"/>
    <col min="7686" max="7686" width="16.7109375" style="106" customWidth="1"/>
    <col min="7687" max="7936" width="9.140625" style="106"/>
    <col min="7937" max="7937" width="30.7109375" style="106" customWidth="1"/>
    <col min="7938" max="7938" width="30.140625" style="106" customWidth="1"/>
    <col min="7939" max="7939" width="52.85546875" style="106" customWidth="1"/>
    <col min="7940" max="7940" width="13" style="106" customWidth="1"/>
    <col min="7941" max="7941" width="15.42578125" style="106" customWidth="1"/>
    <col min="7942" max="7942" width="16.7109375" style="106" customWidth="1"/>
    <col min="7943" max="8192" width="9.140625" style="106"/>
    <col min="8193" max="8193" width="30.7109375" style="106" customWidth="1"/>
    <col min="8194" max="8194" width="30.140625" style="106" customWidth="1"/>
    <col min="8195" max="8195" width="52.85546875" style="106" customWidth="1"/>
    <col min="8196" max="8196" width="13" style="106" customWidth="1"/>
    <col min="8197" max="8197" width="15.42578125" style="106" customWidth="1"/>
    <col min="8198" max="8198" width="16.7109375" style="106" customWidth="1"/>
    <col min="8199" max="8448" width="9.140625" style="106"/>
    <col min="8449" max="8449" width="30.7109375" style="106" customWidth="1"/>
    <col min="8450" max="8450" width="30.140625" style="106" customWidth="1"/>
    <col min="8451" max="8451" width="52.85546875" style="106" customWidth="1"/>
    <col min="8452" max="8452" width="13" style="106" customWidth="1"/>
    <col min="8453" max="8453" width="15.42578125" style="106" customWidth="1"/>
    <col min="8454" max="8454" width="16.7109375" style="106" customWidth="1"/>
    <col min="8455" max="8704" width="9.140625" style="106"/>
    <col min="8705" max="8705" width="30.7109375" style="106" customWidth="1"/>
    <col min="8706" max="8706" width="30.140625" style="106" customWidth="1"/>
    <col min="8707" max="8707" width="52.85546875" style="106" customWidth="1"/>
    <col min="8708" max="8708" width="13" style="106" customWidth="1"/>
    <col min="8709" max="8709" width="15.42578125" style="106" customWidth="1"/>
    <col min="8710" max="8710" width="16.7109375" style="106" customWidth="1"/>
    <col min="8711" max="8960" width="9.140625" style="106"/>
    <col min="8961" max="8961" width="30.7109375" style="106" customWidth="1"/>
    <col min="8962" max="8962" width="30.140625" style="106" customWidth="1"/>
    <col min="8963" max="8963" width="52.85546875" style="106" customWidth="1"/>
    <col min="8964" max="8964" width="13" style="106" customWidth="1"/>
    <col min="8965" max="8965" width="15.42578125" style="106" customWidth="1"/>
    <col min="8966" max="8966" width="16.7109375" style="106" customWidth="1"/>
    <col min="8967" max="9216" width="9.140625" style="106"/>
    <col min="9217" max="9217" width="30.7109375" style="106" customWidth="1"/>
    <col min="9218" max="9218" width="30.140625" style="106" customWidth="1"/>
    <col min="9219" max="9219" width="52.85546875" style="106" customWidth="1"/>
    <col min="9220" max="9220" width="13" style="106" customWidth="1"/>
    <col min="9221" max="9221" width="15.42578125" style="106" customWidth="1"/>
    <col min="9222" max="9222" width="16.7109375" style="106" customWidth="1"/>
    <col min="9223" max="9472" width="9.140625" style="106"/>
    <col min="9473" max="9473" width="30.7109375" style="106" customWidth="1"/>
    <col min="9474" max="9474" width="30.140625" style="106" customWidth="1"/>
    <col min="9475" max="9475" width="52.85546875" style="106" customWidth="1"/>
    <col min="9476" max="9476" width="13" style="106" customWidth="1"/>
    <col min="9477" max="9477" width="15.42578125" style="106" customWidth="1"/>
    <col min="9478" max="9478" width="16.7109375" style="106" customWidth="1"/>
    <col min="9479" max="9728" width="9.140625" style="106"/>
    <col min="9729" max="9729" width="30.7109375" style="106" customWidth="1"/>
    <col min="9730" max="9730" width="30.140625" style="106" customWidth="1"/>
    <col min="9731" max="9731" width="52.85546875" style="106" customWidth="1"/>
    <col min="9732" max="9732" width="13" style="106" customWidth="1"/>
    <col min="9733" max="9733" width="15.42578125" style="106" customWidth="1"/>
    <col min="9734" max="9734" width="16.7109375" style="106" customWidth="1"/>
    <col min="9735" max="9984" width="9.140625" style="106"/>
    <col min="9985" max="9985" width="30.7109375" style="106" customWidth="1"/>
    <col min="9986" max="9986" width="30.140625" style="106" customWidth="1"/>
    <col min="9987" max="9987" width="52.85546875" style="106" customWidth="1"/>
    <col min="9988" max="9988" width="13" style="106" customWidth="1"/>
    <col min="9989" max="9989" width="15.42578125" style="106" customWidth="1"/>
    <col min="9990" max="9990" width="16.7109375" style="106" customWidth="1"/>
    <col min="9991" max="10240" width="9.140625" style="106"/>
    <col min="10241" max="10241" width="30.7109375" style="106" customWidth="1"/>
    <col min="10242" max="10242" width="30.140625" style="106" customWidth="1"/>
    <col min="10243" max="10243" width="52.85546875" style="106" customWidth="1"/>
    <col min="10244" max="10244" width="13" style="106" customWidth="1"/>
    <col min="10245" max="10245" width="15.42578125" style="106" customWidth="1"/>
    <col min="10246" max="10246" width="16.7109375" style="106" customWidth="1"/>
    <col min="10247" max="10496" width="9.140625" style="106"/>
    <col min="10497" max="10497" width="30.7109375" style="106" customWidth="1"/>
    <col min="10498" max="10498" width="30.140625" style="106" customWidth="1"/>
    <col min="10499" max="10499" width="52.85546875" style="106" customWidth="1"/>
    <col min="10500" max="10500" width="13" style="106" customWidth="1"/>
    <col min="10501" max="10501" width="15.42578125" style="106" customWidth="1"/>
    <col min="10502" max="10502" width="16.7109375" style="106" customWidth="1"/>
    <col min="10503" max="10752" width="9.140625" style="106"/>
    <col min="10753" max="10753" width="30.7109375" style="106" customWidth="1"/>
    <col min="10754" max="10754" width="30.140625" style="106" customWidth="1"/>
    <col min="10755" max="10755" width="52.85546875" style="106" customWidth="1"/>
    <col min="10756" max="10756" width="13" style="106" customWidth="1"/>
    <col min="10757" max="10757" width="15.42578125" style="106" customWidth="1"/>
    <col min="10758" max="10758" width="16.7109375" style="106" customWidth="1"/>
    <col min="10759" max="11008" width="9.140625" style="106"/>
    <col min="11009" max="11009" width="30.7109375" style="106" customWidth="1"/>
    <col min="11010" max="11010" width="30.140625" style="106" customWidth="1"/>
    <col min="11011" max="11011" width="52.85546875" style="106" customWidth="1"/>
    <col min="11012" max="11012" width="13" style="106" customWidth="1"/>
    <col min="11013" max="11013" width="15.42578125" style="106" customWidth="1"/>
    <col min="11014" max="11014" width="16.7109375" style="106" customWidth="1"/>
    <col min="11015" max="11264" width="9.140625" style="106"/>
    <col min="11265" max="11265" width="30.7109375" style="106" customWidth="1"/>
    <col min="11266" max="11266" width="30.140625" style="106" customWidth="1"/>
    <col min="11267" max="11267" width="52.85546875" style="106" customWidth="1"/>
    <col min="11268" max="11268" width="13" style="106" customWidth="1"/>
    <col min="11269" max="11269" width="15.42578125" style="106" customWidth="1"/>
    <col min="11270" max="11270" width="16.7109375" style="106" customWidth="1"/>
    <col min="11271" max="11520" width="9.140625" style="106"/>
    <col min="11521" max="11521" width="30.7109375" style="106" customWidth="1"/>
    <col min="11522" max="11522" width="30.140625" style="106" customWidth="1"/>
    <col min="11523" max="11523" width="52.85546875" style="106" customWidth="1"/>
    <col min="11524" max="11524" width="13" style="106" customWidth="1"/>
    <col min="11525" max="11525" width="15.42578125" style="106" customWidth="1"/>
    <col min="11526" max="11526" width="16.7109375" style="106" customWidth="1"/>
    <col min="11527" max="11776" width="9.140625" style="106"/>
    <col min="11777" max="11777" width="30.7109375" style="106" customWidth="1"/>
    <col min="11778" max="11778" width="30.140625" style="106" customWidth="1"/>
    <col min="11779" max="11779" width="52.85546875" style="106" customWidth="1"/>
    <col min="11780" max="11780" width="13" style="106" customWidth="1"/>
    <col min="11781" max="11781" width="15.42578125" style="106" customWidth="1"/>
    <col min="11782" max="11782" width="16.7109375" style="106" customWidth="1"/>
    <col min="11783" max="12032" width="9.140625" style="106"/>
    <col min="12033" max="12033" width="30.7109375" style="106" customWidth="1"/>
    <col min="12034" max="12034" width="30.140625" style="106" customWidth="1"/>
    <col min="12035" max="12035" width="52.85546875" style="106" customWidth="1"/>
    <col min="12036" max="12036" width="13" style="106" customWidth="1"/>
    <col min="12037" max="12037" width="15.42578125" style="106" customWidth="1"/>
    <col min="12038" max="12038" width="16.7109375" style="106" customWidth="1"/>
    <col min="12039" max="12288" width="9.140625" style="106"/>
    <col min="12289" max="12289" width="30.7109375" style="106" customWidth="1"/>
    <col min="12290" max="12290" width="30.140625" style="106" customWidth="1"/>
    <col min="12291" max="12291" width="52.85546875" style="106" customWidth="1"/>
    <col min="12292" max="12292" width="13" style="106" customWidth="1"/>
    <col min="12293" max="12293" width="15.42578125" style="106" customWidth="1"/>
    <col min="12294" max="12294" width="16.7109375" style="106" customWidth="1"/>
    <col min="12295" max="12544" width="9.140625" style="106"/>
    <col min="12545" max="12545" width="30.7109375" style="106" customWidth="1"/>
    <col min="12546" max="12546" width="30.140625" style="106" customWidth="1"/>
    <col min="12547" max="12547" width="52.85546875" style="106" customWidth="1"/>
    <col min="12548" max="12548" width="13" style="106" customWidth="1"/>
    <col min="12549" max="12549" width="15.42578125" style="106" customWidth="1"/>
    <col min="12550" max="12550" width="16.7109375" style="106" customWidth="1"/>
    <col min="12551" max="12800" width="9.140625" style="106"/>
    <col min="12801" max="12801" width="30.7109375" style="106" customWidth="1"/>
    <col min="12802" max="12802" width="30.140625" style="106" customWidth="1"/>
    <col min="12803" max="12803" width="52.85546875" style="106" customWidth="1"/>
    <col min="12804" max="12804" width="13" style="106" customWidth="1"/>
    <col min="12805" max="12805" width="15.42578125" style="106" customWidth="1"/>
    <col min="12806" max="12806" width="16.7109375" style="106" customWidth="1"/>
    <col min="12807" max="13056" width="9.140625" style="106"/>
    <col min="13057" max="13057" width="30.7109375" style="106" customWidth="1"/>
    <col min="13058" max="13058" width="30.140625" style="106" customWidth="1"/>
    <col min="13059" max="13059" width="52.85546875" style="106" customWidth="1"/>
    <col min="13060" max="13060" width="13" style="106" customWidth="1"/>
    <col min="13061" max="13061" width="15.42578125" style="106" customWidth="1"/>
    <col min="13062" max="13062" width="16.7109375" style="106" customWidth="1"/>
    <col min="13063" max="13312" width="9.140625" style="106"/>
    <col min="13313" max="13313" width="30.7109375" style="106" customWidth="1"/>
    <col min="13314" max="13314" width="30.140625" style="106" customWidth="1"/>
    <col min="13315" max="13315" width="52.85546875" style="106" customWidth="1"/>
    <col min="13316" max="13316" width="13" style="106" customWidth="1"/>
    <col min="13317" max="13317" width="15.42578125" style="106" customWidth="1"/>
    <col min="13318" max="13318" width="16.7109375" style="106" customWidth="1"/>
    <col min="13319" max="13568" width="9.140625" style="106"/>
    <col min="13569" max="13569" width="30.7109375" style="106" customWidth="1"/>
    <col min="13570" max="13570" width="30.140625" style="106" customWidth="1"/>
    <col min="13571" max="13571" width="52.85546875" style="106" customWidth="1"/>
    <col min="13572" max="13572" width="13" style="106" customWidth="1"/>
    <col min="13573" max="13573" width="15.42578125" style="106" customWidth="1"/>
    <col min="13574" max="13574" width="16.7109375" style="106" customWidth="1"/>
    <col min="13575" max="13824" width="9.140625" style="106"/>
    <col min="13825" max="13825" width="30.7109375" style="106" customWidth="1"/>
    <col min="13826" max="13826" width="30.140625" style="106" customWidth="1"/>
    <col min="13827" max="13827" width="52.85546875" style="106" customWidth="1"/>
    <col min="13828" max="13828" width="13" style="106" customWidth="1"/>
    <col min="13829" max="13829" width="15.42578125" style="106" customWidth="1"/>
    <col min="13830" max="13830" width="16.7109375" style="106" customWidth="1"/>
    <col min="13831" max="14080" width="9.140625" style="106"/>
    <col min="14081" max="14081" width="30.7109375" style="106" customWidth="1"/>
    <col min="14082" max="14082" width="30.140625" style="106" customWidth="1"/>
    <col min="14083" max="14083" width="52.85546875" style="106" customWidth="1"/>
    <col min="14084" max="14084" width="13" style="106" customWidth="1"/>
    <col min="14085" max="14085" width="15.42578125" style="106" customWidth="1"/>
    <col min="14086" max="14086" width="16.7109375" style="106" customWidth="1"/>
    <col min="14087" max="14336" width="9.140625" style="106"/>
    <col min="14337" max="14337" width="30.7109375" style="106" customWidth="1"/>
    <col min="14338" max="14338" width="30.140625" style="106" customWidth="1"/>
    <col min="14339" max="14339" width="52.85546875" style="106" customWidth="1"/>
    <col min="14340" max="14340" width="13" style="106" customWidth="1"/>
    <col min="14341" max="14341" width="15.42578125" style="106" customWidth="1"/>
    <col min="14342" max="14342" width="16.7109375" style="106" customWidth="1"/>
    <col min="14343" max="14592" width="9.140625" style="106"/>
    <col min="14593" max="14593" width="30.7109375" style="106" customWidth="1"/>
    <col min="14594" max="14594" width="30.140625" style="106" customWidth="1"/>
    <col min="14595" max="14595" width="52.85546875" style="106" customWidth="1"/>
    <col min="14596" max="14596" width="13" style="106" customWidth="1"/>
    <col min="14597" max="14597" width="15.42578125" style="106" customWidth="1"/>
    <col min="14598" max="14598" width="16.7109375" style="106" customWidth="1"/>
    <col min="14599" max="14848" width="9.140625" style="106"/>
    <col min="14849" max="14849" width="30.7109375" style="106" customWidth="1"/>
    <col min="14850" max="14850" width="30.140625" style="106" customWidth="1"/>
    <col min="14851" max="14851" width="52.85546875" style="106" customWidth="1"/>
    <col min="14852" max="14852" width="13" style="106" customWidth="1"/>
    <col min="14853" max="14853" width="15.42578125" style="106" customWidth="1"/>
    <col min="14854" max="14854" width="16.7109375" style="106" customWidth="1"/>
    <col min="14855" max="15104" width="9.140625" style="106"/>
    <col min="15105" max="15105" width="30.7109375" style="106" customWidth="1"/>
    <col min="15106" max="15106" width="30.140625" style="106" customWidth="1"/>
    <col min="15107" max="15107" width="52.85546875" style="106" customWidth="1"/>
    <col min="15108" max="15108" width="13" style="106" customWidth="1"/>
    <col min="15109" max="15109" width="15.42578125" style="106" customWidth="1"/>
    <col min="15110" max="15110" width="16.7109375" style="106" customWidth="1"/>
    <col min="15111" max="15360" width="9.140625" style="106"/>
    <col min="15361" max="15361" width="30.7109375" style="106" customWidth="1"/>
    <col min="15362" max="15362" width="30.140625" style="106" customWidth="1"/>
    <col min="15363" max="15363" width="52.85546875" style="106" customWidth="1"/>
    <col min="15364" max="15364" width="13" style="106" customWidth="1"/>
    <col min="15365" max="15365" width="15.42578125" style="106" customWidth="1"/>
    <col min="15366" max="15366" width="16.7109375" style="106" customWidth="1"/>
    <col min="15367" max="15616" width="9.140625" style="106"/>
    <col min="15617" max="15617" width="30.7109375" style="106" customWidth="1"/>
    <col min="15618" max="15618" width="30.140625" style="106" customWidth="1"/>
    <col min="15619" max="15619" width="52.85546875" style="106" customWidth="1"/>
    <col min="15620" max="15620" width="13" style="106" customWidth="1"/>
    <col min="15621" max="15621" width="15.42578125" style="106" customWidth="1"/>
    <col min="15622" max="15622" width="16.7109375" style="106" customWidth="1"/>
    <col min="15623" max="15872" width="9.140625" style="106"/>
    <col min="15873" max="15873" width="30.7109375" style="106" customWidth="1"/>
    <col min="15874" max="15874" width="30.140625" style="106" customWidth="1"/>
    <col min="15875" max="15875" width="52.85546875" style="106" customWidth="1"/>
    <col min="15876" max="15876" width="13" style="106" customWidth="1"/>
    <col min="15877" max="15877" width="15.42578125" style="106" customWidth="1"/>
    <col min="15878" max="15878" width="16.7109375" style="106" customWidth="1"/>
    <col min="15879" max="16128" width="9.140625" style="106"/>
    <col min="16129" max="16129" width="30.7109375" style="106" customWidth="1"/>
    <col min="16130" max="16130" width="30.140625" style="106" customWidth="1"/>
    <col min="16131" max="16131" width="52.85546875" style="106" customWidth="1"/>
    <col min="16132" max="16132" width="13" style="106" customWidth="1"/>
    <col min="16133" max="16133" width="15.42578125" style="106" customWidth="1"/>
    <col min="16134" max="16134" width="16.7109375" style="106" customWidth="1"/>
    <col min="16135" max="16384" width="9.140625" style="106"/>
  </cols>
  <sheetData>
    <row r="1" spans="1:6" s="100" customFormat="1" ht="36" x14ac:dyDescent="0.2">
      <c r="A1" s="96" t="s">
        <v>483</v>
      </c>
      <c r="B1" s="96" t="s">
        <v>484</v>
      </c>
      <c r="C1" s="97" t="s">
        <v>485</v>
      </c>
      <c r="D1" s="97" t="s">
        <v>1</v>
      </c>
      <c r="E1" s="98" t="s">
        <v>2</v>
      </c>
      <c r="F1" s="99" t="s">
        <v>486</v>
      </c>
    </row>
    <row r="2" spans="1:6" ht="20.100000000000001" customHeight="1" x14ac:dyDescent="0.2">
      <c r="A2" s="101" t="s">
        <v>192</v>
      </c>
      <c r="B2" s="101" t="s">
        <v>487</v>
      </c>
      <c r="C2" s="102" t="s">
        <v>488</v>
      </c>
      <c r="D2" s="103" t="s">
        <v>489</v>
      </c>
      <c r="E2" s="104">
        <v>944</v>
      </c>
      <c r="F2" s="105" t="s">
        <v>490</v>
      </c>
    </row>
    <row r="3" spans="1:6" ht="24" x14ac:dyDescent="0.2">
      <c r="A3" s="101" t="s">
        <v>192</v>
      </c>
      <c r="B3" s="101" t="s">
        <v>487</v>
      </c>
      <c r="C3" s="102" t="s">
        <v>491</v>
      </c>
      <c r="D3" s="103" t="s">
        <v>489</v>
      </c>
      <c r="E3" s="104">
        <v>590</v>
      </c>
      <c r="F3" s="105" t="s">
        <v>490</v>
      </c>
    </row>
    <row r="4" spans="1:6" ht="36" x14ac:dyDescent="0.2">
      <c r="A4" s="107" t="s">
        <v>183</v>
      </c>
      <c r="B4" s="107" t="s">
        <v>492</v>
      </c>
      <c r="C4" s="107" t="s">
        <v>493</v>
      </c>
      <c r="D4" s="108" t="s">
        <v>489</v>
      </c>
      <c r="E4" s="109">
        <v>5000.5</v>
      </c>
      <c r="F4" s="110" t="s">
        <v>494</v>
      </c>
    </row>
    <row r="5" spans="1:6" ht="36" x14ac:dyDescent="0.2">
      <c r="A5" s="107" t="s">
        <v>183</v>
      </c>
      <c r="B5" s="107" t="s">
        <v>492</v>
      </c>
      <c r="C5" s="107" t="s">
        <v>495</v>
      </c>
      <c r="D5" s="108" t="s">
        <v>489</v>
      </c>
      <c r="E5" s="109">
        <v>10133.5</v>
      </c>
      <c r="F5" s="110" t="s">
        <v>494</v>
      </c>
    </row>
    <row r="6" spans="1:6" ht="36" x14ac:dyDescent="0.2">
      <c r="A6" s="107" t="s">
        <v>183</v>
      </c>
      <c r="B6" s="107" t="s">
        <v>492</v>
      </c>
      <c r="C6" s="107" t="s">
        <v>496</v>
      </c>
      <c r="D6" s="108" t="s">
        <v>489</v>
      </c>
      <c r="E6" s="109">
        <v>25488</v>
      </c>
      <c r="F6" s="110" t="s">
        <v>494</v>
      </c>
    </row>
    <row r="7" spans="1:6" ht="36" x14ac:dyDescent="0.2">
      <c r="A7" s="107" t="s">
        <v>183</v>
      </c>
      <c r="B7" s="107" t="s">
        <v>492</v>
      </c>
      <c r="C7" s="107" t="s">
        <v>497</v>
      </c>
      <c r="D7" s="108" t="s">
        <v>489</v>
      </c>
      <c r="E7" s="109">
        <v>61419</v>
      </c>
      <c r="F7" s="110" t="s">
        <v>494</v>
      </c>
    </row>
    <row r="8" spans="1:6" ht="21.95" customHeight="1" x14ac:dyDescent="0.2">
      <c r="A8" s="107" t="s">
        <v>183</v>
      </c>
      <c r="B8" s="107" t="s">
        <v>492</v>
      </c>
      <c r="C8" s="107" t="s">
        <v>498</v>
      </c>
      <c r="D8" s="108" t="s">
        <v>489</v>
      </c>
      <c r="E8" s="109">
        <v>33435.300000000003</v>
      </c>
      <c r="F8" s="110" t="s">
        <v>494</v>
      </c>
    </row>
    <row r="9" spans="1:6" ht="17.100000000000001" customHeight="1" x14ac:dyDescent="0.2">
      <c r="A9" s="107" t="s">
        <v>183</v>
      </c>
      <c r="B9" s="107" t="s">
        <v>492</v>
      </c>
      <c r="C9" s="107" t="s">
        <v>499</v>
      </c>
      <c r="D9" s="108" t="s">
        <v>489</v>
      </c>
      <c r="E9" s="109">
        <v>9410.5</v>
      </c>
      <c r="F9" s="110" t="s">
        <v>494</v>
      </c>
    </row>
    <row r="10" spans="1:6" ht="18.95" customHeight="1" x14ac:dyDescent="0.2">
      <c r="A10" s="107" t="s">
        <v>183</v>
      </c>
      <c r="B10" s="107" t="s">
        <v>492</v>
      </c>
      <c r="C10" s="107" t="s">
        <v>500</v>
      </c>
      <c r="D10" s="108" t="s">
        <v>489</v>
      </c>
      <c r="E10" s="109">
        <v>5929.5</v>
      </c>
      <c r="F10" s="110" t="s">
        <v>494</v>
      </c>
    </row>
    <row r="11" spans="1:6" ht="17.100000000000001" customHeight="1" x14ac:dyDescent="0.2">
      <c r="A11" s="107" t="s">
        <v>183</v>
      </c>
      <c r="B11" s="107" t="s">
        <v>492</v>
      </c>
      <c r="C11" s="107" t="s">
        <v>501</v>
      </c>
      <c r="D11" s="108" t="s">
        <v>489</v>
      </c>
      <c r="E11" s="109">
        <v>65844</v>
      </c>
      <c r="F11" s="110" t="s">
        <v>494</v>
      </c>
    </row>
    <row r="12" spans="1:6" ht="18" customHeight="1" x14ac:dyDescent="0.2">
      <c r="A12" s="107" t="s">
        <v>183</v>
      </c>
      <c r="B12" s="107" t="s">
        <v>492</v>
      </c>
      <c r="C12" s="107" t="s">
        <v>502</v>
      </c>
      <c r="D12" s="108" t="s">
        <v>489</v>
      </c>
      <c r="E12" s="109">
        <v>29393.8</v>
      </c>
      <c r="F12" s="110" t="s">
        <v>494</v>
      </c>
    </row>
    <row r="13" spans="1:6" ht="18" customHeight="1" x14ac:dyDescent="0.2">
      <c r="A13" s="107" t="s">
        <v>183</v>
      </c>
      <c r="B13" s="107" t="s">
        <v>492</v>
      </c>
      <c r="C13" s="107" t="s">
        <v>503</v>
      </c>
      <c r="D13" s="108" t="s">
        <v>489</v>
      </c>
      <c r="E13" s="109">
        <v>27193.1</v>
      </c>
      <c r="F13" s="110" t="s">
        <v>494</v>
      </c>
    </row>
    <row r="14" spans="1:6" ht="48" x14ac:dyDescent="0.2">
      <c r="A14" s="107" t="s">
        <v>183</v>
      </c>
      <c r="B14" s="107" t="s">
        <v>492</v>
      </c>
      <c r="C14" s="107" t="s">
        <v>504</v>
      </c>
      <c r="D14" s="108" t="s">
        <v>489</v>
      </c>
      <c r="E14" s="109">
        <v>50380.1</v>
      </c>
      <c r="F14" s="110" t="s">
        <v>494</v>
      </c>
    </row>
    <row r="15" spans="1:6" ht="48" x14ac:dyDescent="0.2">
      <c r="A15" s="107" t="s">
        <v>183</v>
      </c>
      <c r="B15" s="107" t="s">
        <v>492</v>
      </c>
      <c r="C15" s="107" t="s">
        <v>505</v>
      </c>
      <c r="D15" s="108" t="s">
        <v>489</v>
      </c>
      <c r="E15" s="109">
        <v>29323</v>
      </c>
      <c r="F15" s="110" t="s">
        <v>494</v>
      </c>
    </row>
    <row r="16" spans="1:6" ht="48" x14ac:dyDescent="0.2">
      <c r="A16" s="107" t="s">
        <v>183</v>
      </c>
      <c r="B16" s="107" t="s">
        <v>492</v>
      </c>
      <c r="C16" s="107" t="s">
        <v>506</v>
      </c>
      <c r="D16" s="108" t="s">
        <v>489</v>
      </c>
      <c r="E16" s="109">
        <v>32833.5</v>
      </c>
      <c r="F16" s="110" t="s">
        <v>494</v>
      </c>
    </row>
    <row r="17" spans="1:6" ht="48" x14ac:dyDescent="0.2">
      <c r="A17" s="107" t="s">
        <v>183</v>
      </c>
      <c r="B17" s="107" t="s">
        <v>492</v>
      </c>
      <c r="C17" s="107" t="s">
        <v>507</v>
      </c>
      <c r="D17" s="108" t="s">
        <v>489</v>
      </c>
      <c r="E17" s="109">
        <v>12537.5</v>
      </c>
      <c r="F17" s="110" t="s">
        <v>494</v>
      </c>
    </row>
    <row r="18" spans="1:6" ht="48" x14ac:dyDescent="0.2">
      <c r="A18" s="107" t="s">
        <v>183</v>
      </c>
      <c r="B18" s="107" t="s">
        <v>492</v>
      </c>
      <c r="C18" s="107" t="s">
        <v>508</v>
      </c>
      <c r="D18" s="108" t="s">
        <v>489</v>
      </c>
      <c r="E18" s="109">
        <v>12626</v>
      </c>
      <c r="F18" s="110" t="s">
        <v>494</v>
      </c>
    </row>
    <row r="19" spans="1:6" ht="48" x14ac:dyDescent="0.2">
      <c r="A19" s="107" t="s">
        <v>183</v>
      </c>
      <c r="B19" s="107" t="s">
        <v>492</v>
      </c>
      <c r="C19" s="107" t="s">
        <v>509</v>
      </c>
      <c r="D19" s="108" t="s">
        <v>489</v>
      </c>
      <c r="E19" s="109">
        <v>95892.7</v>
      </c>
      <c r="F19" s="110" t="s">
        <v>494</v>
      </c>
    </row>
    <row r="20" spans="1:6" ht="22.5" customHeight="1" x14ac:dyDescent="0.2">
      <c r="A20" s="107" t="s">
        <v>183</v>
      </c>
      <c r="B20" s="107" t="s">
        <v>492</v>
      </c>
      <c r="C20" s="107" t="s">
        <v>510</v>
      </c>
      <c r="D20" s="108" t="s">
        <v>489</v>
      </c>
      <c r="E20" s="109">
        <v>19706</v>
      </c>
      <c r="F20" s="110" t="s">
        <v>494</v>
      </c>
    </row>
    <row r="21" spans="1:6" ht="22.5" customHeight="1" x14ac:dyDescent="0.2">
      <c r="A21" s="107" t="s">
        <v>183</v>
      </c>
      <c r="B21" s="107" t="s">
        <v>492</v>
      </c>
      <c r="C21" s="107" t="s">
        <v>511</v>
      </c>
      <c r="D21" s="108" t="s">
        <v>489</v>
      </c>
      <c r="E21" s="109">
        <v>30975</v>
      </c>
      <c r="F21" s="110" t="s">
        <v>494</v>
      </c>
    </row>
    <row r="22" spans="1:6" ht="24" x14ac:dyDescent="0.2">
      <c r="A22" s="107" t="s">
        <v>183</v>
      </c>
      <c r="B22" s="107" t="s">
        <v>492</v>
      </c>
      <c r="C22" s="107" t="s">
        <v>512</v>
      </c>
      <c r="D22" s="108" t="s">
        <v>489</v>
      </c>
      <c r="E22" s="109">
        <v>15251.5</v>
      </c>
      <c r="F22" s="110" t="s">
        <v>494</v>
      </c>
    </row>
    <row r="23" spans="1:6" ht="24" x14ac:dyDescent="0.2">
      <c r="A23" s="107" t="s">
        <v>183</v>
      </c>
      <c r="B23" s="107" t="s">
        <v>492</v>
      </c>
      <c r="C23" s="107" t="s">
        <v>513</v>
      </c>
      <c r="D23" s="108" t="s">
        <v>489</v>
      </c>
      <c r="E23" s="109">
        <v>24225.4</v>
      </c>
      <c r="F23" s="110" t="s">
        <v>494</v>
      </c>
    </row>
    <row r="24" spans="1:6" ht="22.5" customHeight="1" x14ac:dyDescent="0.2">
      <c r="A24" s="111" t="s">
        <v>207</v>
      </c>
      <c r="B24" s="111" t="s">
        <v>514</v>
      </c>
      <c r="C24" s="112" t="s">
        <v>515</v>
      </c>
      <c r="D24" s="113" t="s">
        <v>516</v>
      </c>
      <c r="E24" s="114">
        <v>1003</v>
      </c>
      <c r="F24" s="115" t="s">
        <v>517</v>
      </c>
    </row>
    <row r="25" spans="1:6" x14ac:dyDescent="0.2">
      <c r="A25" s="111" t="s">
        <v>207</v>
      </c>
      <c r="B25" s="111" t="s">
        <v>514</v>
      </c>
      <c r="C25" s="112" t="s">
        <v>518</v>
      </c>
      <c r="D25" s="113" t="s">
        <v>516</v>
      </c>
      <c r="E25" s="114">
        <v>1003</v>
      </c>
      <c r="F25" s="115" t="s">
        <v>517</v>
      </c>
    </row>
    <row r="26" spans="1:6" ht="24" customHeight="1" x14ac:dyDescent="0.2">
      <c r="A26" s="111" t="s">
        <v>207</v>
      </c>
      <c r="B26" s="111" t="s">
        <v>514</v>
      </c>
      <c r="C26" s="112" t="s">
        <v>519</v>
      </c>
      <c r="D26" s="113" t="s">
        <v>516</v>
      </c>
      <c r="E26" s="114">
        <v>3009</v>
      </c>
      <c r="F26" s="115" t="s">
        <v>517</v>
      </c>
    </row>
    <row r="27" spans="1:6" x14ac:dyDescent="0.2">
      <c r="A27" s="111" t="s">
        <v>207</v>
      </c>
      <c r="B27" s="111" t="s">
        <v>514</v>
      </c>
      <c r="C27" s="112" t="s">
        <v>520</v>
      </c>
      <c r="D27" s="113" t="s">
        <v>516</v>
      </c>
      <c r="E27" s="114">
        <v>1882.1</v>
      </c>
      <c r="F27" s="115" t="s">
        <v>517</v>
      </c>
    </row>
    <row r="28" spans="1:6" x14ac:dyDescent="0.2">
      <c r="A28" s="111" t="s">
        <v>207</v>
      </c>
      <c r="B28" s="111" t="s">
        <v>514</v>
      </c>
      <c r="C28" s="112" t="s">
        <v>521</v>
      </c>
      <c r="D28" s="113" t="s">
        <v>489</v>
      </c>
      <c r="E28" s="114">
        <v>83.78</v>
      </c>
      <c r="F28" s="115" t="s">
        <v>517</v>
      </c>
    </row>
    <row r="29" spans="1:6" x14ac:dyDescent="0.2">
      <c r="A29" s="111" t="s">
        <v>207</v>
      </c>
      <c r="B29" s="111" t="s">
        <v>514</v>
      </c>
      <c r="C29" s="112" t="s">
        <v>522</v>
      </c>
      <c r="D29" s="113" t="s">
        <v>489</v>
      </c>
      <c r="E29" s="114">
        <v>192.34</v>
      </c>
      <c r="F29" s="115" t="s">
        <v>517</v>
      </c>
    </row>
    <row r="30" spans="1:6" x14ac:dyDescent="0.2">
      <c r="A30" s="111" t="s">
        <v>207</v>
      </c>
      <c r="B30" s="111" t="s">
        <v>514</v>
      </c>
      <c r="C30" s="112" t="s">
        <v>523</v>
      </c>
      <c r="D30" s="113" t="s">
        <v>489</v>
      </c>
      <c r="E30" s="114">
        <v>421.26</v>
      </c>
      <c r="F30" s="115" t="s">
        <v>517</v>
      </c>
    </row>
    <row r="31" spans="1:6" x14ac:dyDescent="0.2">
      <c r="A31" s="116" t="s">
        <v>524</v>
      </c>
      <c r="B31" s="116" t="s">
        <v>525</v>
      </c>
      <c r="C31" s="117" t="s">
        <v>526</v>
      </c>
      <c r="D31" s="118" t="s">
        <v>489</v>
      </c>
      <c r="E31" s="119">
        <v>6500</v>
      </c>
      <c r="F31" s="120" t="s">
        <v>527</v>
      </c>
    </row>
    <row r="32" spans="1:6" x14ac:dyDescent="0.2">
      <c r="A32" s="116" t="s">
        <v>524</v>
      </c>
      <c r="B32" s="116" t="s">
        <v>525</v>
      </c>
      <c r="C32" s="117" t="s">
        <v>528</v>
      </c>
      <c r="D32" s="118" t="s">
        <v>489</v>
      </c>
      <c r="E32" s="119">
        <v>7265.26</v>
      </c>
      <c r="F32" s="120" t="s">
        <v>527</v>
      </c>
    </row>
    <row r="33" spans="1:6" x14ac:dyDescent="0.2">
      <c r="A33" s="116" t="s">
        <v>524</v>
      </c>
      <c r="B33" s="116" t="s">
        <v>525</v>
      </c>
      <c r="C33" s="117" t="s">
        <v>529</v>
      </c>
      <c r="D33" s="118" t="s">
        <v>489</v>
      </c>
      <c r="E33" s="119">
        <v>4675.2539999999999</v>
      </c>
      <c r="F33" s="120" t="s">
        <v>527</v>
      </c>
    </row>
    <row r="34" spans="1:6" x14ac:dyDescent="0.2">
      <c r="A34" s="116" t="s">
        <v>524</v>
      </c>
      <c r="B34" s="116" t="s">
        <v>525</v>
      </c>
      <c r="C34" s="117" t="s">
        <v>530</v>
      </c>
      <c r="D34" s="118" t="s">
        <v>489</v>
      </c>
      <c r="E34" s="119">
        <v>16785.5</v>
      </c>
      <c r="F34" s="120" t="s">
        <v>527</v>
      </c>
    </row>
    <row r="35" spans="1:6" x14ac:dyDescent="0.2">
      <c r="A35" s="116" t="s">
        <v>524</v>
      </c>
      <c r="B35" s="116" t="s">
        <v>525</v>
      </c>
      <c r="C35" s="117" t="s">
        <v>531</v>
      </c>
      <c r="D35" s="118" t="s">
        <v>489</v>
      </c>
      <c r="E35" s="119">
        <v>15163</v>
      </c>
      <c r="F35" s="120" t="s">
        <v>527</v>
      </c>
    </row>
    <row r="36" spans="1:6" x14ac:dyDescent="0.2">
      <c r="A36" s="121" t="s">
        <v>276</v>
      </c>
      <c r="B36" s="121" t="s">
        <v>532</v>
      </c>
      <c r="C36" s="122" t="s">
        <v>533</v>
      </c>
      <c r="D36" s="123" t="s">
        <v>489</v>
      </c>
      <c r="E36" s="124">
        <v>2330.5</v>
      </c>
      <c r="F36" s="125" t="s">
        <v>534</v>
      </c>
    </row>
    <row r="37" spans="1:6" x14ac:dyDescent="0.2">
      <c r="A37" s="121" t="s">
        <v>276</v>
      </c>
      <c r="B37" s="121" t="s">
        <v>532</v>
      </c>
      <c r="C37" s="122" t="s">
        <v>535</v>
      </c>
      <c r="D37" s="123"/>
      <c r="E37" s="124">
        <v>1150</v>
      </c>
      <c r="F37" s="125" t="s">
        <v>534</v>
      </c>
    </row>
    <row r="38" spans="1:6" ht="24" x14ac:dyDescent="0.2">
      <c r="A38" s="121" t="s">
        <v>276</v>
      </c>
      <c r="B38" s="121" t="s">
        <v>532</v>
      </c>
      <c r="C38" s="122" t="s">
        <v>536</v>
      </c>
      <c r="D38" s="123" t="s">
        <v>489</v>
      </c>
      <c r="E38" s="124">
        <v>2330.5</v>
      </c>
      <c r="F38" s="125" t="s">
        <v>534</v>
      </c>
    </row>
    <row r="39" spans="1:6" ht="36" x14ac:dyDescent="0.2">
      <c r="A39" s="121" t="s">
        <v>276</v>
      </c>
      <c r="B39" s="121" t="s">
        <v>532</v>
      </c>
      <c r="C39" s="122" t="s">
        <v>537</v>
      </c>
      <c r="D39" s="123" t="s">
        <v>489</v>
      </c>
      <c r="E39" s="124">
        <v>3009</v>
      </c>
      <c r="F39" s="125" t="s">
        <v>534</v>
      </c>
    </row>
    <row r="40" spans="1:6" ht="36" x14ac:dyDescent="0.2">
      <c r="A40" s="121" t="s">
        <v>276</v>
      </c>
      <c r="B40" s="121" t="s">
        <v>532</v>
      </c>
      <c r="C40" s="122" t="s">
        <v>538</v>
      </c>
      <c r="D40" s="123" t="s">
        <v>489</v>
      </c>
      <c r="E40" s="124">
        <v>1150.5</v>
      </c>
      <c r="F40" s="125" t="s">
        <v>534</v>
      </c>
    </row>
    <row r="41" spans="1:6" ht="36" x14ac:dyDescent="0.2">
      <c r="A41" s="121" t="s">
        <v>276</v>
      </c>
      <c r="B41" s="121" t="s">
        <v>532</v>
      </c>
      <c r="C41" s="122" t="s">
        <v>539</v>
      </c>
      <c r="D41" s="123" t="s">
        <v>489</v>
      </c>
      <c r="E41" s="124">
        <v>1150.5</v>
      </c>
      <c r="F41" s="125" t="s">
        <v>534</v>
      </c>
    </row>
    <row r="42" spans="1:6" ht="24" x14ac:dyDescent="0.2">
      <c r="A42" s="121" t="s">
        <v>276</v>
      </c>
      <c r="B42" s="121" t="s">
        <v>532</v>
      </c>
      <c r="C42" s="122" t="s">
        <v>540</v>
      </c>
      <c r="D42" s="123" t="s">
        <v>489</v>
      </c>
      <c r="E42" s="124">
        <v>1947</v>
      </c>
      <c r="F42" s="125" t="s">
        <v>534</v>
      </c>
    </row>
    <row r="43" spans="1:6" ht="22.5" customHeight="1" x14ac:dyDescent="0.2">
      <c r="A43" s="121" t="s">
        <v>276</v>
      </c>
      <c r="B43" s="121" t="s">
        <v>532</v>
      </c>
      <c r="C43" s="122" t="s">
        <v>541</v>
      </c>
      <c r="D43" s="123" t="s">
        <v>489</v>
      </c>
      <c r="E43" s="124">
        <v>2212.5</v>
      </c>
      <c r="F43" s="125" t="s">
        <v>534</v>
      </c>
    </row>
    <row r="44" spans="1:6" ht="18.95" customHeight="1" x14ac:dyDescent="0.2">
      <c r="A44" s="126" t="s">
        <v>542</v>
      </c>
      <c r="B44" s="126" t="s">
        <v>543</v>
      </c>
      <c r="C44" s="127" t="s">
        <v>544</v>
      </c>
      <c r="D44" s="128" t="s">
        <v>489</v>
      </c>
      <c r="E44" s="129">
        <v>11210</v>
      </c>
      <c r="F44" s="130" t="s">
        <v>545</v>
      </c>
    </row>
    <row r="45" spans="1:6" ht="17.100000000000001" customHeight="1" x14ac:dyDescent="0.2">
      <c r="A45" s="126" t="s">
        <v>542</v>
      </c>
      <c r="B45" s="126" t="s">
        <v>543</v>
      </c>
      <c r="C45" s="127" t="s">
        <v>546</v>
      </c>
      <c r="D45" s="128" t="s">
        <v>489</v>
      </c>
      <c r="E45" s="129">
        <v>15692.82</v>
      </c>
      <c r="F45" s="130" t="s">
        <v>545</v>
      </c>
    </row>
    <row r="46" spans="1:6" x14ac:dyDescent="0.2">
      <c r="A46" s="126" t="s">
        <v>542</v>
      </c>
      <c r="B46" s="126" t="s">
        <v>543</v>
      </c>
      <c r="C46" s="127" t="s">
        <v>547</v>
      </c>
      <c r="D46" s="128" t="s">
        <v>489</v>
      </c>
      <c r="E46" s="129">
        <v>342200</v>
      </c>
      <c r="F46" s="130" t="s">
        <v>545</v>
      </c>
    </row>
    <row r="47" spans="1:6" ht="21" customHeight="1" x14ac:dyDescent="0.2">
      <c r="A47" s="126" t="s">
        <v>542</v>
      </c>
      <c r="B47" s="126" t="s">
        <v>543</v>
      </c>
      <c r="C47" s="127" t="s">
        <v>548</v>
      </c>
      <c r="D47" s="128" t="s">
        <v>489</v>
      </c>
      <c r="E47" s="129">
        <v>6254</v>
      </c>
      <c r="F47" s="130" t="s">
        <v>545</v>
      </c>
    </row>
    <row r="48" spans="1:6" ht="14.1" customHeight="1" x14ac:dyDescent="0.2">
      <c r="A48" s="126" t="s">
        <v>542</v>
      </c>
      <c r="B48" s="126" t="s">
        <v>543</v>
      </c>
      <c r="C48" s="127" t="s">
        <v>549</v>
      </c>
      <c r="D48" s="128" t="s">
        <v>489</v>
      </c>
      <c r="E48" s="129">
        <v>531000</v>
      </c>
      <c r="F48" s="130" t="s">
        <v>545</v>
      </c>
    </row>
    <row r="49" spans="1:6" ht="24" x14ac:dyDescent="0.2">
      <c r="A49" s="126" t="s">
        <v>542</v>
      </c>
      <c r="B49" s="126" t="s">
        <v>543</v>
      </c>
      <c r="C49" s="127" t="s">
        <v>550</v>
      </c>
      <c r="D49" s="128" t="s">
        <v>489</v>
      </c>
      <c r="E49" s="129">
        <v>49794.525000000001</v>
      </c>
      <c r="F49" s="130" t="s">
        <v>545</v>
      </c>
    </row>
    <row r="50" spans="1:6" x14ac:dyDescent="0.2">
      <c r="A50" s="126" t="s">
        <v>542</v>
      </c>
      <c r="B50" s="126" t="s">
        <v>543</v>
      </c>
      <c r="C50" s="127" t="s">
        <v>551</v>
      </c>
      <c r="D50" s="128" t="s">
        <v>489</v>
      </c>
      <c r="E50" s="129">
        <v>275000</v>
      </c>
      <c r="F50" s="130" t="s">
        <v>545</v>
      </c>
    </row>
    <row r="51" spans="1:6" ht="24" x14ac:dyDescent="0.2">
      <c r="A51" s="126" t="s">
        <v>542</v>
      </c>
      <c r="B51" s="126" t="s">
        <v>543</v>
      </c>
      <c r="C51" s="127" t="s">
        <v>552</v>
      </c>
      <c r="D51" s="128" t="s">
        <v>489</v>
      </c>
      <c r="E51" s="129">
        <v>8407.5</v>
      </c>
      <c r="F51" s="130" t="s">
        <v>545</v>
      </c>
    </row>
    <row r="52" spans="1:6" ht="15.95" customHeight="1" x14ac:dyDescent="0.2">
      <c r="A52" s="126" t="s">
        <v>542</v>
      </c>
      <c r="B52" s="126" t="s">
        <v>543</v>
      </c>
      <c r="C52" s="127" t="s">
        <v>553</v>
      </c>
      <c r="D52" s="128" t="s">
        <v>489</v>
      </c>
      <c r="E52" s="129">
        <v>96885.151100000003</v>
      </c>
      <c r="F52" s="130" t="s">
        <v>545</v>
      </c>
    </row>
    <row r="53" spans="1:6" ht="15" customHeight="1" x14ac:dyDescent="0.2">
      <c r="A53" s="126" t="s">
        <v>542</v>
      </c>
      <c r="B53" s="126" t="s">
        <v>543</v>
      </c>
      <c r="C53" s="127" t="s">
        <v>554</v>
      </c>
      <c r="D53" s="128" t="s">
        <v>489</v>
      </c>
      <c r="E53" s="129">
        <v>250160</v>
      </c>
      <c r="F53" s="130" t="s">
        <v>545</v>
      </c>
    </row>
    <row r="54" spans="1:6" ht="24" x14ac:dyDescent="0.2">
      <c r="A54" s="126" t="s">
        <v>542</v>
      </c>
      <c r="B54" s="126" t="s">
        <v>543</v>
      </c>
      <c r="C54" s="127" t="s">
        <v>555</v>
      </c>
      <c r="D54" s="128" t="s">
        <v>489</v>
      </c>
      <c r="E54" s="129">
        <v>2950</v>
      </c>
      <c r="F54" s="130" t="s">
        <v>545</v>
      </c>
    </row>
    <row r="55" spans="1:6" ht="14.1" customHeight="1" x14ac:dyDescent="0.2">
      <c r="A55" s="126" t="s">
        <v>542</v>
      </c>
      <c r="B55" s="126" t="s">
        <v>543</v>
      </c>
      <c r="C55" s="127" t="s">
        <v>556</v>
      </c>
      <c r="D55" s="128" t="s">
        <v>489</v>
      </c>
      <c r="E55" s="129">
        <v>226560</v>
      </c>
      <c r="F55" s="130" t="s">
        <v>545</v>
      </c>
    </row>
    <row r="56" spans="1:6" ht="30.75" customHeight="1" x14ac:dyDescent="0.2">
      <c r="A56" s="126" t="s">
        <v>542</v>
      </c>
      <c r="B56" s="126" t="s">
        <v>543</v>
      </c>
      <c r="C56" s="127" t="s">
        <v>557</v>
      </c>
      <c r="D56" s="128" t="s">
        <v>489</v>
      </c>
      <c r="E56" s="129">
        <v>501500</v>
      </c>
      <c r="F56" s="130" t="s">
        <v>545</v>
      </c>
    </row>
    <row r="57" spans="1:6" ht="15" customHeight="1" x14ac:dyDescent="0.2">
      <c r="A57" s="126" t="s">
        <v>542</v>
      </c>
      <c r="B57" s="126" t="s">
        <v>543</v>
      </c>
      <c r="C57" s="127" t="s">
        <v>558</v>
      </c>
      <c r="D57" s="128" t="s">
        <v>489</v>
      </c>
      <c r="E57" s="129">
        <v>41300</v>
      </c>
      <c r="F57" s="130" t="s">
        <v>545</v>
      </c>
    </row>
    <row r="58" spans="1:6" ht="24" customHeight="1" x14ac:dyDescent="0.2">
      <c r="A58" s="126" t="s">
        <v>542</v>
      </c>
      <c r="B58" s="126" t="s">
        <v>543</v>
      </c>
      <c r="C58" s="127" t="s">
        <v>559</v>
      </c>
      <c r="D58" s="128" t="s">
        <v>489</v>
      </c>
      <c r="E58" s="129">
        <v>49560</v>
      </c>
      <c r="F58" s="130" t="s">
        <v>545</v>
      </c>
    </row>
    <row r="59" spans="1:6" ht="14.1" customHeight="1" x14ac:dyDescent="0.2">
      <c r="A59" s="126" t="s">
        <v>542</v>
      </c>
      <c r="B59" s="126" t="s">
        <v>543</v>
      </c>
      <c r="C59" s="127" t="s">
        <v>560</v>
      </c>
      <c r="D59" s="128" t="s">
        <v>489</v>
      </c>
      <c r="E59" s="129">
        <v>188800</v>
      </c>
      <c r="F59" s="130" t="s">
        <v>545</v>
      </c>
    </row>
    <row r="60" spans="1:6" ht="15" customHeight="1" x14ac:dyDescent="0.2">
      <c r="A60" s="126" t="s">
        <v>542</v>
      </c>
      <c r="B60" s="126" t="s">
        <v>543</v>
      </c>
      <c r="C60" s="127" t="s">
        <v>561</v>
      </c>
      <c r="D60" s="128" t="s">
        <v>489</v>
      </c>
      <c r="E60" s="129">
        <v>27140</v>
      </c>
      <c r="F60" s="130" t="s">
        <v>545</v>
      </c>
    </row>
    <row r="61" spans="1:6" ht="15.95" customHeight="1" x14ac:dyDescent="0.2">
      <c r="A61" s="126" t="s">
        <v>542</v>
      </c>
      <c r="B61" s="126" t="s">
        <v>543</v>
      </c>
      <c r="C61" s="127" t="s">
        <v>562</v>
      </c>
      <c r="D61" s="128" t="s">
        <v>489</v>
      </c>
      <c r="E61" s="129">
        <v>49219.1806</v>
      </c>
      <c r="F61" s="130" t="s">
        <v>545</v>
      </c>
    </row>
    <row r="62" spans="1:6" ht="18.95" customHeight="1" x14ac:dyDescent="0.2">
      <c r="A62" s="126" t="s">
        <v>542</v>
      </c>
      <c r="B62" s="126" t="s">
        <v>543</v>
      </c>
      <c r="C62" s="127" t="s">
        <v>563</v>
      </c>
      <c r="D62" s="128" t="s">
        <v>489</v>
      </c>
      <c r="E62" s="129">
        <v>26137.0707</v>
      </c>
      <c r="F62" s="130" t="s">
        <v>545</v>
      </c>
    </row>
    <row r="63" spans="1:6" ht="20.100000000000001" customHeight="1" x14ac:dyDescent="0.2">
      <c r="A63" s="126" t="s">
        <v>542</v>
      </c>
      <c r="B63" s="126" t="s">
        <v>543</v>
      </c>
      <c r="C63" s="127" t="s">
        <v>564</v>
      </c>
      <c r="D63" s="128" t="s">
        <v>489</v>
      </c>
      <c r="E63" s="129">
        <v>105563.74400000001</v>
      </c>
      <c r="F63" s="130" t="s">
        <v>545</v>
      </c>
    </row>
    <row r="64" spans="1:6" ht="18.95" customHeight="1" x14ac:dyDescent="0.2">
      <c r="A64" s="126" t="s">
        <v>542</v>
      </c>
      <c r="B64" s="126" t="s">
        <v>543</v>
      </c>
      <c r="C64" s="127" t="s">
        <v>565</v>
      </c>
      <c r="D64" s="128" t="s">
        <v>489</v>
      </c>
      <c r="E64" s="129">
        <v>6490</v>
      </c>
      <c r="F64" s="130" t="s">
        <v>545</v>
      </c>
    </row>
    <row r="65" spans="1:6" ht="15" customHeight="1" x14ac:dyDescent="0.2">
      <c r="A65" s="126" t="s">
        <v>542</v>
      </c>
      <c r="B65" s="126" t="s">
        <v>543</v>
      </c>
      <c r="C65" s="127" t="s">
        <v>566</v>
      </c>
      <c r="D65" s="128" t="s">
        <v>489</v>
      </c>
      <c r="E65" s="129">
        <v>30335.3338</v>
      </c>
      <c r="F65" s="130" t="s">
        <v>545</v>
      </c>
    </row>
    <row r="66" spans="1:6" ht="24" x14ac:dyDescent="0.2">
      <c r="A66" s="126" t="s">
        <v>542</v>
      </c>
      <c r="B66" s="126" t="s">
        <v>543</v>
      </c>
      <c r="C66" s="127" t="s">
        <v>567</v>
      </c>
      <c r="D66" s="128" t="s">
        <v>489</v>
      </c>
      <c r="E66" s="129">
        <v>72981.654699999999</v>
      </c>
      <c r="F66" s="130" t="s">
        <v>545</v>
      </c>
    </row>
    <row r="67" spans="1:6" x14ac:dyDescent="0.2">
      <c r="A67" s="126" t="s">
        <v>542</v>
      </c>
      <c r="B67" s="126" t="s">
        <v>543</v>
      </c>
      <c r="C67" s="127" t="s">
        <v>568</v>
      </c>
      <c r="D67" s="128" t="s">
        <v>489</v>
      </c>
      <c r="E67" s="129">
        <v>172048.60250000001</v>
      </c>
      <c r="F67" s="130" t="s">
        <v>545</v>
      </c>
    </row>
    <row r="68" spans="1:6" x14ac:dyDescent="0.2">
      <c r="A68" s="126" t="s">
        <v>542</v>
      </c>
      <c r="B68" s="126" t="s">
        <v>543</v>
      </c>
      <c r="C68" s="127" t="s">
        <v>569</v>
      </c>
      <c r="D68" s="128" t="s">
        <v>489</v>
      </c>
      <c r="E68" s="129">
        <v>104465.4</v>
      </c>
      <c r="F68" s="130" t="s">
        <v>545</v>
      </c>
    </row>
    <row r="69" spans="1:6" x14ac:dyDescent="0.2">
      <c r="A69" s="126" t="s">
        <v>542</v>
      </c>
      <c r="B69" s="126" t="s">
        <v>543</v>
      </c>
      <c r="C69" s="127" t="s">
        <v>570</v>
      </c>
      <c r="D69" s="128" t="s">
        <v>489</v>
      </c>
      <c r="E69" s="129">
        <v>8314.2916999999998</v>
      </c>
      <c r="F69" s="130" t="s">
        <v>545</v>
      </c>
    </row>
    <row r="70" spans="1:6" x14ac:dyDescent="0.2">
      <c r="A70" s="126" t="s">
        <v>542</v>
      </c>
      <c r="B70" s="126" t="s">
        <v>543</v>
      </c>
      <c r="C70" s="127" t="s">
        <v>571</v>
      </c>
      <c r="D70" s="128" t="s">
        <v>489</v>
      </c>
      <c r="E70" s="129">
        <v>198806.39999999999</v>
      </c>
      <c r="F70" s="130" t="s">
        <v>545</v>
      </c>
    </row>
    <row r="71" spans="1:6" x14ac:dyDescent="0.2">
      <c r="A71" s="126" t="s">
        <v>542</v>
      </c>
      <c r="B71" s="126" t="s">
        <v>543</v>
      </c>
      <c r="C71" s="127" t="s">
        <v>572</v>
      </c>
      <c r="D71" s="128" t="s">
        <v>489</v>
      </c>
      <c r="E71" s="129">
        <v>11313.84</v>
      </c>
      <c r="F71" s="130" t="s">
        <v>545</v>
      </c>
    </row>
    <row r="72" spans="1:6" x14ac:dyDescent="0.2">
      <c r="A72" s="126" t="s">
        <v>542</v>
      </c>
      <c r="B72" s="126" t="s">
        <v>543</v>
      </c>
      <c r="C72" s="127" t="s">
        <v>573</v>
      </c>
      <c r="D72" s="128" t="s">
        <v>489</v>
      </c>
      <c r="E72" s="129">
        <v>469017.40850000002</v>
      </c>
      <c r="F72" s="130" t="s">
        <v>545</v>
      </c>
    </row>
    <row r="73" spans="1:6" ht="24" x14ac:dyDescent="0.2">
      <c r="A73" s="126" t="s">
        <v>542</v>
      </c>
      <c r="B73" s="126" t="s">
        <v>543</v>
      </c>
      <c r="C73" s="127" t="s">
        <v>574</v>
      </c>
      <c r="D73" s="128" t="s">
        <v>489</v>
      </c>
      <c r="E73" s="129">
        <v>4501.7</v>
      </c>
      <c r="F73" s="130" t="s">
        <v>545</v>
      </c>
    </row>
    <row r="74" spans="1:6" x14ac:dyDescent="0.2">
      <c r="A74" s="126" t="s">
        <v>542</v>
      </c>
      <c r="B74" s="126" t="s">
        <v>543</v>
      </c>
      <c r="C74" s="127" t="s">
        <v>575</v>
      </c>
      <c r="D74" s="128" t="s">
        <v>489</v>
      </c>
      <c r="E74" s="129">
        <v>161582.93400000001</v>
      </c>
      <c r="F74" s="130" t="s">
        <v>545</v>
      </c>
    </row>
    <row r="75" spans="1:6" ht="24" x14ac:dyDescent="0.2">
      <c r="A75" s="126" t="s">
        <v>542</v>
      </c>
      <c r="B75" s="126" t="s">
        <v>543</v>
      </c>
      <c r="C75" s="127" t="s">
        <v>576</v>
      </c>
      <c r="D75" s="128" t="s">
        <v>489</v>
      </c>
      <c r="E75" s="129">
        <v>344224.6911</v>
      </c>
      <c r="F75" s="130" t="s">
        <v>545</v>
      </c>
    </row>
    <row r="76" spans="1:6" x14ac:dyDescent="0.2">
      <c r="A76" s="126" t="s">
        <v>542</v>
      </c>
      <c r="B76" s="126" t="s">
        <v>543</v>
      </c>
      <c r="C76" s="127" t="s">
        <v>577</v>
      </c>
      <c r="D76" s="128" t="s">
        <v>489</v>
      </c>
      <c r="E76" s="129">
        <v>24151.661800000002</v>
      </c>
      <c r="F76" s="130" t="s">
        <v>545</v>
      </c>
    </row>
    <row r="77" spans="1:6" x14ac:dyDescent="0.2">
      <c r="A77" s="126" t="s">
        <v>542</v>
      </c>
      <c r="B77" s="126" t="s">
        <v>543</v>
      </c>
      <c r="C77" s="127" t="s">
        <v>578</v>
      </c>
      <c r="D77" s="128" t="s">
        <v>489</v>
      </c>
      <c r="E77" s="129">
        <v>12836.04</v>
      </c>
      <c r="F77" s="130" t="s">
        <v>545</v>
      </c>
    </row>
    <row r="78" spans="1:6" ht="24" x14ac:dyDescent="0.2">
      <c r="A78" s="126" t="s">
        <v>542</v>
      </c>
      <c r="B78" s="126" t="s">
        <v>543</v>
      </c>
      <c r="C78" s="127" t="s">
        <v>579</v>
      </c>
      <c r="D78" s="128" t="s">
        <v>489</v>
      </c>
      <c r="E78" s="129">
        <v>45994.842499999999</v>
      </c>
      <c r="F78" s="130" t="s">
        <v>545</v>
      </c>
    </row>
    <row r="79" spans="1:6" x14ac:dyDescent="0.2">
      <c r="A79" s="126" t="s">
        <v>542</v>
      </c>
      <c r="B79" s="126" t="s">
        <v>543</v>
      </c>
      <c r="C79" s="127" t="s">
        <v>580</v>
      </c>
      <c r="D79" s="128" t="s">
        <v>489</v>
      </c>
      <c r="E79" s="129">
        <v>111029.4216</v>
      </c>
      <c r="F79" s="130" t="s">
        <v>545</v>
      </c>
    </row>
    <row r="80" spans="1:6" x14ac:dyDescent="0.2">
      <c r="A80" s="126" t="s">
        <v>542</v>
      </c>
      <c r="B80" s="126" t="s">
        <v>543</v>
      </c>
      <c r="C80" s="127" t="s">
        <v>581</v>
      </c>
      <c r="D80" s="128" t="s">
        <v>489</v>
      </c>
      <c r="E80" s="129">
        <v>1770</v>
      </c>
      <c r="F80" s="130" t="s">
        <v>545</v>
      </c>
    </row>
    <row r="81" spans="1:6" ht="24" x14ac:dyDescent="0.2">
      <c r="A81" s="126" t="s">
        <v>542</v>
      </c>
      <c r="B81" s="126" t="s">
        <v>543</v>
      </c>
      <c r="C81" s="127" t="s">
        <v>582</v>
      </c>
      <c r="D81" s="128" t="s">
        <v>489</v>
      </c>
      <c r="E81" s="129">
        <v>4524.9931999999999</v>
      </c>
      <c r="F81" s="130" t="s">
        <v>545</v>
      </c>
    </row>
    <row r="82" spans="1:6" ht="18.75" customHeight="1" x14ac:dyDescent="0.2">
      <c r="A82" s="126" t="s">
        <v>542</v>
      </c>
      <c r="B82" s="126" t="s">
        <v>543</v>
      </c>
      <c r="C82" s="127" t="s">
        <v>583</v>
      </c>
      <c r="D82" s="128" t="s">
        <v>489</v>
      </c>
      <c r="E82" s="129">
        <v>3299.87</v>
      </c>
      <c r="F82" s="130" t="s">
        <v>545</v>
      </c>
    </row>
    <row r="83" spans="1:6" ht="20.25" customHeight="1" x14ac:dyDescent="0.2">
      <c r="A83" s="126" t="s">
        <v>542</v>
      </c>
      <c r="B83" s="126" t="s">
        <v>543</v>
      </c>
      <c r="C83" s="127" t="s">
        <v>584</v>
      </c>
      <c r="D83" s="128" t="s">
        <v>489</v>
      </c>
      <c r="E83" s="129">
        <v>4242.6899999999996</v>
      </c>
      <c r="F83" s="130" t="s">
        <v>545</v>
      </c>
    </row>
    <row r="84" spans="1:6" ht="21.95" customHeight="1" x14ac:dyDescent="0.2">
      <c r="A84" s="126" t="s">
        <v>542</v>
      </c>
      <c r="B84" s="126" t="s">
        <v>543</v>
      </c>
      <c r="C84" s="127" t="s">
        <v>585</v>
      </c>
      <c r="D84" s="128" t="s">
        <v>489</v>
      </c>
      <c r="E84" s="129">
        <v>11859.991</v>
      </c>
      <c r="F84" s="130" t="s">
        <v>545</v>
      </c>
    </row>
    <row r="85" spans="1:6" ht="18" customHeight="1" x14ac:dyDescent="0.2">
      <c r="A85" s="126" t="s">
        <v>542</v>
      </c>
      <c r="B85" s="126" t="s">
        <v>543</v>
      </c>
      <c r="C85" s="127" t="s">
        <v>586</v>
      </c>
      <c r="D85" s="128" t="s">
        <v>489</v>
      </c>
      <c r="E85" s="129">
        <v>1479.9914000000001</v>
      </c>
      <c r="F85" s="130" t="s">
        <v>545</v>
      </c>
    </row>
    <row r="86" spans="1:6" ht="24" x14ac:dyDescent="0.2">
      <c r="A86" s="126" t="s">
        <v>542</v>
      </c>
      <c r="B86" s="126" t="s">
        <v>543</v>
      </c>
      <c r="C86" s="127" t="s">
        <v>587</v>
      </c>
      <c r="D86" s="128" t="s">
        <v>489</v>
      </c>
      <c r="E86" s="129">
        <v>1999.9938</v>
      </c>
      <c r="F86" s="130" t="s">
        <v>545</v>
      </c>
    </row>
    <row r="87" spans="1:6" ht="24" x14ac:dyDescent="0.2">
      <c r="A87" s="126" t="s">
        <v>542</v>
      </c>
      <c r="B87" s="126" t="s">
        <v>543</v>
      </c>
      <c r="C87" s="127" t="s">
        <v>588</v>
      </c>
      <c r="D87" s="128" t="s">
        <v>489</v>
      </c>
      <c r="E87" s="129">
        <v>6938.4</v>
      </c>
      <c r="F87" s="130" t="s">
        <v>545</v>
      </c>
    </row>
    <row r="88" spans="1:6" x14ac:dyDescent="0.2">
      <c r="A88" s="126" t="s">
        <v>542</v>
      </c>
      <c r="B88" s="126" t="s">
        <v>543</v>
      </c>
      <c r="C88" s="127" t="s">
        <v>589</v>
      </c>
      <c r="D88" s="128" t="s">
        <v>489</v>
      </c>
      <c r="E88" s="129">
        <v>938.18259999999998</v>
      </c>
      <c r="F88" s="130" t="s">
        <v>545</v>
      </c>
    </row>
    <row r="89" spans="1:6" x14ac:dyDescent="0.2">
      <c r="A89" s="126" t="s">
        <v>542</v>
      </c>
      <c r="B89" s="126" t="s">
        <v>543</v>
      </c>
      <c r="C89" s="127" t="s">
        <v>590</v>
      </c>
      <c r="D89" s="128" t="s">
        <v>489</v>
      </c>
      <c r="E89" s="129">
        <v>3519.94</v>
      </c>
      <c r="F89" s="130" t="s">
        <v>545</v>
      </c>
    </row>
    <row r="90" spans="1:6" ht="20.100000000000001" customHeight="1" x14ac:dyDescent="0.2">
      <c r="A90" s="126" t="s">
        <v>542</v>
      </c>
      <c r="B90" s="126" t="s">
        <v>543</v>
      </c>
      <c r="C90" s="127" t="s">
        <v>591</v>
      </c>
      <c r="D90" s="128" t="s">
        <v>489</v>
      </c>
      <c r="E90" s="129">
        <v>9</v>
      </c>
      <c r="F90" s="130" t="s">
        <v>545</v>
      </c>
    </row>
    <row r="91" spans="1:6" ht="20.100000000000001" customHeight="1" x14ac:dyDescent="0.2">
      <c r="A91" s="126" t="s">
        <v>542</v>
      </c>
      <c r="B91" s="126" t="s">
        <v>543</v>
      </c>
      <c r="C91" s="127" t="s">
        <v>592</v>
      </c>
      <c r="D91" s="128" t="s">
        <v>489</v>
      </c>
      <c r="E91" s="129">
        <v>63229.120000000003</v>
      </c>
      <c r="F91" s="130" t="s">
        <v>545</v>
      </c>
    </row>
    <row r="92" spans="1:6" ht="24.75" customHeight="1" x14ac:dyDescent="0.2">
      <c r="A92" s="126" t="s">
        <v>542</v>
      </c>
      <c r="B92" s="126" t="s">
        <v>543</v>
      </c>
      <c r="C92" s="127" t="s">
        <v>593</v>
      </c>
      <c r="D92" s="128" t="s">
        <v>489</v>
      </c>
      <c r="E92" s="129">
        <v>475540</v>
      </c>
      <c r="F92" s="130" t="s">
        <v>545</v>
      </c>
    </row>
    <row r="93" spans="1:6" x14ac:dyDescent="0.2">
      <c r="A93" s="126" t="s">
        <v>542</v>
      </c>
      <c r="B93" s="126" t="s">
        <v>543</v>
      </c>
      <c r="C93" s="127" t="s">
        <v>594</v>
      </c>
      <c r="D93" s="128" t="s">
        <v>489</v>
      </c>
      <c r="E93" s="129">
        <v>490481.16</v>
      </c>
      <c r="F93" s="130" t="s">
        <v>545</v>
      </c>
    </row>
    <row r="94" spans="1:6" ht="24" x14ac:dyDescent="0.2">
      <c r="A94" s="126" t="s">
        <v>542</v>
      </c>
      <c r="B94" s="126" t="s">
        <v>543</v>
      </c>
      <c r="C94" s="127" t="s">
        <v>595</v>
      </c>
      <c r="D94" s="128" t="s">
        <v>489</v>
      </c>
      <c r="E94" s="129">
        <v>74340</v>
      </c>
      <c r="F94" s="130" t="s">
        <v>545</v>
      </c>
    </row>
    <row r="95" spans="1:6" ht="15" customHeight="1" x14ac:dyDescent="0.2">
      <c r="A95" s="126" t="s">
        <v>542</v>
      </c>
      <c r="B95" s="126" t="s">
        <v>543</v>
      </c>
      <c r="C95" s="127" t="s">
        <v>596</v>
      </c>
      <c r="D95" s="128" t="s">
        <v>489</v>
      </c>
      <c r="E95" s="129">
        <v>40101.792600000001</v>
      </c>
      <c r="F95" s="130" t="s">
        <v>545</v>
      </c>
    </row>
    <row r="96" spans="1:6" ht="14.1" customHeight="1" x14ac:dyDescent="0.2">
      <c r="A96" s="126" t="s">
        <v>542</v>
      </c>
      <c r="B96" s="126" t="s">
        <v>543</v>
      </c>
      <c r="C96" s="127" t="s">
        <v>597</v>
      </c>
      <c r="D96" s="128" t="s">
        <v>489</v>
      </c>
      <c r="E96" s="129">
        <v>386697.033</v>
      </c>
      <c r="F96" s="130" t="s">
        <v>545</v>
      </c>
    </row>
    <row r="97" spans="1:6" x14ac:dyDescent="0.2">
      <c r="A97" s="126" t="s">
        <v>542</v>
      </c>
      <c r="B97" s="126" t="s">
        <v>543</v>
      </c>
      <c r="C97" s="127" t="s">
        <v>598</v>
      </c>
      <c r="D97" s="128" t="s">
        <v>489</v>
      </c>
      <c r="E97" s="129">
        <v>142177.25599999999</v>
      </c>
      <c r="F97" s="130" t="s">
        <v>545</v>
      </c>
    </row>
    <row r="98" spans="1:6" x14ac:dyDescent="0.2">
      <c r="A98" s="126" t="s">
        <v>542</v>
      </c>
      <c r="B98" s="126" t="s">
        <v>543</v>
      </c>
      <c r="C98" s="127" t="s">
        <v>599</v>
      </c>
      <c r="D98" s="128" t="s">
        <v>489</v>
      </c>
      <c r="E98" s="129">
        <v>26868.6</v>
      </c>
      <c r="F98" s="130" t="s">
        <v>545</v>
      </c>
    </row>
    <row r="99" spans="1:6" ht="24" x14ac:dyDescent="0.2">
      <c r="A99" s="126" t="s">
        <v>542</v>
      </c>
      <c r="B99" s="126" t="s">
        <v>543</v>
      </c>
      <c r="C99" s="127" t="s">
        <v>600</v>
      </c>
      <c r="D99" s="128" t="s">
        <v>489</v>
      </c>
      <c r="E99" s="129">
        <v>1897493.1</v>
      </c>
      <c r="F99" s="130" t="s">
        <v>545</v>
      </c>
    </row>
    <row r="100" spans="1:6" x14ac:dyDescent="0.2">
      <c r="A100" s="126" t="s">
        <v>542</v>
      </c>
      <c r="B100" s="126" t="s">
        <v>543</v>
      </c>
      <c r="C100" s="127" t="s">
        <v>601</v>
      </c>
      <c r="D100" s="128" t="s">
        <v>489</v>
      </c>
      <c r="E100" s="129">
        <v>232041.1</v>
      </c>
      <c r="F100" s="130" t="s">
        <v>545</v>
      </c>
    </row>
    <row r="101" spans="1:6" ht="24" x14ac:dyDescent="0.2">
      <c r="A101" s="126" t="s">
        <v>542</v>
      </c>
      <c r="B101" s="126" t="s">
        <v>543</v>
      </c>
      <c r="C101" s="127" t="s">
        <v>602</v>
      </c>
      <c r="D101" s="128" t="s">
        <v>489</v>
      </c>
      <c r="E101" s="129">
        <v>34703.800000000003</v>
      </c>
      <c r="F101" s="130" t="s">
        <v>545</v>
      </c>
    </row>
    <row r="102" spans="1:6" ht="24" x14ac:dyDescent="0.2">
      <c r="A102" s="126" t="s">
        <v>542</v>
      </c>
      <c r="B102" s="126" t="s">
        <v>543</v>
      </c>
      <c r="C102" s="127" t="s">
        <v>603</v>
      </c>
      <c r="D102" s="128" t="s">
        <v>489</v>
      </c>
      <c r="E102" s="129">
        <v>8903.1</v>
      </c>
      <c r="F102" s="130" t="s">
        <v>545</v>
      </c>
    </row>
    <row r="103" spans="1:6" ht="15.95" customHeight="1" x14ac:dyDescent="0.2">
      <c r="A103" s="126" t="s">
        <v>542</v>
      </c>
      <c r="B103" s="126" t="s">
        <v>543</v>
      </c>
      <c r="C103" s="127" t="s">
        <v>604</v>
      </c>
      <c r="D103" s="128" t="s">
        <v>489</v>
      </c>
      <c r="E103" s="129">
        <v>130316.25</v>
      </c>
      <c r="F103" s="127" t="s">
        <v>545</v>
      </c>
    </row>
    <row r="104" spans="1:6" x14ac:dyDescent="0.2">
      <c r="A104" s="126" t="s">
        <v>542</v>
      </c>
      <c r="B104" s="126" t="s">
        <v>543</v>
      </c>
      <c r="C104" s="127" t="s">
        <v>605</v>
      </c>
      <c r="D104" s="128" t="s">
        <v>489</v>
      </c>
      <c r="E104" s="129">
        <v>22139.75</v>
      </c>
      <c r="F104" s="130" t="s">
        <v>545</v>
      </c>
    </row>
    <row r="105" spans="1:6" ht="24" x14ac:dyDescent="0.2">
      <c r="A105" s="126" t="s">
        <v>542</v>
      </c>
      <c r="B105" s="126" t="s">
        <v>543</v>
      </c>
      <c r="C105" s="127" t="s">
        <v>606</v>
      </c>
      <c r="D105" s="128" t="s">
        <v>489</v>
      </c>
      <c r="E105" s="129">
        <v>62932.232000000004</v>
      </c>
      <c r="F105" s="130" t="s">
        <v>545</v>
      </c>
    </row>
    <row r="106" spans="1:6" ht="24" x14ac:dyDescent="0.2">
      <c r="A106" s="126" t="s">
        <v>542</v>
      </c>
      <c r="B106" s="126" t="s">
        <v>543</v>
      </c>
      <c r="C106" s="127" t="s">
        <v>607</v>
      </c>
      <c r="D106" s="128" t="s">
        <v>489</v>
      </c>
      <c r="E106" s="129">
        <v>62932.232199999999</v>
      </c>
      <c r="F106" s="130" t="s">
        <v>545</v>
      </c>
    </row>
    <row r="107" spans="1:6" ht="24" x14ac:dyDescent="0.2">
      <c r="A107" s="126" t="s">
        <v>542</v>
      </c>
      <c r="B107" s="126" t="s">
        <v>543</v>
      </c>
      <c r="C107" s="127" t="s">
        <v>608</v>
      </c>
      <c r="D107" s="128" t="s">
        <v>489</v>
      </c>
      <c r="E107" s="129">
        <v>57230</v>
      </c>
      <c r="F107" s="130" t="s">
        <v>545</v>
      </c>
    </row>
    <row r="108" spans="1:6" x14ac:dyDescent="0.2">
      <c r="A108" s="126" t="s">
        <v>542</v>
      </c>
      <c r="B108" s="126" t="s">
        <v>543</v>
      </c>
      <c r="C108" s="127" t="s">
        <v>609</v>
      </c>
      <c r="D108" s="128" t="s">
        <v>489</v>
      </c>
      <c r="E108" s="129">
        <v>2549.9917</v>
      </c>
      <c r="F108" s="130" t="s">
        <v>545</v>
      </c>
    </row>
    <row r="109" spans="1:6" x14ac:dyDescent="0.2">
      <c r="A109" s="126" t="s">
        <v>542</v>
      </c>
      <c r="B109" s="126" t="s">
        <v>543</v>
      </c>
      <c r="C109" s="127" t="s">
        <v>610</v>
      </c>
      <c r="D109" s="128" t="s">
        <v>489</v>
      </c>
      <c r="E109" s="129">
        <v>13999.992</v>
      </c>
      <c r="F109" s="130" t="s">
        <v>545</v>
      </c>
    </row>
    <row r="110" spans="1:6" x14ac:dyDescent="0.2">
      <c r="A110" s="126" t="s">
        <v>542</v>
      </c>
      <c r="B110" s="126" t="s">
        <v>543</v>
      </c>
      <c r="C110" s="127" t="s">
        <v>611</v>
      </c>
      <c r="D110" s="128" t="s">
        <v>489</v>
      </c>
      <c r="E110" s="129">
        <v>19383.86</v>
      </c>
      <c r="F110" s="130" t="s">
        <v>545</v>
      </c>
    </row>
    <row r="111" spans="1:6" x14ac:dyDescent="0.2">
      <c r="A111" s="126" t="s">
        <v>542</v>
      </c>
      <c r="B111" s="126" t="s">
        <v>543</v>
      </c>
      <c r="C111" s="127" t="s">
        <v>612</v>
      </c>
      <c r="D111" s="128" t="s">
        <v>489</v>
      </c>
      <c r="E111" s="129">
        <v>250971.84</v>
      </c>
      <c r="F111" s="130" t="s">
        <v>545</v>
      </c>
    </row>
    <row r="112" spans="1:6" x14ac:dyDescent="0.2">
      <c r="A112" s="126" t="s">
        <v>542</v>
      </c>
      <c r="B112" s="126" t="s">
        <v>543</v>
      </c>
      <c r="C112" s="127" t="s">
        <v>613</v>
      </c>
      <c r="D112" s="128" t="s">
        <v>489</v>
      </c>
      <c r="E112" s="129">
        <v>257712</v>
      </c>
      <c r="F112" s="130" t="s">
        <v>545</v>
      </c>
    </row>
    <row r="113" spans="1:6" x14ac:dyDescent="0.2">
      <c r="A113" s="126" t="s">
        <v>542</v>
      </c>
      <c r="B113" s="126" t="s">
        <v>543</v>
      </c>
      <c r="C113" s="127" t="s">
        <v>614</v>
      </c>
      <c r="D113" s="128" t="s">
        <v>489</v>
      </c>
      <c r="E113" s="129">
        <v>3613.16</v>
      </c>
      <c r="F113" s="130" t="s">
        <v>545</v>
      </c>
    </row>
    <row r="114" spans="1:6" x14ac:dyDescent="0.2">
      <c r="A114" s="126" t="s">
        <v>542</v>
      </c>
      <c r="B114" s="126" t="s">
        <v>543</v>
      </c>
      <c r="C114" s="127" t="s">
        <v>615</v>
      </c>
      <c r="D114" s="128" t="s">
        <v>489</v>
      </c>
      <c r="E114" s="129">
        <v>34202.300000000003</v>
      </c>
      <c r="F114" s="130" t="s">
        <v>545</v>
      </c>
    </row>
    <row r="115" spans="1:6" x14ac:dyDescent="0.2">
      <c r="A115" s="126" t="s">
        <v>542</v>
      </c>
      <c r="B115" s="126" t="s">
        <v>543</v>
      </c>
      <c r="C115" s="127" t="s">
        <v>616</v>
      </c>
      <c r="D115" s="128" t="s">
        <v>489</v>
      </c>
      <c r="E115" s="129">
        <v>30336.03</v>
      </c>
      <c r="F115" s="130" t="s">
        <v>545</v>
      </c>
    </row>
    <row r="116" spans="1:6" x14ac:dyDescent="0.2">
      <c r="A116" s="126" t="s">
        <v>542</v>
      </c>
      <c r="B116" s="126" t="s">
        <v>543</v>
      </c>
      <c r="C116" s="127" t="s">
        <v>617</v>
      </c>
      <c r="D116" s="128" t="s">
        <v>489</v>
      </c>
      <c r="E116" s="129">
        <v>1250.8</v>
      </c>
      <c r="F116" s="130" t="s">
        <v>545</v>
      </c>
    </row>
    <row r="117" spans="1:6" x14ac:dyDescent="0.2">
      <c r="A117" s="126" t="s">
        <v>542</v>
      </c>
      <c r="B117" s="126" t="s">
        <v>543</v>
      </c>
      <c r="C117" s="127" t="s">
        <v>618</v>
      </c>
      <c r="D117" s="128" t="s">
        <v>489</v>
      </c>
      <c r="E117" s="129">
        <v>1250.8</v>
      </c>
      <c r="F117" s="130" t="s">
        <v>545</v>
      </c>
    </row>
    <row r="118" spans="1:6" x14ac:dyDescent="0.2">
      <c r="A118" s="126" t="s">
        <v>542</v>
      </c>
      <c r="B118" s="126" t="s">
        <v>543</v>
      </c>
      <c r="C118" s="127" t="s">
        <v>619</v>
      </c>
      <c r="D118" s="128" t="s">
        <v>489</v>
      </c>
      <c r="E118" s="129">
        <v>1250.8</v>
      </c>
      <c r="F118" s="130" t="s">
        <v>545</v>
      </c>
    </row>
    <row r="119" spans="1:6" x14ac:dyDescent="0.2">
      <c r="A119" s="126" t="s">
        <v>542</v>
      </c>
      <c r="B119" s="126" t="s">
        <v>543</v>
      </c>
      <c r="C119" s="127" t="s">
        <v>620</v>
      </c>
      <c r="D119" s="128" t="s">
        <v>489</v>
      </c>
      <c r="E119" s="129">
        <v>21240</v>
      </c>
      <c r="F119" s="130" t="s">
        <v>545</v>
      </c>
    </row>
    <row r="120" spans="1:6" x14ac:dyDescent="0.2">
      <c r="A120" s="126" t="s">
        <v>542</v>
      </c>
      <c r="B120" s="126" t="s">
        <v>543</v>
      </c>
      <c r="C120" s="127" t="s">
        <v>621</v>
      </c>
      <c r="D120" s="128" t="s">
        <v>489</v>
      </c>
      <c r="E120" s="129">
        <v>43960.9</v>
      </c>
      <c r="F120" s="130" t="s">
        <v>545</v>
      </c>
    </row>
    <row r="121" spans="1:6" x14ac:dyDescent="0.2">
      <c r="A121" s="126" t="s">
        <v>542</v>
      </c>
      <c r="B121" s="126" t="s">
        <v>543</v>
      </c>
      <c r="C121" s="127" t="s">
        <v>622</v>
      </c>
      <c r="D121" s="128" t="s">
        <v>489</v>
      </c>
      <c r="E121" s="129">
        <v>13749.996999999999</v>
      </c>
      <c r="F121" s="130" t="s">
        <v>545</v>
      </c>
    </row>
    <row r="122" spans="1:6" x14ac:dyDescent="0.2">
      <c r="A122" s="126" t="s">
        <v>542</v>
      </c>
      <c r="B122" s="126" t="s">
        <v>543</v>
      </c>
      <c r="C122" s="127" t="s">
        <v>623</v>
      </c>
      <c r="D122" s="128" t="s">
        <v>489</v>
      </c>
      <c r="E122" s="129">
        <v>13570</v>
      </c>
      <c r="F122" s="130" t="s">
        <v>545</v>
      </c>
    </row>
    <row r="123" spans="1:6" x14ac:dyDescent="0.2">
      <c r="A123" s="126" t="s">
        <v>542</v>
      </c>
      <c r="B123" s="126" t="s">
        <v>543</v>
      </c>
      <c r="C123" s="127" t="s">
        <v>624</v>
      </c>
      <c r="D123" s="128" t="s">
        <v>489</v>
      </c>
      <c r="E123" s="129">
        <v>4284.71</v>
      </c>
      <c r="F123" s="130" t="s">
        <v>545</v>
      </c>
    </row>
    <row r="124" spans="1:6" x14ac:dyDescent="0.2">
      <c r="A124" s="126" t="s">
        <v>542</v>
      </c>
      <c r="B124" s="126" t="s">
        <v>543</v>
      </c>
      <c r="C124" s="127" t="s">
        <v>625</v>
      </c>
      <c r="D124" s="128" t="s">
        <v>489</v>
      </c>
      <c r="E124" s="129">
        <v>5726.64</v>
      </c>
      <c r="F124" s="130" t="s">
        <v>545</v>
      </c>
    </row>
    <row r="125" spans="1:6" x14ac:dyDescent="0.2">
      <c r="A125" s="126" t="s">
        <v>542</v>
      </c>
      <c r="B125" s="126" t="s">
        <v>543</v>
      </c>
      <c r="C125" s="127" t="s">
        <v>626</v>
      </c>
      <c r="D125" s="128" t="s">
        <v>489</v>
      </c>
      <c r="E125" s="129">
        <v>20650</v>
      </c>
      <c r="F125" s="130" t="s">
        <v>545</v>
      </c>
    </row>
    <row r="126" spans="1:6" ht="12.95" customHeight="1" x14ac:dyDescent="0.2">
      <c r="A126" s="126" t="s">
        <v>542</v>
      </c>
      <c r="B126" s="126" t="s">
        <v>543</v>
      </c>
      <c r="C126" s="127" t="s">
        <v>627</v>
      </c>
      <c r="D126" s="128" t="s">
        <v>489</v>
      </c>
      <c r="E126" s="129">
        <v>575000.01</v>
      </c>
      <c r="F126" s="130" t="s">
        <v>545</v>
      </c>
    </row>
    <row r="127" spans="1:6" ht="24" x14ac:dyDescent="0.2">
      <c r="A127" s="126" t="s">
        <v>542</v>
      </c>
      <c r="B127" s="126" t="s">
        <v>543</v>
      </c>
      <c r="C127" s="127" t="s">
        <v>628</v>
      </c>
      <c r="D127" s="128" t="s">
        <v>489</v>
      </c>
      <c r="E127" s="129">
        <v>2542900</v>
      </c>
      <c r="F127" s="130" t="s">
        <v>545</v>
      </c>
    </row>
    <row r="128" spans="1:6" x14ac:dyDescent="0.2">
      <c r="A128" s="126" t="s">
        <v>542</v>
      </c>
      <c r="B128" s="126" t="s">
        <v>543</v>
      </c>
      <c r="C128" s="127" t="s">
        <v>629</v>
      </c>
      <c r="D128" s="128" t="s">
        <v>489</v>
      </c>
      <c r="E128" s="129">
        <v>172556.12</v>
      </c>
      <c r="F128" s="130" t="s">
        <v>545</v>
      </c>
    </row>
    <row r="129" spans="1:6" ht="24" x14ac:dyDescent="0.2">
      <c r="A129" s="126" t="s">
        <v>542</v>
      </c>
      <c r="B129" s="126" t="s">
        <v>543</v>
      </c>
      <c r="C129" s="127" t="s">
        <v>630</v>
      </c>
      <c r="D129" s="128" t="s">
        <v>489</v>
      </c>
      <c r="E129" s="129">
        <v>44250</v>
      </c>
      <c r="F129" s="130" t="s">
        <v>545</v>
      </c>
    </row>
    <row r="130" spans="1:6" x14ac:dyDescent="0.2">
      <c r="A130" s="126" t="s">
        <v>542</v>
      </c>
      <c r="B130" s="126" t="s">
        <v>543</v>
      </c>
      <c r="C130" s="127" t="s">
        <v>631</v>
      </c>
      <c r="D130" s="128" t="s">
        <v>489</v>
      </c>
      <c r="E130" s="129">
        <v>719492.56279999996</v>
      </c>
      <c r="F130" s="130" t="s">
        <v>545</v>
      </c>
    </row>
    <row r="131" spans="1:6" x14ac:dyDescent="0.2">
      <c r="A131" s="126" t="s">
        <v>542</v>
      </c>
      <c r="B131" s="126" t="s">
        <v>543</v>
      </c>
      <c r="C131" s="127" t="s">
        <v>632</v>
      </c>
      <c r="D131" s="128" t="s">
        <v>489</v>
      </c>
      <c r="E131" s="129">
        <v>816192.43</v>
      </c>
      <c r="F131" s="130" t="s">
        <v>545</v>
      </c>
    </row>
    <row r="132" spans="1:6" x14ac:dyDescent="0.2">
      <c r="A132" s="131" t="s">
        <v>633</v>
      </c>
      <c r="B132" s="131" t="s">
        <v>634</v>
      </c>
      <c r="C132" s="132" t="s">
        <v>635</v>
      </c>
      <c r="D132" s="133" t="s">
        <v>489</v>
      </c>
      <c r="E132" s="134">
        <v>36954.32</v>
      </c>
      <c r="F132" s="135" t="s">
        <v>636</v>
      </c>
    </row>
    <row r="133" spans="1:6" ht="14.1" customHeight="1" x14ac:dyDescent="0.2">
      <c r="A133" s="131" t="s">
        <v>633</v>
      </c>
      <c r="B133" s="131" t="s">
        <v>634</v>
      </c>
      <c r="C133" s="132" t="s">
        <v>637</v>
      </c>
      <c r="D133" s="133" t="s">
        <v>489</v>
      </c>
      <c r="E133" s="134">
        <v>3776</v>
      </c>
      <c r="F133" s="135" t="s">
        <v>636</v>
      </c>
    </row>
    <row r="134" spans="1:6" ht="15.95" customHeight="1" x14ac:dyDescent="0.2">
      <c r="A134" s="131" t="s">
        <v>633</v>
      </c>
      <c r="B134" s="131" t="s">
        <v>634</v>
      </c>
      <c r="C134" s="132" t="s">
        <v>638</v>
      </c>
      <c r="D134" s="133" t="s">
        <v>489</v>
      </c>
      <c r="E134" s="134">
        <v>12390</v>
      </c>
      <c r="F134" s="135" t="s">
        <v>636</v>
      </c>
    </row>
    <row r="135" spans="1:6" ht="15" customHeight="1" x14ac:dyDescent="0.2">
      <c r="A135" s="131" t="s">
        <v>633</v>
      </c>
      <c r="B135" s="131" t="s">
        <v>634</v>
      </c>
      <c r="C135" s="132" t="s">
        <v>639</v>
      </c>
      <c r="D135" s="133" t="s">
        <v>489</v>
      </c>
      <c r="E135" s="134">
        <v>6293.7049999999999</v>
      </c>
      <c r="F135" s="135" t="s">
        <v>636</v>
      </c>
    </row>
    <row r="136" spans="1:6" ht="14.1" customHeight="1" x14ac:dyDescent="0.2">
      <c r="A136" s="131" t="s">
        <v>633</v>
      </c>
      <c r="B136" s="131" t="s">
        <v>634</v>
      </c>
      <c r="C136" s="132" t="s">
        <v>640</v>
      </c>
      <c r="D136" s="133" t="s">
        <v>489</v>
      </c>
      <c r="E136" s="134">
        <v>27200</v>
      </c>
      <c r="F136" s="135" t="s">
        <v>636</v>
      </c>
    </row>
    <row r="137" spans="1:6" ht="24" x14ac:dyDescent="0.2">
      <c r="A137" s="136" t="s">
        <v>452</v>
      </c>
      <c r="B137" s="136" t="s">
        <v>641</v>
      </c>
      <c r="C137" s="137" t="s">
        <v>642</v>
      </c>
      <c r="D137" s="138" t="s">
        <v>489</v>
      </c>
      <c r="E137" s="139">
        <v>109504</v>
      </c>
      <c r="F137" s="140" t="s">
        <v>643</v>
      </c>
    </row>
    <row r="138" spans="1:6" ht="24" x14ac:dyDescent="0.2">
      <c r="A138" s="136" t="s">
        <v>452</v>
      </c>
      <c r="B138" s="136" t="s">
        <v>641</v>
      </c>
      <c r="C138" s="137" t="s">
        <v>644</v>
      </c>
      <c r="D138" s="138" t="s">
        <v>489</v>
      </c>
      <c r="E138" s="139">
        <v>5723</v>
      </c>
      <c r="F138" s="140" t="s">
        <v>643</v>
      </c>
    </row>
    <row r="139" spans="1:6" ht="24" x14ac:dyDescent="0.2">
      <c r="A139" s="101" t="s">
        <v>645</v>
      </c>
      <c r="B139" s="101" t="s">
        <v>646</v>
      </c>
      <c r="C139" s="102" t="s">
        <v>647</v>
      </c>
      <c r="D139" s="103" t="s">
        <v>489</v>
      </c>
      <c r="E139" s="104">
        <v>6200</v>
      </c>
      <c r="F139" s="141" t="s">
        <v>648</v>
      </c>
    </row>
    <row r="140" spans="1:6" ht="36" x14ac:dyDescent="0.2">
      <c r="A140" s="101" t="s">
        <v>645</v>
      </c>
      <c r="B140" s="101" t="s">
        <v>646</v>
      </c>
      <c r="C140" s="102" t="s">
        <v>649</v>
      </c>
      <c r="D140" s="103" t="s">
        <v>489</v>
      </c>
      <c r="E140" s="104">
        <v>86568.53</v>
      </c>
      <c r="F140" s="141" t="s">
        <v>648</v>
      </c>
    </row>
    <row r="141" spans="1:6" ht="36" x14ac:dyDescent="0.2">
      <c r="A141" s="101" t="s">
        <v>645</v>
      </c>
      <c r="B141" s="101" t="s">
        <v>646</v>
      </c>
      <c r="C141" s="102" t="s">
        <v>650</v>
      </c>
      <c r="D141" s="103" t="s">
        <v>489</v>
      </c>
      <c r="E141" s="104">
        <v>100917.38</v>
      </c>
      <c r="F141" s="141" t="s">
        <v>648</v>
      </c>
    </row>
    <row r="142" spans="1:6" ht="15.95" customHeight="1" x14ac:dyDescent="0.2">
      <c r="A142" s="142" t="s">
        <v>1127</v>
      </c>
      <c r="B142" s="142" t="s">
        <v>651</v>
      </c>
      <c r="C142" s="143" t="s">
        <v>652</v>
      </c>
      <c r="D142" s="144" t="s">
        <v>489</v>
      </c>
      <c r="E142" s="145">
        <v>1000</v>
      </c>
      <c r="F142" s="146" t="s">
        <v>653</v>
      </c>
    </row>
    <row r="143" spans="1:6" x14ac:dyDescent="0.2">
      <c r="A143" s="142" t="s">
        <v>1127</v>
      </c>
      <c r="B143" s="142" t="s">
        <v>651</v>
      </c>
      <c r="C143" s="143" t="s">
        <v>654</v>
      </c>
      <c r="D143" s="144" t="s">
        <v>489</v>
      </c>
      <c r="E143" s="145">
        <v>200</v>
      </c>
      <c r="F143" s="146" t="s">
        <v>653</v>
      </c>
    </row>
    <row r="144" spans="1:6" ht="18" customHeight="1" x14ac:dyDescent="0.2">
      <c r="A144" s="142" t="s">
        <v>1127</v>
      </c>
      <c r="B144" s="142" t="s">
        <v>651</v>
      </c>
      <c r="C144" s="143" t="s">
        <v>655</v>
      </c>
      <c r="D144" s="144" t="s">
        <v>489</v>
      </c>
      <c r="E144" s="145">
        <v>500</v>
      </c>
      <c r="F144" s="146" t="s">
        <v>653</v>
      </c>
    </row>
    <row r="145" spans="1:6" ht="17.25" customHeight="1" x14ac:dyDescent="0.2">
      <c r="A145" s="142" t="s">
        <v>1127</v>
      </c>
      <c r="B145" s="142" t="s">
        <v>651</v>
      </c>
      <c r="C145" s="143" t="s">
        <v>656</v>
      </c>
      <c r="D145" s="144" t="s">
        <v>657</v>
      </c>
      <c r="E145" s="145">
        <v>197</v>
      </c>
      <c r="F145" s="147" t="s">
        <v>658</v>
      </c>
    </row>
    <row r="146" spans="1:6" x14ac:dyDescent="0.2">
      <c r="A146" s="142" t="s">
        <v>1127</v>
      </c>
      <c r="B146" s="142" t="s">
        <v>651</v>
      </c>
      <c r="C146" s="143" t="s">
        <v>659</v>
      </c>
      <c r="D146" s="144" t="s">
        <v>657</v>
      </c>
      <c r="E146" s="145">
        <v>181</v>
      </c>
      <c r="F146" s="147" t="s">
        <v>658</v>
      </c>
    </row>
    <row r="147" spans="1:6" x14ac:dyDescent="0.2">
      <c r="A147" s="142" t="s">
        <v>1127</v>
      </c>
      <c r="B147" s="142" t="s">
        <v>651</v>
      </c>
      <c r="C147" s="143" t="s">
        <v>660</v>
      </c>
      <c r="D147" s="144" t="s">
        <v>657</v>
      </c>
      <c r="E147" s="145">
        <v>251</v>
      </c>
      <c r="F147" s="146" t="s">
        <v>1128</v>
      </c>
    </row>
    <row r="148" spans="1:6" x14ac:dyDescent="0.2">
      <c r="A148" s="142" t="s">
        <v>1127</v>
      </c>
      <c r="B148" s="142" t="s">
        <v>651</v>
      </c>
      <c r="C148" s="143" t="s">
        <v>661</v>
      </c>
      <c r="D148" s="144" t="s">
        <v>657</v>
      </c>
      <c r="E148" s="145">
        <v>230</v>
      </c>
      <c r="F148" s="147" t="s">
        <v>1128</v>
      </c>
    </row>
    <row r="149" spans="1:6" x14ac:dyDescent="0.2">
      <c r="A149" s="142" t="s">
        <v>1127</v>
      </c>
      <c r="B149" s="142" t="s">
        <v>651</v>
      </c>
      <c r="C149" s="143" t="s">
        <v>662</v>
      </c>
      <c r="D149" s="144" t="s">
        <v>657</v>
      </c>
      <c r="E149" s="145">
        <v>110</v>
      </c>
      <c r="F149" s="146" t="s">
        <v>1129</v>
      </c>
    </row>
    <row r="150" spans="1:6" x14ac:dyDescent="0.2">
      <c r="A150" s="101" t="s">
        <v>223</v>
      </c>
      <c r="B150" s="101" t="s">
        <v>663</v>
      </c>
      <c r="C150" s="102" t="s">
        <v>664</v>
      </c>
      <c r="D150" s="103" t="s">
        <v>665</v>
      </c>
      <c r="E150" s="104">
        <v>28.32</v>
      </c>
      <c r="F150" s="141" t="s">
        <v>666</v>
      </c>
    </row>
    <row r="151" spans="1:6" ht="24" x14ac:dyDescent="0.2">
      <c r="A151" s="101" t="s">
        <v>223</v>
      </c>
      <c r="B151" s="101" t="s">
        <v>663</v>
      </c>
      <c r="C151" s="102" t="s">
        <v>667</v>
      </c>
      <c r="D151" s="103" t="s">
        <v>489</v>
      </c>
      <c r="E151" s="104">
        <v>8500</v>
      </c>
      <c r="F151" s="141" t="s">
        <v>666</v>
      </c>
    </row>
    <row r="152" spans="1:6" x14ac:dyDescent="0.2">
      <c r="A152" s="101" t="s">
        <v>223</v>
      </c>
      <c r="B152" s="101" t="s">
        <v>663</v>
      </c>
      <c r="C152" s="102" t="s">
        <v>668</v>
      </c>
      <c r="D152" s="103" t="s">
        <v>489</v>
      </c>
      <c r="E152" s="104">
        <v>81.171999999999997</v>
      </c>
      <c r="F152" s="141" t="s">
        <v>666</v>
      </c>
    </row>
    <row r="153" spans="1:6" x14ac:dyDescent="0.2">
      <c r="A153" s="101" t="s">
        <v>223</v>
      </c>
      <c r="B153" s="101" t="s">
        <v>663</v>
      </c>
      <c r="C153" s="102" t="s">
        <v>669</v>
      </c>
      <c r="D153" s="103" t="s">
        <v>489</v>
      </c>
      <c r="E153" s="104">
        <v>103.3567</v>
      </c>
      <c r="F153" s="141" t="s">
        <v>666</v>
      </c>
    </row>
    <row r="154" spans="1:6" x14ac:dyDescent="0.2">
      <c r="A154" s="101" t="s">
        <v>223</v>
      </c>
      <c r="B154" s="101" t="s">
        <v>663</v>
      </c>
      <c r="C154" s="102" t="s">
        <v>670</v>
      </c>
      <c r="D154" s="103" t="s">
        <v>489</v>
      </c>
      <c r="E154" s="104">
        <v>20.059999999999999</v>
      </c>
      <c r="F154" s="141" t="s">
        <v>666</v>
      </c>
    </row>
    <row r="155" spans="1:6" ht="12.95" customHeight="1" x14ac:dyDescent="0.2">
      <c r="A155" s="101" t="s">
        <v>223</v>
      </c>
      <c r="B155" s="101" t="s">
        <v>663</v>
      </c>
      <c r="C155" s="102" t="s">
        <v>671</v>
      </c>
      <c r="D155" s="103" t="s">
        <v>489</v>
      </c>
      <c r="E155" s="104">
        <v>208.86</v>
      </c>
      <c r="F155" s="141" t="s">
        <v>666</v>
      </c>
    </row>
    <row r="156" spans="1:6" ht="15" customHeight="1" x14ac:dyDescent="0.2">
      <c r="A156" s="101" t="s">
        <v>223</v>
      </c>
      <c r="B156" s="101" t="s">
        <v>663</v>
      </c>
      <c r="C156" s="102" t="s">
        <v>672</v>
      </c>
      <c r="D156" s="103" t="s">
        <v>489</v>
      </c>
      <c r="E156" s="104">
        <v>206.73500000000001</v>
      </c>
      <c r="F156" s="141" t="s">
        <v>666</v>
      </c>
    </row>
    <row r="157" spans="1:6" ht="15" customHeight="1" x14ac:dyDescent="0.2">
      <c r="A157" s="101" t="s">
        <v>223</v>
      </c>
      <c r="B157" s="101" t="s">
        <v>663</v>
      </c>
      <c r="C157" s="102" t="s">
        <v>673</v>
      </c>
      <c r="D157" s="103" t="s">
        <v>489</v>
      </c>
      <c r="E157" s="104">
        <v>43.293999999999997</v>
      </c>
      <c r="F157" s="141" t="s">
        <v>666</v>
      </c>
    </row>
    <row r="158" spans="1:6" ht="15" customHeight="1" x14ac:dyDescent="0.2">
      <c r="A158" s="101" t="s">
        <v>223</v>
      </c>
      <c r="B158" s="101" t="s">
        <v>663</v>
      </c>
      <c r="C158" s="102" t="s">
        <v>674</v>
      </c>
      <c r="D158" s="103" t="s">
        <v>489</v>
      </c>
      <c r="E158" s="104">
        <v>5.9</v>
      </c>
      <c r="F158" s="141" t="s">
        <v>666</v>
      </c>
    </row>
    <row r="159" spans="1:6" ht="15" customHeight="1" x14ac:dyDescent="0.2">
      <c r="A159" s="101" t="s">
        <v>223</v>
      </c>
      <c r="B159" s="101" t="s">
        <v>663</v>
      </c>
      <c r="C159" s="102" t="s">
        <v>675</v>
      </c>
      <c r="D159" s="103" t="s">
        <v>489</v>
      </c>
      <c r="E159" s="104">
        <v>944</v>
      </c>
      <c r="F159" s="141" t="s">
        <v>666</v>
      </c>
    </row>
    <row r="160" spans="1:6" ht="15" customHeight="1" x14ac:dyDescent="0.2">
      <c r="A160" s="101" t="s">
        <v>223</v>
      </c>
      <c r="B160" s="101" t="s">
        <v>663</v>
      </c>
      <c r="C160" s="102" t="s">
        <v>676</v>
      </c>
      <c r="D160" s="103" t="s">
        <v>489</v>
      </c>
      <c r="E160" s="104">
        <v>571.12</v>
      </c>
      <c r="F160" s="141" t="s">
        <v>666</v>
      </c>
    </row>
    <row r="161" spans="1:6" ht="15" customHeight="1" x14ac:dyDescent="0.2">
      <c r="A161" s="101" t="s">
        <v>223</v>
      </c>
      <c r="B161" s="101" t="s">
        <v>663</v>
      </c>
      <c r="C161" s="102" t="s">
        <v>677</v>
      </c>
      <c r="D161" s="103" t="s">
        <v>489</v>
      </c>
      <c r="E161" s="104">
        <v>619.5</v>
      </c>
      <c r="F161" s="141" t="s">
        <v>666</v>
      </c>
    </row>
    <row r="162" spans="1:6" ht="15" customHeight="1" x14ac:dyDescent="0.2">
      <c r="A162" s="101" t="s">
        <v>223</v>
      </c>
      <c r="B162" s="101" t="s">
        <v>663</v>
      </c>
      <c r="C162" s="102" t="s">
        <v>678</v>
      </c>
      <c r="D162" s="103" t="s">
        <v>489</v>
      </c>
      <c r="E162" s="104">
        <v>100.3</v>
      </c>
      <c r="F162" s="141" t="s">
        <v>666</v>
      </c>
    </row>
    <row r="163" spans="1:6" ht="14.1" customHeight="1" x14ac:dyDescent="0.2">
      <c r="A163" s="101" t="s">
        <v>223</v>
      </c>
      <c r="B163" s="101" t="s">
        <v>663</v>
      </c>
      <c r="C163" s="102" t="s">
        <v>679</v>
      </c>
      <c r="D163" s="103" t="s">
        <v>489</v>
      </c>
      <c r="E163" s="104">
        <v>33.630000000000003</v>
      </c>
      <c r="F163" s="141" t="s">
        <v>666</v>
      </c>
    </row>
    <row r="164" spans="1:6" x14ac:dyDescent="0.2">
      <c r="A164" s="101" t="s">
        <v>223</v>
      </c>
      <c r="B164" s="101" t="s">
        <v>663</v>
      </c>
      <c r="C164" s="102" t="s">
        <v>680</v>
      </c>
      <c r="D164" s="103" t="s">
        <v>489</v>
      </c>
      <c r="E164" s="104">
        <v>44.25</v>
      </c>
      <c r="F164" s="141" t="s">
        <v>666</v>
      </c>
    </row>
    <row r="165" spans="1:6" x14ac:dyDescent="0.2">
      <c r="A165" s="101" t="s">
        <v>223</v>
      </c>
      <c r="B165" s="101" t="s">
        <v>663</v>
      </c>
      <c r="C165" s="102" t="s">
        <v>681</v>
      </c>
      <c r="D165" s="103" t="s">
        <v>489</v>
      </c>
      <c r="E165" s="104">
        <v>855.5</v>
      </c>
      <c r="F165" s="141" t="s">
        <v>666</v>
      </c>
    </row>
    <row r="166" spans="1:6" x14ac:dyDescent="0.2">
      <c r="A166" s="101" t="s">
        <v>223</v>
      </c>
      <c r="B166" s="101" t="s">
        <v>663</v>
      </c>
      <c r="C166" s="102" t="s">
        <v>682</v>
      </c>
      <c r="D166" s="103" t="s">
        <v>489</v>
      </c>
      <c r="E166" s="104">
        <v>60.2273</v>
      </c>
      <c r="F166" s="141" t="s">
        <v>666</v>
      </c>
    </row>
    <row r="167" spans="1:6" x14ac:dyDescent="0.2">
      <c r="A167" s="101" t="s">
        <v>223</v>
      </c>
      <c r="B167" s="101" t="s">
        <v>663</v>
      </c>
      <c r="C167" s="102" t="s">
        <v>683</v>
      </c>
      <c r="D167" s="103" t="s">
        <v>489</v>
      </c>
      <c r="E167" s="104">
        <v>102.8133</v>
      </c>
      <c r="F167" s="141" t="s">
        <v>666</v>
      </c>
    </row>
    <row r="168" spans="1:6" x14ac:dyDescent="0.2">
      <c r="A168" s="101" t="s">
        <v>223</v>
      </c>
      <c r="B168" s="101" t="s">
        <v>663</v>
      </c>
      <c r="C168" s="102" t="s">
        <v>684</v>
      </c>
      <c r="D168" s="103" t="s">
        <v>489</v>
      </c>
      <c r="E168" s="104">
        <v>3030.43</v>
      </c>
      <c r="F168" s="141" t="s">
        <v>666</v>
      </c>
    </row>
    <row r="169" spans="1:6" x14ac:dyDescent="0.2">
      <c r="A169" s="101" t="s">
        <v>223</v>
      </c>
      <c r="B169" s="101" t="s">
        <v>663</v>
      </c>
      <c r="C169" s="102" t="s">
        <v>685</v>
      </c>
      <c r="D169" s="103" t="s">
        <v>489</v>
      </c>
      <c r="E169" s="104">
        <v>858.45</v>
      </c>
      <c r="F169" s="141" t="s">
        <v>666</v>
      </c>
    </row>
    <row r="170" spans="1:6" x14ac:dyDescent="0.2">
      <c r="A170" s="101" t="s">
        <v>223</v>
      </c>
      <c r="B170" s="101" t="s">
        <v>663</v>
      </c>
      <c r="C170" s="102" t="s">
        <v>686</v>
      </c>
      <c r="D170" s="103" t="s">
        <v>489</v>
      </c>
      <c r="E170" s="104">
        <v>206.72329999999999</v>
      </c>
      <c r="F170" s="141" t="s">
        <v>666</v>
      </c>
    </row>
    <row r="171" spans="1:6" ht="15.95" customHeight="1" x14ac:dyDescent="0.2">
      <c r="A171" s="101" t="s">
        <v>223</v>
      </c>
      <c r="B171" s="101" t="s">
        <v>663</v>
      </c>
      <c r="C171" s="102" t="s">
        <v>687</v>
      </c>
      <c r="D171" s="103" t="s">
        <v>489</v>
      </c>
      <c r="E171" s="104">
        <v>4425</v>
      </c>
      <c r="F171" s="141" t="s">
        <v>666</v>
      </c>
    </row>
    <row r="172" spans="1:6" ht="24" x14ac:dyDescent="0.2">
      <c r="A172" s="101" t="s">
        <v>223</v>
      </c>
      <c r="B172" s="101" t="s">
        <v>663</v>
      </c>
      <c r="C172" s="102" t="s">
        <v>688</v>
      </c>
      <c r="D172" s="103" t="s">
        <v>489</v>
      </c>
      <c r="E172" s="104">
        <v>13500.0026</v>
      </c>
      <c r="F172" s="141" t="s">
        <v>666</v>
      </c>
    </row>
    <row r="173" spans="1:6" ht="20.25" customHeight="1" x14ac:dyDescent="0.2">
      <c r="A173" s="101" t="s">
        <v>223</v>
      </c>
      <c r="B173" s="101" t="s">
        <v>663</v>
      </c>
      <c r="C173" s="102" t="s">
        <v>689</v>
      </c>
      <c r="D173" s="103" t="s">
        <v>489</v>
      </c>
      <c r="E173" s="104">
        <v>1416</v>
      </c>
      <c r="F173" s="141" t="s">
        <v>666</v>
      </c>
    </row>
    <row r="174" spans="1:6" ht="21" customHeight="1" x14ac:dyDescent="0.2">
      <c r="A174" s="101" t="s">
        <v>223</v>
      </c>
      <c r="B174" s="101" t="s">
        <v>663</v>
      </c>
      <c r="C174" s="102" t="s">
        <v>690</v>
      </c>
      <c r="D174" s="103" t="s">
        <v>489</v>
      </c>
      <c r="E174" s="104">
        <v>3.54</v>
      </c>
      <c r="F174" s="148" t="s">
        <v>666</v>
      </c>
    </row>
    <row r="175" spans="1:6" ht="18" customHeight="1" x14ac:dyDescent="0.2">
      <c r="A175" s="101" t="s">
        <v>223</v>
      </c>
      <c r="B175" s="101" t="s">
        <v>663</v>
      </c>
      <c r="C175" s="102" t="s">
        <v>691</v>
      </c>
      <c r="D175" s="103" t="s">
        <v>489</v>
      </c>
      <c r="E175" s="104">
        <v>73.16</v>
      </c>
      <c r="F175" s="141" t="s">
        <v>666</v>
      </c>
    </row>
    <row r="176" spans="1:6" ht="20.25" customHeight="1" x14ac:dyDescent="0.2">
      <c r="A176" s="101" t="s">
        <v>223</v>
      </c>
      <c r="B176" s="101" t="s">
        <v>663</v>
      </c>
      <c r="C176" s="102" t="s">
        <v>692</v>
      </c>
      <c r="D176" s="103" t="s">
        <v>489</v>
      </c>
      <c r="E176" s="104">
        <v>548.26499999999999</v>
      </c>
      <c r="F176" s="141" t="s">
        <v>666</v>
      </c>
    </row>
    <row r="177" spans="1:6" ht="25.5" customHeight="1" x14ac:dyDescent="0.2">
      <c r="A177" s="101" t="s">
        <v>223</v>
      </c>
      <c r="B177" s="101" t="s">
        <v>663</v>
      </c>
      <c r="C177" s="102" t="s">
        <v>693</v>
      </c>
      <c r="D177" s="103" t="s">
        <v>489</v>
      </c>
      <c r="E177" s="104">
        <v>526.32500000000005</v>
      </c>
      <c r="F177" s="141" t="s">
        <v>666</v>
      </c>
    </row>
    <row r="178" spans="1:6" ht="19.5" customHeight="1" x14ac:dyDescent="0.2">
      <c r="A178" s="101" t="s">
        <v>223</v>
      </c>
      <c r="B178" s="101" t="s">
        <v>663</v>
      </c>
      <c r="C178" s="102" t="s">
        <v>694</v>
      </c>
      <c r="D178" s="103" t="s">
        <v>489</v>
      </c>
      <c r="E178" s="104">
        <v>3.54</v>
      </c>
      <c r="F178" s="148" t="s">
        <v>666</v>
      </c>
    </row>
    <row r="179" spans="1:6" ht="27.75" customHeight="1" x14ac:dyDescent="0.2">
      <c r="A179" s="101" t="s">
        <v>223</v>
      </c>
      <c r="B179" s="101" t="s">
        <v>663</v>
      </c>
      <c r="C179" s="102" t="s">
        <v>695</v>
      </c>
      <c r="D179" s="103" t="s">
        <v>489</v>
      </c>
      <c r="E179" s="104">
        <v>265.5</v>
      </c>
      <c r="F179" s="141" t="s">
        <v>666</v>
      </c>
    </row>
    <row r="180" spans="1:6" ht="21.75" customHeight="1" x14ac:dyDescent="0.2">
      <c r="A180" s="149" t="s">
        <v>128</v>
      </c>
      <c r="B180" s="149" t="s">
        <v>696</v>
      </c>
      <c r="C180" s="150" t="s">
        <v>697</v>
      </c>
      <c r="D180" s="151" t="s">
        <v>489</v>
      </c>
      <c r="E180" s="152">
        <v>1.9823999999999999</v>
      </c>
      <c r="F180" s="153" t="s">
        <v>698</v>
      </c>
    </row>
    <row r="181" spans="1:6" ht="21.75" customHeight="1" x14ac:dyDescent="0.2">
      <c r="A181" s="149" t="s">
        <v>128</v>
      </c>
      <c r="B181" s="149" t="s">
        <v>696</v>
      </c>
      <c r="C181" s="150" t="s">
        <v>1125</v>
      </c>
      <c r="D181" s="151" t="s">
        <v>489</v>
      </c>
      <c r="E181" s="152">
        <v>200</v>
      </c>
      <c r="F181" s="153" t="s">
        <v>698</v>
      </c>
    </row>
    <row r="182" spans="1:6" ht="21.75" customHeight="1" x14ac:dyDescent="0.2">
      <c r="A182" s="149" t="s">
        <v>128</v>
      </c>
      <c r="B182" s="149" t="s">
        <v>696</v>
      </c>
      <c r="C182" s="150" t="s">
        <v>1126</v>
      </c>
      <c r="D182" s="151" t="s">
        <v>489</v>
      </c>
      <c r="E182" s="152">
        <v>400</v>
      </c>
      <c r="F182" s="153" t="s">
        <v>698</v>
      </c>
    </row>
    <row r="183" spans="1:6" ht="22.5" customHeight="1" x14ac:dyDescent="0.2">
      <c r="A183" s="101" t="s">
        <v>204</v>
      </c>
      <c r="B183" s="101" t="s">
        <v>699</v>
      </c>
      <c r="C183" s="102" t="s">
        <v>700</v>
      </c>
      <c r="D183" s="103" t="s">
        <v>489</v>
      </c>
      <c r="E183" s="104">
        <v>7773.84</v>
      </c>
      <c r="F183" s="141" t="s">
        <v>701</v>
      </c>
    </row>
    <row r="184" spans="1:6" ht="24" x14ac:dyDescent="0.2">
      <c r="A184" s="101" t="s">
        <v>204</v>
      </c>
      <c r="B184" s="101" t="s">
        <v>699</v>
      </c>
      <c r="C184" s="102" t="s">
        <v>702</v>
      </c>
      <c r="D184" s="103" t="s">
        <v>489</v>
      </c>
      <c r="E184" s="104">
        <v>9343.24</v>
      </c>
      <c r="F184" s="141" t="s">
        <v>701</v>
      </c>
    </row>
    <row r="185" spans="1:6" ht="23.25" customHeight="1" x14ac:dyDescent="0.2">
      <c r="A185" s="101" t="s">
        <v>204</v>
      </c>
      <c r="B185" s="101" t="s">
        <v>699</v>
      </c>
      <c r="C185" s="102" t="s">
        <v>703</v>
      </c>
      <c r="D185" s="103" t="s">
        <v>489</v>
      </c>
      <c r="E185" s="104">
        <v>10915</v>
      </c>
      <c r="F185" s="141" t="s">
        <v>701</v>
      </c>
    </row>
    <row r="186" spans="1:6" ht="20.25" customHeight="1" x14ac:dyDescent="0.2">
      <c r="A186" s="101" t="s">
        <v>204</v>
      </c>
      <c r="B186" s="101" t="s">
        <v>699</v>
      </c>
      <c r="C186" s="102" t="s">
        <v>704</v>
      </c>
      <c r="D186" s="103" t="s">
        <v>489</v>
      </c>
      <c r="E186" s="104">
        <v>3923.5</v>
      </c>
      <c r="F186" s="141" t="s">
        <v>701</v>
      </c>
    </row>
    <row r="187" spans="1:6" ht="14.1" customHeight="1" x14ac:dyDescent="0.2">
      <c r="A187" s="101" t="s">
        <v>204</v>
      </c>
      <c r="B187" s="101" t="s">
        <v>699</v>
      </c>
      <c r="C187" s="102" t="s">
        <v>705</v>
      </c>
      <c r="D187" s="103" t="s">
        <v>489</v>
      </c>
      <c r="E187" s="104">
        <v>4543</v>
      </c>
      <c r="F187" s="141" t="s">
        <v>701</v>
      </c>
    </row>
    <row r="188" spans="1:6" ht="17.100000000000001" customHeight="1" x14ac:dyDescent="0.2">
      <c r="A188" s="101" t="s">
        <v>204</v>
      </c>
      <c r="B188" s="101" t="s">
        <v>699</v>
      </c>
      <c r="C188" s="102" t="s">
        <v>706</v>
      </c>
      <c r="D188" s="103" t="s">
        <v>489</v>
      </c>
      <c r="E188" s="104">
        <v>9204</v>
      </c>
      <c r="F188" s="141" t="s">
        <v>701</v>
      </c>
    </row>
    <row r="189" spans="1:6" ht="15.95" customHeight="1" x14ac:dyDescent="0.2">
      <c r="A189" s="101" t="s">
        <v>204</v>
      </c>
      <c r="B189" s="101" t="s">
        <v>699</v>
      </c>
      <c r="C189" s="102" t="s">
        <v>707</v>
      </c>
      <c r="D189" s="103" t="s">
        <v>489</v>
      </c>
      <c r="E189" s="104">
        <v>1239</v>
      </c>
      <c r="F189" s="141" t="s">
        <v>701</v>
      </c>
    </row>
    <row r="190" spans="1:6" ht="15.95" customHeight="1" x14ac:dyDescent="0.2">
      <c r="A190" s="101" t="s">
        <v>204</v>
      </c>
      <c r="B190" s="101" t="s">
        <v>699</v>
      </c>
      <c r="C190" s="102" t="s">
        <v>708</v>
      </c>
      <c r="D190" s="103" t="s">
        <v>489</v>
      </c>
      <c r="E190" s="104">
        <v>1239</v>
      </c>
      <c r="F190" s="141" t="s">
        <v>701</v>
      </c>
    </row>
    <row r="191" spans="1:6" ht="32.25" customHeight="1" x14ac:dyDescent="0.2">
      <c r="A191" s="154" t="s">
        <v>158</v>
      </c>
      <c r="B191" s="154" t="s">
        <v>709</v>
      </c>
      <c r="C191" s="154" t="s">
        <v>710</v>
      </c>
      <c r="D191" s="155" t="s">
        <v>489</v>
      </c>
      <c r="E191" s="156">
        <v>54999.99</v>
      </c>
      <c r="F191" s="157" t="s">
        <v>711</v>
      </c>
    </row>
    <row r="192" spans="1:6" ht="30.75" customHeight="1" x14ac:dyDescent="0.2">
      <c r="A192" s="154" t="s">
        <v>158</v>
      </c>
      <c r="B192" s="154" t="s">
        <v>709</v>
      </c>
      <c r="C192" s="154" t="s">
        <v>712</v>
      </c>
      <c r="D192" s="155" t="s">
        <v>489</v>
      </c>
      <c r="E192" s="156">
        <v>17023.8</v>
      </c>
      <c r="F192" s="157" t="s">
        <v>711</v>
      </c>
    </row>
    <row r="193" spans="1:6" ht="25.5" customHeight="1" x14ac:dyDescent="0.2">
      <c r="A193" s="158" t="s">
        <v>713</v>
      </c>
      <c r="B193" s="154" t="s">
        <v>709</v>
      </c>
      <c r="C193" s="159" t="s">
        <v>714</v>
      </c>
      <c r="D193" s="160" t="s">
        <v>489</v>
      </c>
      <c r="E193" s="161">
        <v>4130</v>
      </c>
      <c r="F193" s="162" t="s">
        <v>715</v>
      </c>
    </row>
    <row r="194" spans="1:6" ht="15.95" customHeight="1" x14ac:dyDescent="0.2">
      <c r="A194" s="158" t="s">
        <v>713</v>
      </c>
      <c r="B194" s="154" t="s">
        <v>709</v>
      </c>
      <c r="C194" s="159" t="s">
        <v>716</v>
      </c>
      <c r="D194" s="160" t="s">
        <v>489</v>
      </c>
      <c r="E194" s="161">
        <v>16048</v>
      </c>
      <c r="F194" s="162" t="s">
        <v>715</v>
      </c>
    </row>
    <row r="195" spans="1:6" ht="27.75" customHeight="1" x14ac:dyDescent="0.2">
      <c r="A195" s="158" t="s">
        <v>713</v>
      </c>
      <c r="B195" s="154" t="s">
        <v>709</v>
      </c>
      <c r="C195" s="159" t="s">
        <v>717</v>
      </c>
      <c r="D195" s="163" t="s">
        <v>489</v>
      </c>
      <c r="E195" s="161">
        <v>24502.7</v>
      </c>
      <c r="F195" s="162" t="s">
        <v>715</v>
      </c>
    </row>
    <row r="196" spans="1:6" ht="34.5" customHeight="1" x14ac:dyDescent="0.2">
      <c r="A196" s="154" t="s">
        <v>157</v>
      </c>
      <c r="B196" s="154" t="s">
        <v>709</v>
      </c>
      <c r="C196" s="154" t="s">
        <v>718</v>
      </c>
      <c r="D196" s="155" t="s">
        <v>489</v>
      </c>
      <c r="E196" s="156">
        <v>715000</v>
      </c>
      <c r="F196" s="157" t="s">
        <v>719</v>
      </c>
    </row>
    <row r="197" spans="1:6" ht="23.25" customHeight="1" x14ac:dyDescent="0.2">
      <c r="A197" s="154" t="s">
        <v>720</v>
      </c>
      <c r="B197" s="154" t="s">
        <v>709</v>
      </c>
      <c r="C197" s="154" t="s">
        <v>721</v>
      </c>
      <c r="D197" s="155" t="s">
        <v>489</v>
      </c>
      <c r="E197" s="156">
        <v>60742.81</v>
      </c>
      <c r="F197" s="157" t="s">
        <v>711</v>
      </c>
    </row>
    <row r="198" spans="1:6" ht="25.5" customHeight="1" x14ac:dyDescent="0.2">
      <c r="A198" s="126" t="s">
        <v>720</v>
      </c>
      <c r="B198" s="154" t="s">
        <v>709</v>
      </c>
      <c r="C198" s="154" t="s">
        <v>722</v>
      </c>
      <c r="D198" s="155" t="s">
        <v>489</v>
      </c>
      <c r="E198" s="156">
        <v>30385</v>
      </c>
      <c r="F198" s="157" t="s">
        <v>711</v>
      </c>
    </row>
    <row r="199" spans="1:6" ht="24" x14ac:dyDescent="0.2">
      <c r="A199" s="154" t="s">
        <v>720</v>
      </c>
      <c r="B199" s="154" t="s">
        <v>709</v>
      </c>
      <c r="C199" s="154" t="s">
        <v>723</v>
      </c>
      <c r="D199" s="155" t="s">
        <v>489</v>
      </c>
      <c r="E199" s="156">
        <v>79818.740000000005</v>
      </c>
      <c r="F199" s="157" t="s">
        <v>711</v>
      </c>
    </row>
    <row r="200" spans="1:6" ht="24" x14ac:dyDescent="0.2">
      <c r="A200" s="126" t="s">
        <v>720</v>
      </c>
      <c r="B200" s="154" t="s">
        <v>709</v>
      </c>
      <c r="C200" s="154" t="s">
        <v>724</v>
      </c>
      <c r="D200" s="155" t="s">
        <v>489</v>
      </c>
      <c r="E200" s="156">
        <v>4500</v>
      </c>
      <c r="F200" s="157" t="s">
        <v>725</v>
      </c>
    </row>
    <row r="201" spans="1:6" ht="24" x14ac:dyDescent="0.2">
      <c r="A201" s="126" t="s">
        <v>720</v>
      </c>
      <c r="B201" s="154" t="s">
        <v>709</v>
      </c>
      <c r="C201" s="127" t="s">
        <v>726</v>
      </c>
      <c r="D201" s="128" t="s">
        <v>489</v>
      </c>
      <c r="E201" s="129">
        <v>44840</v>
      </c>
      <c r="F201" s="130" t="s">
        <v>727</v>
      </c>
    </row>
    <row r="202" spans="1:6" ht="14.1" customHeight="1" x14ac:dyDescent="0.2">
      <c r="A202" s="154" t="s">
        <v>720</v>
      </c>
      <c r="B202" s="154" t="s">
        <v>709</v>
      </c>
      <c r="C202" s="154" t="s">
        <v>728</v>
      </c>
      <c r="D202" s="155" t="s">
        <v>489</v>
      </c>
      <c r="E202" s="156">
        <v>8850</v>
      </c>
      <c r="F202" s="157" t="s">
        <v>711</v>
      </c>
    </row>
    <row r="203" spans="1:6" ht="14.1" customHeight="1" x14ac:dyDescent="0.2">
      <c r="A203" s="126" t="s">
        <v>729</v>
      </c>
      <c r="B203" s="154" t="s">
        <v>709</v>
      </c>
      <c r="C203" s="164" t="s">
        <v>730</v>
      </c>
      <c r="D203" s="165" t="s">
        <v>489</v>
      </c>
      <c r="E203" s="166">
        <v>45459.5</v>
      </c>
      <c r="F203" s="167" t="s">
        <v>731</v>
      </c>
    </row>
    <row r="204" spans="1:6" ht="15.95" customHeight="1" x14ac:dyDescent="0.2">
      <c r="A204" s="126" t="s">
        <v>729</v>
      </c>
      <c r="B204" s="154" t="s">
        <v>709</v>
      </c>
      <c r="C204" s="164" t="s">
        <v>732</v>
      </c>
      <c r="D204" s="165" t="s">
        <v>489</v>
      </c>
      <c r="E204" s="166">
        <v>7500</v>
      </c>
      <c r="F204" s="167" t="s">
        <v>733</v>
      </c>
    </row>
    <row r="205" spans="1:6" ht="15" customHeight="1" x14ac:dyDescent="0.2">
      <c r="A205" s="168" t="s">
        <v>247</v>
      </c>
      <c r="B205" s="168" t="s">
        <v>734</v>
      </c>
      <c r="C205" s="169" t="s">
        <v>735</v>
      </c>
      <c r="D205" s="170" t="s">
        <v>489</v>
      </c>
      <c r="E205" s="171">
        <v>68.44</v>
      </c>
      <c r="F205" s="172" t="s">
        <v>736</v>
      </c>
    </row>
    <row r="206" spans="1:6" ht="15" customHeight="1" x14ac:dyDescent="0.2">
      <c r="A206" s="168" t="s">
        <v>247</v>
      </c>
      <c r="B206" s="168" t="s">
        <v>734</v>
      </c>
      <c r="C206" s="169" t="s">
        <v>737</v>
      </c>
      <c r="D206" s="170" t="s">
        <v>489</v>
      </c>
      <c r="E206" s="171">
        <v>3935.3</v>
      </c>
      <c r="F206" s="172" t="s">
        <v>736</v>
      </c>
    </row>
    <row r="207" spans="1:6" ht="14.1" customHeight="1" x14ac:dyDescent="0.2">
      <c r="A207" s="168" t="s">
        <v>247</v>
      </c>
      <c r="B207" s="168" t="s">
        <v>734</v>
      </c>
      <c r="C207" s="169" t="s">
        <v>738</v>
      </c>
      <c r="D207" s="170" t="s">
        <v>489</v>
      </c>
      <c r="E207" s="171">
        <v>1548</v>
      </c>
      <c r="F207" s="172" t="s">
        <v>736</v>
      </c>
    </row>
    <row r="208" spans="1:6" ht="12.95" customHeight="1" x14ac:dyDescent="0.2">
      <c r="A208" s="168" t="s">
        <v>247</v>
      </c>
      <c r="B208" s="168" t="s">
        <v>734</v>
      </c>
      <c r="C208" s="169" t="s">
        <v>739</v>
      </c>
      <c r="D208" s="170" t="s">
        <v>489</v>
      </c>
      <c r="E208" s="171">
        <v>130</v>
      </c>
      <c r="F208" s="172" t="s">
        <v>736</v>
      </c>
    </row>
    <row r="209" spans="1:6" x14ac:dyDescent="0.2">
      <c r="A209" s="168" t="s">
        <v>247</v>
      </c>
      <c r="B209" s="168" t="s">
        <v>734</v>
      </c>
      <c r="C209" s="169" t="s">
        <v>740</v>
      </c>
      <c r="D209" s="170" t="s">
        <v>489</v>
      </c>
      <c r="E209" s="171">
        <v>341.02</v>
      </c>
      <c r="F209" s="172" t="s">
        <v>736</v>
      </c>
    </row>
    <row r="210" spans="1:6" x14ac:dyDescent="0.2">
      <c r="A210" s="168" t="s">
        <v>247</v>
      </c>
      <c r="B210" s="168" t="s">
        <v>734</v>
      </c>
      <c r="C210" s="169" t="s">
        <v>741</v>
      </c>
      <c r="D210" s="170" t="s">
        <v>489</v>
      </c>
      <c r="E210" s="171">
        <v>120</v>
      </c>
      <c r="F210" s="172" t="s">
        <v>736</v>
      </c>
    </row>
    <row r="211" spans="1:6" x14ac:dyDescent="0.2">
      <c r="A211" s="168" t="s">
        <v>247</v>
      </c>
      <c r="B211" s="168" t="s">
        <v>734</v>
      </c>
      <c r="C211" s="169" t="s">
        <v>742</v>
      </c>
      <c r="D211" s="170" t="s">
        <v>657</v>
      </c>
      <c r="E211" s="171">
        <v>57.784999999999997</v>
      </c>
      <c r="F211" s="172" t="s">
        <v>736</v>
      </c>
    </row>
    <row r="212" spans="1:6" x14ac:dyDescent="0.2">
      <c r="A212" s="168" t="s">
        <v>247</v>
      </c>
      <c r="B212" s="168" t="s">
        <v>734</v>
      </c>
      <c r="C212" s="169" t="s">
        <v>743</v>
      </c>
      <c r="D212" s="170" t="s">
        <v>657</v>
      </c>
      <c r="E212" s="171">
        <v>118</v>
      </c>
      <c r="F212" s="172" t="s">
        <v>736</v>
      </c>
    </row>
    <row r="213" spans="1:6" x14ac:dyDescent="0.2">
      <c r="A213" s="168" t="s">
        <v>247</v>
      </c>
      <c r="B213" s="168" t="s">
        <v>734</v>
      </c>
      <c r="C213" s="169" t="s">
        <v>744</v>
      </c>
      <c r="D213" s="170" t="s">
        <v>657</v>
      </c>
      <c r="E213" s="171">
        <v>138.06</v>
      </c>
      <c r="F213" s="172" t="s">
        <v>736</v>
      </c>
    </row>
    <row r="214" spans="1:6" x14ac:dyDescent="0.2">
      <c r="A214" s="168" t="s">
        <v>247</v>
      </c>
      <c r="B214" s="168" t="s">
        <v>734</v>
      </c>
      <c r="C214" s="169" t="s">
        <v>745</v>
      </c>
      <c r="D214" s="170" t="s">
        <v>657</v>
      </c>
      <c r="E214" s="171">
        <v>136.88</v>
      </c>
      <c r="F214" s="172" t="s">
        <v>736</v>
      </c>
    </row>
    <row r="215" spans="1:6" ht="14.1" customHeight="1" x14ac:dyDescent="0.2">
      <c r="A215" s="168" t="s">
        <v>247</v>
      </c>
      <c r="B215" s="168" t="s">
        <v>734</v>
      </c>
      <c r="C215" s="169" t="s">
        <v>746</v>
      </c>
      <c r="D215" s="170" t="s">
        <v>489</v>
      </c>
      <c r="E215" s="171">
        <v>270</v>
      </c>
      <c r="F215" s="172" t="s">
        <v>736</v>
      </c>
    </row>
    <row r="216" spans="1:6" ht="15" customHeight="1" x14ac:dyDescent="0.2">
      <c r="A216" s="168" t="s">
        <v>247</v>
      </c>
      <c r="B216" s="168" t="s">
        <v>734</v>
      </c>
      <c r="C216" s="169" t="s">
        <v>747</v>
      </c>
      <c r="D216" s="170" t="s">
        <v>489</v>
      </c>
      <c r="E216" s="171">
        <v>300</v>
      </c>
      <c r="F216" s="172" t="s">
        <v>736</v>
      </c>
    </row>
    <row r="217" spans="1:6" x14ac:dyDescent="0.2">
      <c r="A217" s="168" t="s">
        <v>247</v>
      </c>
      <c r="B217" s="168" t="s">
        <v>734</v>
      </c>
      <c r="C217" s="169" t="s">
        <v>748</v>
      </c>
      <c r="D217" s="170" t="s">
        <v>489</v>
      </c>
      <c r="E217" s="171">
        <v>160</v>
      </c>
      <c r="F217" s="172" t="s">
        <v>736</v>
      </c>
    </row>
    <row r="218" spans="1:6" x14ac:dyDescent="0.2">
      <c r="A218" s="168" t="s">
        <v>247</v>
      </c>
      <c r="B218" s="168" t="s">
        <v>734</v>
      </c>
      <c r="C218" s="169" t="s">
        <v>749</v>
      </c>
      <c r="D218" s="170" t="s">
        <v>489</v>
      </c>
      <c r="E218" s="171">
        <v>728.06</v>
      </c>
      <c r="F218" s="172" t="s">
        <v>736</v>
      </c>
    </row>
    <row r="219" spans="1:6" x14ac:dyDescent="0.2">
      <c r="A219" s="168" t="s">
        <v>247</v>
      </c>
      <c r="B219" s="168" t="s">
        <v>734</v>
      </c>
      <c r="C219" s="169" t="s">
        <v>750</v>
      </c>
      <c r="D219" s="170" t="s">
        <v>489</v>
      </c>
      <c r="E219" s="171">
        <v>125</v>
      </c>
      <c r="F219" s="172" t="s">
        <v>736</v>
      </c>
    </row>
    <row r="220" spans="1:6" x14ac:dyDescent="0.2">
      <c r="A220" s="173" t="s">
        <v>751</v>
      </c>
      <c r="B220" s="173" t="s">
        <v>752</v>
      </c>
      <c r="C220" s="174" t="s">
        <v>753</v>
      </c>
      <c r="D220" s="175" t="s">
        <v>489</v>
      </c>
      <c r="E220" s="176">
        <v>7123.8959999999997</v>
      </c>
      <c r="F220" s="177" t="s">
        <v>754</v>
      </c>
    </row>
    <row r="221" spans="1:6" x14ac:dyDescent="0.2">
      <c r="A221" s="173" t="s">
        <v>751</v>
      </c>
      <c r="B221" s="173" t="s">
        <v>752</v>
      </c>
      <c r="C221" s="174" t="s">
        <v>755</v>
      </c>
      <c r="D221" s="178" t="s">
        <v>489</v>
      </c>
      <c r="E221" s="179">
        <v>13570</v>
      </c>
      <c r="F221" s="180" t="s">
        <v>754</v>
      </c>
    </row>
    <row r="222" spans="1:6" ht="19.5" customHeight="1" x14ac:dyDescent="0.2">
      <c r="A222" s="181" t="s">
        <v>257</v>
      </c>
      <c r="B222" s="181" t="s">
        <v>756</v>
      </c>
      <c r="C222" s="182" t="s">
        <v>757</v>
      </c>
      <c r="D222" s="183" t="s">
        <v>489</v>
      </c>
      <c r="E222" s="184">
        <v>6938.4</v>
      </c>
      <c r="F222" s="185" t="s">
        <v>758</v>
      </c>
    </row>
    <row r="223" spans="1:6" ht="15.95" customHeight="1" x14ac:dyDescent="0.2">
      <c r="A223" s="186" t="s">
        <v>257</v>
      </c>
      <c r="B223" s="181" t="s">
        <v>756</v>
      </c>
      <c r="C223" s="187" t="s">
        <v>759</v>
      </c>
      <c r="D223" s="188" t="s">
        <v>489</v>
      </c>
      <c r="E223" s="189">
        <v>11800</v>
      </c>
      <c r="F223" s="190" t="s">
        <v>760</v>
      </c>
    </row>
    <row r="224" spans="1:6" ht="15.95" customHeight="1" x14ac:dyDescent="0.2">
      <c r="A224" s="186" t="s">
        <v>257</v>
      </c>
      <c r="B224" s="181" t="s">
        <v>756</v>
      </c>
      <c r="C224" s="187" t="s">
        <v>761</v>
      </c>
      <c r="D224" s="188" t="s">
        <v>489</v>
      </c>
      <c r="E224" s="189">
        <v>10620</v>
      </c>
      <c r="F224" s="190" t="s">
        <v>760</v>
      </c>
    </row>
    <row r="225" spans="1:6" x14ac:dyDescent="0.2">
      <c r="A225" s="181" t="s">
        <v>257</v>
      </c>
      <c r="B225" s="181" t="s">
        <v>756</v>
      </c>
      <c r="C225" s="182" t="s">
        <v>762</v>
      </c>
      <c r="D225" s="183" t="s">
        <v>489</v>
      </c>
      <c r="E225" s="184">
        <v>8142</v>
      </c>
      <c r="F225" s="185" t="s">
        <v>758</v>
      </c>
    </row>
    <row r="226" spans="1:6" x14ac:dyDescent="0.2">
      <c r="A226" s="186" t="s">
        <v>257</v>
      </c>
      <c r="B226" s="181" t="s">
        <v>756</v>
      </c>
      <c r="C226" s="187" t="s">
        <v>763</v>
      </c>
      <c r="D226" s="188" t="s">
        <v>489</v>
      </c>
      <c r="E226" s="189">
        <v>11227.8771</v>
      </c>
      <c r="F226" s="191" t="s">
        <v>760</v>
      </c>
    </row>
    <row r="227" spans="1:6" ht="21.75" customHeight="1" x14ac:dyDescent="0.2">
      <c r="A227" s="181" t="s">
        <v>257</v>
      </c>
      <c r="B227" s="181" t="s">
        <v>756</v>
      </c>
      <c r="C227" s="182" t="s">
        <v>764</v>
      </c>
      <c r="D227" s="183" t="s">
        <v>489</v>
      </c>
      <c r="E227" s="184">
        <v>8496</v>
      </c>
      <c r="F227" s="185" t="s">
        <v>758</v>
      </c>
    </row>
    <row r="228" spans="1:6" ht="23.25" customHeight="1" x14ac:dyDescent="0.2">
      <c r="A228" s="181" t="s">
        <v>257</v>
      </c>
      <c r="B228" s="181" t="s">
        <v>756</v>
      </c>
      <c r="C228" s="182" t="s">
        <v>765</v>
      </c>
      <c r="D228" s="192" t="s">
        <v>489</v>
      </c>
      <c r="E228" s="193">
        <v>5605</v>
      </c>
      <c r="F228" s="194" t="s">
        <v>758</v>
      </c>
    </row>
    <row r="229" spans="1:6" ht="23.25" customHeight="1" x14ac:dyDescent="0.2">
      <c r="A229" s="186" t="s">
        <v>257</v>
      </c>
      <c r="B229" s="181" t="s">
        <v>756</v>
      </c>
      <c r="C229" s="187" t="s">
        <v>766</v>
      </c>
      <c r="D229" s="188" t="s">
        <v>489</v>
      </c>
      <c r="E229" s="189">
        <v>14160</v>
      </c>
      <c r="F229" s="191" t="s">
        <v>760</v>
      </c>
    </row>
    <row r="230" spans="1:6" ht="24" x14ac:dyDescent="0.2">
      <c r="A230" s="181" t="s">
        <v>257</v>
      </c>
      <c r="B230" s="181" t="s">
        <v>756</v>
      </c>
      <c r="C230" s="182" t="s">
        <v>767</v>
      </c>
      <c r="D230" s="183" t="s">
        <v>489</v>
      </c>
      <c r="E230" s="184">
        <v>1121</v>
      </c>
      <c r="F230" s="185" t="s">
        <v>758</v>
      </c>
    </row>
    <row r="231" spans="1:6" ht="24" x14ac:dyDescent="0.2">
      <c r="A231" s="186" t="s">
        <v>257</v>
      </c>
      <c r="B231" s="181" t="s">
        <v>756</v>
      </c>
      <c r="C231" s="187" t="s">
        <v>768</v>
      </c>
      <c r="D231" s="188" t="s">
        <v>489</v>
      </c>
      <c r="E231" s="189">
        <v>450</v>
      </c>
      <c r="F231" s="191" t="s">
        <v>760</v>
      </c>
    </row>
    <row r="232" spans="1:6" ht="24" x14ac:dyDescent="0.2">
      <c r="A232" s="181" t="s">
        <v>257</v>
      </c>
      <c r="B232" s="181" t="s">
        <v>756</v>
      </c>
      <c r="C232" s="182" t="s">
        <v>769</v>
      </c>
      <c r="D232" s="183" t="s">
        <v>489</v>
      </c>
      <c r="E232" s="184">
        <v>5900</v>
      </c>
      <c r="F232" s="185" t="s">
        <v>758</v>
      </c>
    </row>
    <row r="233" spans="1:6" ht="24" x14ac:dyDescent="0.2">
      <c r="A233" s="186" t="s">
        <v>257</v>
      </c>
      <c r="B233" s="181" t="s">
        <v>756</v>
      </c>
      <c r="C233" s="187" t="s">
        <v>770</v>
      </c>
      <c r="D233" s="188" t="s">
        <v>489</v>
      </c>
      <c r="E233" s="189">
        <v>14160</v>
      </c>
      <c r="F233" s="191" t="s">
        <v>760</v>
      </c>
    </row>
    <row r="234" spans="1:6" x14ac:dyDescent="0.2">
      <c r="A234" s="181" t="s">
        <v>257</v>
      </c>
      <c r="B234" s="181" t="s">
        <v>756</v>
      </c>
      <c r="C234" s="182" t="s">
        <v>771</v>
      </c>
      <c r="D234" s="183" t="s">
        <v>489</v>
      </c>
      <c r="E234" s="184">
        <v>18880</v>
      </c>
      <c r="F234" s="194" t="s">
        <v>758</v>
      </c>
    </row>
    <row r="235" spans="1:6" ht="24" x14ac:dyDescent="0.2">
      <c r="A235" s="181" t="s">
        <v>257</v>
      </c>
      <c r="B235" s="181" t="s">
        <v>756</v>
      </c>
      <c r="C235" s="182" t="s">
        <v>772</v>
      </c>
      <c r="D235" s="183" t="s">
        <v>489</v>
      </c>
      <c r="E235" s="184">
        <v>4130</v>
      </c>
      <c r="F235" s="194" t="s">
        <v>758</v>
      </c>
    </row>
    <row r="236" spans="1:6" x14ac:dyDescent="0.2">
      <c r="A236" s="181" t="s">
        <v>257</v>
      </c>
      <c r="B236" s="181" t="s">
        <v>756</v>
      </c>
      <c r="C236" s="182" t="s">
        <v>773</v>
      </c>
      <c r="D236" s="183" t="s">
        <v>489</v>
      </c>
      <c r="E236" s="184">
        <v>2950</v>
      </c>
      <c r="F236" s="194" t="s">
        <v>758</v>
      </c>
    </row>
    <row r="237" spans="1:6" ht="24" x14ac:dyDescent="0.2">
      <c r="A237" s="186" t="s">
        <v>257</v>
      </c>
      <c r="B237" s="181" t="s">
        <v>756</v>
      </c>
      <c r="C237" s="187" t="s">
        <v>774</v>
      </c>
      <c r="D237" s="188" t="s">
        <v>489</v>
      </c>
      <c r="E237" s="189">
        <v>7949.66</v>
      </c>
      <c r="F237" s="191" t="s">
        <v>760</v>
      </c>
    </row>
    <row r="238" spans="1:6" x14ac:dyDescent="0.2">
      <c r="A238" s="186" t="s">
        <v>257</v>
      </c>
      <c r="B238" s="181" t="s">
        <v>756</v>
      </c>
      <c r="C238" s="187" t="s">
        <v>775</v>
      </c>
      <c r="D238" s="188" t="s">
        <v>489</v>
      </c>
      <c r="E238" s="189">
        <v>1303.9000000000001</v>
      </c>
      <c r="F238" s="191" t="s">
        <v>760</v>
      </c>
    </row>
    <row r="239" spans="1:6" ht="24" x14ac:dyDescent="0.2">
      <c r="A239" s="186" t="s">
        <v>257</v>
      </c>
      <c r="B239" s="181" t="s">
        <v>756</v>
      </c>
      <c r="C239" s="187" t="s">
        <v>776</v>
      </c>
      <c r="D239" s="188" t="s">
        <v>489</v>
      </c>
      <c r="E239" s="189">
        <v>7949.66</v>
      </c>
      <c r="F239" s="191" t="s">
        <v>760</v>
      </c>
    </row>
    <row r="240" spans="1:6" ht="24" x14ac:dyDescent="0.2">
      <c r="A240" s="186" t="s">
        <v>257</v>
      </c>
      <c r="B240" s="181" t="s">
        <v>756</v>
      </c>
      <c r="C240" s="187" t="s">
        <v>777</v>
      </c>
      <c r="D240" s="188" t="s">
        <v>489</v>
      </c>
      <c r="E240" s="189">
        <v>9912</v>
      </c>
      <c r="F240" s="191" t="s">
        <v>760</v>
      </c>
    </row>
    <row r="241" spans="1:6" ht="19.5" customHeight="1" x14ac:dyDescent="0.2">
      <c r="A241" s="181" t="s">
        <v>257</v>
      </c>
      <c r="B241" s="181" t="s">
        <v>756</v>
      </c>
      <c r="C241" s="195" t="s">
        <v>778</v>
      </c>
      <c r="D241" s="192" t="s">
        <v>489</v>
      </c>
      <c r="E241" s="193">
        <v>14004.83</v>
      </c>
      <c r="F241" s="194" t="s">
        <v>758</v>
      </c>
    </row>
    <row r="242" spans="1:6" ht="20.25" customHeight="1" x14ac:dyDescent="0.2">
      <c r="A242" s="181" t="s">
        <v>257</v>
      </c>
      <c r="B242" s="181" t="s">
        <v>756</v>
      </c>
      <c r="C242" s="182" t="s">
        <v>779</v>
      </c>
      <c r="D242" s="183" t="s">
        <v>489</v>
      </c>
      <c r="E242" s="184">
        <v>12019.008</v>
      </c>
      <c r="F242" s="194" t="s">
        <v>758</v>
      </c>
    </row>
    <row r="243" spans="1:6" ht="24" x14ac:dyDescent="0.2">
      <c r="A243" s="181" t="s">
        <v>257</v>
      </c>
      <c r="B243" s="181" t="s">
        <v>756</v>
      </c>
      <c r="C243" s="182" t="s">
        <v>780</v>
      </c>
      <c r="D243" s="192" t="s">
        <v>489</v>
      </c>
      <c r="E243" s="193">
        <v>4378.9799999999996</v>
      </c>
      <c r="F243" s="194" t="s">
        <v>760</v>
      </c>
    </row>
    <row r="244" spans="1:6" ht="24" x14ac:dyDescent="0.2">
      <c r="A244" s="181" t="s">
        <v>257</v>
      </c>
      <c r="B244" s="181" t="s">
        <v>756</v>
      </c>
      <c r="C244" s="182" t="s">
        <v>781</v>
      </c>
      <c r="D244" s="183" t="s">
        <v>489</v>
      </c>
      <c r="E244" s="184">
        <v>3482.18</v>
      </c>
      <c r="F244" s="185" t="s">
        <v>758</v>
      </c>
    </row>
    <row r="245" spans="1:6" ht="24" x14ac:dyDescent="0.2">
      <c r="A245" s="181" t="s">
        <v>257</v>
      </c>
      <c r="B245" s="181" t="s">
        <v>756</v>
      </c>
      <c r="C245" s="182" t="s">
        <v>782</v>
      </c>
      <c r="D245" s="183" t="s">
        <v>489</v>
      </c>
      <c r="E245" s="184">
        <v>6755.7359999999999</v>
      </c>
      <c r="F245" s="194" t="s">
        <v>758</v>
      </c>
    </row>
    <row r="246" spans="1:6" ht="12.95" customHeight="1" x14ac:dyDescent="0.2">
      <c r="A246" s="196" t="s">
        <v>149</v>
      </c>
      <c r="B246" s="196" t="s">
        <v>783</v>
      </c>
      <c r="C246" s="197" t="s">
        <v>784</v>
      </c>
      <c r="D246" s="198" t="s">
        <v>489</v>
      </c>
      <c r="E246" s="199"/>
      <c r="F246" s="200" t="s">
        <v>785</v>
      </c>
    </row>
    <row r="247" spans="1:6" ht="24" x14ac:dyDescent="0.2">
      <c r="A247" s="201" t="s">
        <v>279</v>
      </c>
      <c r="B247" s="201" t="s">
        <v>786</v>
      </c>
      <c r="C247" s="202" t="s">
        <v>787</v>
      </c>
      <c r="D247" s="203" t="s">
        <v>489</v>
      </c>
      <c r="E247" s="204">
        <v>36028.94</v>
      </c>
      <c r="F247" s="205" t="s">
        <v>788</v>
      </c>
    </row>
    <row r="248" spans="1:6" x14ac:dyDescent="0.2">
      <c r="A248" s="201" t="s">
        <v>279</v>
      </c>
      <c r="B248" s="201" t="s">
        <v>786</v>
      </c>
      <c r="C248" s="202" t="s">
        <v>789</v>
      </c>
      <c r="D248" s="203" t="s">
        <v>489</v>
      </c>
      <c r="E248" s="204">
        <v>30591.5</v>
      </c>
      <c r="F248" s="205" t="s">
        <v>788</v>
      </c>
    </row>
    <row r="249" spans="1:6" x14ac:dyDescent="0.2">
      <c r="A249" s="201" t="s">
        <v>279</v>
      </c>
      <c r="B249" s="201" t="s">
        <v>786</v>
      </c>
      <c r="C249" s="202" t="s">
        <v>790</v>
      </c>
      <c r="D249" s="203" t="s">
        <v>489</v>
      </c>
      <c r="E249" s="204">
        <v>626.58000000000004</v>
      </c>
      <c r="F249" s="205" t="s">
        <v>788</v>
      </c>
    </row>
    <row r="250" spans="1:6" ht="24" x14ac:dyDescent="0.2">
      <c r="A250" s="201" t="s">
        <v>279</v>
      </c>
      <c r="B250" s="201" t="s">
        <v>786</v>
      </c>
      <c r="C250" s="202" t="s">
        <v>791</v>
      </c>
      <c r="D250" s="203" t="s">
        <v>489</v>
      </c>
      <c r="E250" s="204">
        <v>62031.42</v>
      </c>
      <c r="F250" s="205" t="s">
        <v>788</v>
      </c>
    </row>
    <row r="251" spans="1:6" x14ac:dyDescent="0.2">
      <c r="A251" s="101" t="s">
        <v>132</v>
      </c>
      <c r="B251" s="101" t="s">
        <v>792</v>
      </c>
      <c r="C251" s="102" t="s">
        <v>793</v>
      </c>
      <c r="D251" s="103" t="s">
        <v>489</v>
      </c>
      <c r="E251" s="104">
        <v>60</v>
      </c>
      <c r="F251" s="141" t="s">
        <v>794</v>
      </c>
    </row>
    <row r="252" spans="1:6" x14ac:dyDescent="0.2">
      <c r="A252" s="206" t="s">
        <v>795</v>
      </c>
      <c r="B252" s="206" t="s">
        <v>796</v>
      </c>
      <c r="C252" s="207" t="s">
        <v>797</v>
      </c>
      <c r="D252" s="208" t="s">
        <v>489</v>
      </c>
      <c r="E252" s="209">
        <v>487.34</v>
      </c>
      <c r="F252" s="210" t="s">
        <v>798</v>
      </c>
    </row>
    <row r="253" spans="1:6" x14ac:dyDescent="0.2">
      <c r="A253" s="206" t="s">
        <v>795</v>
      </c>
      <c r="B253" s="206" t="s">
        <v>796</v>
      </c>
      <c r="C253" s="207" t="s">
        <v>799</v>
      </c>
      <c r="D253" s="208" t="s">
        <v>489</v>
      </c>
      <c r="E253" s="209">
        <v>88.5</v>
      </c>
      <c r="F253" s="210" t="s">
        <v>798</v>
      </c>
    </row>
    <row r="254" spans="1:6" x14ac:dyDescent="0.2">
      <c r="A254" s="211" t="s">
        <v>196</v>
      </c>
      <c r="B254" s="211" t="s">
        <v>800</v>
      </c>
      <c r="C254" s="212" t="s">
        <v>801</v>
      </c>
      <c r="D254" s="213" t="s">
        <v>489</v>
      </c>
      <c r="E254" s="214">
        <v>177</v>
      </c>
      <c r="F254" s="215" t="s">
        <v>802</v>
      </c>
    </row>
    <row r="255" spans="1:6" ht="36" x14ac:dyDescent="0.2">
      <c r="A255" s="211" t="s">
        <v>196</v>
      </c>
      <c r="B255" s="211" t="s">
        <v>800</v>
      </c>
      <c r="C255" s="212" t="s">
        <v>803</v>
      </c>
      <c r="D255" s="213" t="s">
        <v>489</v>
      </c>
      <c r="E255" s="214">
        <v>5959</v>
      </c>
      <c r="F255" s="215" t="s">
        <v>802</v>
      </c>
    </row>
    <row r="256" spans="1:6" x14ac:dyDescent="0.2">
      <c r="A256" s="101" t="s">
        <v>210</v>
      </c>
      <c r="B256" s="101" t="s">
        <v>804</v>
      </c>
      <c r="C256" s="102" t="s">
        <v>805</v>
      </c>
      <c r="D256" s="103" t="s">
        <v>806</v>
      </c>
      <c r="E256" s="104">
        <v>18.88</v>
      </c>
      <c r="F256" s="105" t="s">
        <v>807</v>
      </c>
    </row>
    <row r="257" spans="1:6" x14ac:dyDescent="0.2">
      <c r="A257" s="101" t="s">
        <v>217</v>
      </c>
      <c r="B257" s="101" t="s">
        <v>808</v>
      </c>
      <c r="C257" s="102" t="s">
        <v>809</v>
      </c>
      <c r="D257" s="103" t="s">
        <v>489</v>
      </c>
      <c r="E257" s="104">
        <v>4124.1000000000004</v>
      </c>
      <c r="F257" s="105" t="s">
        <v>810</v>
      </c>
    </row>
    <row r="258" spans="1:6" ht="19.5" customHeight="1" x14ac:dyDescent="0.2">
      <c r="A258" s="101" t="s">
        <v>217</v>
      </c>
      <c r="B258" s="101" t="s">
        <v>808</v>
      </c>
      <c r="C258" s="102" t="s">
        <v>811</v>
      </c>
      <c r="D258" s="103" t="s">
        <v>489</v>
      </c>
      <c r="E258" s="104">
        <v>4737.7</v>
      </c>
      <c r="F258" s="105" t="s">
        <v>810</v>
      </c>
    </row>
    <row r="259" spans="1:6" x14ac:dyDescent="0.2">
      <c r="A259" s="101" t="s">
        <v>217</v>
      </c>
      <c r="B259" s="101" t="s">
        <v>808</v>
      </c>
      <c r="C259" s="102" t="s">
        <v>812</v>
      </c>
      <c r="D259" s="103" t="s">
        <v>489</v>
      </c>
      <c r="E259" s="104">
        <v>1239</v>
      </c>
      <c r="F259" s="105" t="s">
        <v>810</v>
      </c>
    </row>
    <row r="260" spans="1:6" ht="24" x14ac:dyDescent="0.2">
      <c r="A260" s="211" t="s">
        <v>383</v>
      </c>
      <c r="B260" s="211" t="s">
        <v>813</v>
      </c>
      <c r="C260" s="212" t="s">
        <v>814</v>
      </c>
      <c r="D260" s="213" t="s">
        <v>489</v>
      </c>
      <c r="E260" s="214">
        <v>711.54</v>
      </c>
      <c r="F260" s="215" t="s">
        <v>802</v>
      </c>
    </row>
    <row r="261" spans="1:6" ht="23.25" customHeight="1" x14ac:dyDescent="0.2">
      <c r="A261" s="211" t="s">
        <v>383</v>
      </c>
      <c r="B261" s="211" t="s">
        <v>813</v>
      </c>
      <c r="C261" s="212" t="s">
        <v>815</v>
      </c>
      <c r="D261" s="213" t="s">
        <v>489</v>
      </c>
      <c r="E261" s="214">
        <v>30.68</v>
      </c>
      <c r="F261" s="215" t="s">
        <v>802</v>
      </c>
    </row>
    <row r="262" spans="1:6" ht="17.25" customHeight="1" x14ac:dyDescent="0.2">
      <c r="A262" s="211" t="s">
        <v>383</v>
      </c>
      <c r="B262" s="211" t="s">
        <v>813</v>
      </c>
      <c r="C262" s="212" t="s">
        <v>816</v>
      </c>
      <c r="D262" s="213" t="s">
        <v>489</v>
      </c>
      <c r="E262" s="214">
        <v>93.22</v>
      </c>
      <c r="F262" s="215" t="s">
        <v>817</v>
      </c>
    </row>
    <row r="263" spans="1:6" ht="15" customHeight="1" x14ac:dyDescent="0.2">
      <c r="A263" s="211" t="s">
        <v>383</v>
      </c>
      <c r="B263" s="211" t="s">
        <v>813</v>
      </c>
      <c r="C263" s="212" t="s">
        <v>818</v>
      </c>
      <c r="D263" s="213" t="s">
        <v>489</v>
      </c>
      <c r="E263" s="214">
        <v>140.125</v>
      </c>
      <c r="F263" s="215" t="s">
        <v>817</v>
      </c>
    </row>
    <row r="264" spans="1:6" x14ac:dyDescent="0.2">
      <c r="A264" s="211" t="s">
        <v>383</v>
      </c>
      <c r="B264" s="211" t="s">
        <v>813</v>
      </c>
      <c r="C264" s="212" t="s">
        <v>819</v>
      </c>
      <c r="D264" s="213" t="s">
        <v>489</v>
      </c>
      <c r="E264" s="214">
        <v>194.7</v>
      </c>
      <c r="F264" s="215" t="s">
        <v>817</v>
      </c>
    </row>
    <row r="265" spans="1:6" x14ac:dyDescent="0.2">
      <c r="A265" s="211" t="s">
        <v>383</v>
      </c>
      <c r="B265" s="211" t="s">
        <v>813</v>
      </c>
      <c r="C265" s="212" t="s">
        <v>820</v>
      </c>
      <c r="D265" s="213" t="s">
        <v>489</v>
      </c>
      <c r="E265" s="214">
        <v>334.82499999999999</v>
      </c>
      <c r="F265" s="215" t="s">
        <v>817</v>
      </c>
    </row>
    <row r="266" spans="1:6" x14ac:dyDescent="0.2">
      <c r="A266" s="211" t="s">
        <v>383</v>
      </c>
      <c r="B266" s="211" t="s">
        <v>813</v>
      </c>
      <c r="C266" s="212" t="s">
        <v>821</v>
      </c>
      <c r="D266" s="213" t="s">
        <v>489</v>
      </c>
      <c r="E266" s="214">
        <v>474.36</v>
      </c>
      <c r="F266" s="215" t="s">
        <v>817</v>
      </c>
    </row>
    <row r="267" spans="1:6" x14ac:dyDescent="0.2">
      <c r="A267" s="211" t="s">
        <v>383</v>
      </c>
      <c r="B267" s="211" t="s">
        <v>813</v>
      </c>
      <c r="C267" s="212" t="s">
        <v>822</v>
      </c>
      <c r="D267" s="213" t="s">
        <v>489</v>
      </c>
      <c r="E267" s="214">
        <v>548.70000000000005</v>
      </c>
      <c r="F267" s="215" t="s">
        <v>817</v>
      </c>
    </row>
    <row r="268" spans="1:6" x14ac:dyDescent="0.2">
      <c r="A268" s="211" t="s">
        <v>383</v>
      </c>
      <c r="B268" s="211" t="s">
        <v>813</v>
      </c>
      <c r="C268" s="212" t="s">
        <v>823</v>
      </c>
      <c r="D268" s="213" t="s">
        <v>489</v>
      </c>
      <c r="E268" s="214">
        <v>628.94000000000005</v>
      </c>
      <c r="F268" s="215" t="s">
        <v>817</v>
      </c>
    </row>
    <row r="269" spans="1:6" x14ac:dyDescent="0.2">
      <c r="A269" s="211" t="s">
        <v>383</v>
      </c>
      <c r="B269" s="211" t="s">
        <v>813</v>
      </c>
      <c r="C269" s="212" t="s">
        <v>824</v>
      </c>
      <c r="D269" s="213" t="s">
        <v>489</v>
      </c>
      <c r="E269" s="214">
        <v>401.2</v>
      </c>
      <c r="F269" s="215" t="s">
        <v>817</v>
      </c>
    </row>
    <row r="270" spans="1:6" x14ac:dyDescent="0.2">
      <c r="A270" s="211" t="s">
        <v>383</v>
      </c>
      <c r="B270" s="211" t="s">
        <v>813</v>
      </c>
      <c r="C270" s="212" t="s">
        <v>825</v>
      </c>
      <c r="D270" s="213" t="s">
        <v>489</v>
      </c>
      <c r="E270" s="214">
        <v>526.57500000000005</v>
      </c>
      <c r="F270" s="215" t="s">
        <v>817</v>
      </c>
    </row>
    <row r="271" spans="1:6" x14ac:dyDescent="0.2">
      <c r="A271" s="211" t="s">
        <v>383</v>
      </c>
      <c r="B271" s="211" t="s">
        <v>813</v>
      </c>
      <c r="C271" s="212" t="s">
        <v>826</v>
      </c>
      <c r="D271" s="213" t="s">
        <v>516</v>
      </c>
      <c r="E271" s="214">
        <v>175.82</v>
      </c>
      <c r="F271" s="215" t="s">
        <v>817</v>
      </c>
    </row>
    <row r="272" spans="1:6" x14ac:dyDescent="0.2">
      <c r="A272" s="211" t="s">
        <v>383</v>
      </c>
      <c r="B272" s="211" t="s">
        <v>813</v>
      </c>
      <c r="C272" s="212" t="s">
        <v>827</v>
      </c>
      <c r="D272" s="213" t="s">
        <v>516</v>
      </c>
      <c r="E272" s="214">
        <v>531</v>
      </c>
      <c r="F272" s="215" t="s">
        <v>817</v>
      </c>
    </row>
    <row r="273" spans="1:6" x14ac:dyDescent="0.2">
      <c r="A273" s="211" t="s">
        <v>383</v>
      </c>
      <c r="B273" s="211" t="s">
        <v>813</v>
      </c>
      <c r="C273" s="212" t="s">
        <v>828</v>
      </c>
      <c r="D273" s="213" t="s">
        <v>516</v>
      </c>
      <c r="E273" s="214">
        <v>233.64</v>
      </c>
      <c r="F273" s="215" t="s">
        <v>817</v>
      </c>
    </row>
    <row r="274" spans="1:6" x14ac:dyDescent="0.2">
      <c r="A274" s="211" t="s">
        <v>383</v>
      </c>
      <c r="B274" s="211" t="s">
        <v>813</v>
      </c>
      <c r="C274" s="212" t="s">
        <v>829</v>
      </c>
      <c r="D274" s="213" t="s">
        <v>516</v>
      </c>
      <c r="E274" s="214">
        <v>260.00110000000001</v>
      </c>
      <c r="F274" s="215" t="s">
        <v>817</v>
      </c>
    </row>
    <row r="275" spans="1:6" ht="36" x14ac:dyDescent="0.2">
      <c r="A275" s="211" t="s">
        <v>383</v>
      </c>
      <c r="B275" s="211" t="s">
        <v>813</v>
      </c>
      <c r="C275" s="212" t="s">
        <v>830</v>
      </c>
      <c r="D275" s="213" t="s">
        <v>489</v>
      </c>
      <c r="E275" s="214">
        <v>283.2</v>
      </c>
      <c r="F275" s="215" t="s">
        <v>802</v>
      </c>
    </row>
    <row r="276" spans="1:6" x14ac:dyDescent="0.2">
      <c r="A276" s="211" t="s">
        <v>383</v>
      </c>
      <c r="B276" s="211" t="s">
        <v>813</v>
      </c>
      <c r="C276" s="212" t="s">
        <v>831</v>
      </c>
      <c r="D276" s="213" t="s">
        <v>489</v>
      </c>
      <c r="E276" s="214">
        <v>132.75</v>
      </c>
      <c r="F276" s="215" t="s">
        <v>817</v>
      </c>
    </row>
    <row r="277" spans="1:6" x14ac:dyDescent="0.2">
      <c r="A277" s="211" t="s">
        <v>383</v>
      </c>
      <c r="B277" s="211" t="s">
        <v>813</v>
      </c>
      <c r="C277" s="212" t="s">
        <v>832</v>
      </c>
      <c r="D277" s="213" t="s">
        <v>489</v>
      </c>
      <c r="E277" s="214">
        <v>368.75</v>
      </c>
      <c r="F277" s="215" t="s">
        <v>817</v>
      </c>
    </row>
    <row r="278" spans="1:6" x14ac:dyDescent="0.2">
      <c r="A278" s="211" t="s">
        <v>383</v>
      </c>
      <c r="B278" s="211" t="s">
        <v>813</v>
      </c>
      <c r="C278" s="212" t="s">
        <v>833</v>
      </c>
      <c r="D278" s="213" t="s">
        <v>489</v>
      </c>
      <c r="E278" s="214">
        <v>5546</v>
      </c>
      <c r="F278" s="215" t="s">
        <v>802</v>
      </c>
    </row>
    <row r="279" spans="1:6" ht="24" x14ac:dyDescent="0.2">
      <c r="A279" s="211" t="s">
        <v>383</v>
      </c>
      <c r="B279" s="211" t="s">
        <v>813</v>
      </c>
      <c r="C279" s="212" t="s">
        <v>834</v>
      </c>
      <c r="D279" s="213" t="s">
        <v>489</v>
      </c>
      <c r="E279" s="214">
        <v>1215.4000000000001</v>
      </c>
      <c r="F279" s="215" t="s">
        <v>802</v>
      </c>
    </row>
    <row r="280" spans="1:6" x14ac:dyDescent="0.2">
      <c r="A280" s="211" t="s">
        <v>383</v>
      </c>
      <c r="B280" s="211" t="s">
        <v>813</v>
      </c>
      <c r="C280" s="212" t="s">
        <v>835</v>
      </c>
      <c r="D280" s="213" t="s">
        <v>836</v>
      </c>
      <c r="E280" s="214">
        <v>139.24</v>
      </c>
      <c r="F280" s="215" t="s">
        <v>837</v>
      </c>
    </row>
    <row r="281" spans="1:6" x14ac:dyDescent="0.2">
      <c r="A281" s="211" t="s">
        <v>383</v>
      </c>
      <c r="B281" s="211" t="s">
        <v>813</v>
      </c>
      <c r="C281" s="212" t="s">
        <v>838</v>
      </c>
      <c r="D281" s="213" t="s">
        <v>836</v>
      </c>
      <c r="E281" s="214">
        <v>194.7</v>
      </c>
      <c r="F281" s="215" t="s">
        <v>837</v>
      </c>
    </row>
    <row r="282" spans="1:6" ht="24" x14ac:dyDescent="0.2">
      <c r="A282" s="211" t="s">
        <v>383</v>
      </c>
      <c r="B282" s="211" t="s">
        <v>813</v>
      </c>
      <c r="C282" s="212" t="s">
        <v>839</v>
      </c>
      <c r="D282" s="213" t="s">
        <v>489</v>
      </c>
      <c r="E282" s="214">
        <v>12.803000000000001</v>
      </c>
      <c r="F282" s="215" t="s">
        <v>817</v>
      </c>
    </row>
    <row r="283" spans="1:6" x14ac:dyDescent="0.2">
      <c r="A283" s="211" t="s">
        <v>383</v>
      </c>
      <c r="B283" s="211" t="s">
        <v>813</v>
      </c>
      <c r="C283" s="212" t="s">
        <v>840</v>
      </c>
      <c r="D283" s="213" t="s">
        <v>489</v>
      </c>
      <c r="E283" s="214">
        <v>663.75</v>
      </c>
      <c r="F283" s="215" t="s">
        <v>817</v>
      </c>
    </row>
    <row r="284" spans="1:6" x14ac:dyDescent="0.2">
      <c r="A284" s="211" t="s">
        <v>383</v>
      </c>
      <c r="B284" s="211" t="s">
        <v>813</v>
      </c>
      <c r="C284" s="212" t="s">
        <v>841</v>
      </c>
      <c r="D284" s="213" t="s">
        <v>489</v>
      </c>
      <c r="E284" s="214">
        <v>6149.9943000000003</v>
      </c>
      <c r="F284" s="215" t="s">
        <v>802</v>
      </c>
    </row>
    <row r="285" spans="1:6" x14ac:dyDescent="0.2">
      <c r="A285" s="101" t="s">
        <v>216</v>
      </c>
      <c r="B285" s="101" t="s">
        <v>842</v>
      </c>
      <c r="C285" s="102" t="s">
        <v>843</v>
      </c>
      <c r="D285" s="103" t="s">
        <v>489</v>
      </c>
      <c r="E285" s="104">
        <v>6490</v>
      </c>
      <c r="F285" s="141" t="s">
        <v>844</v>
      </c>
    </row>
    <row r="286" spans="1:6" x14ac:dyDescent="0.2">
      <c r="A286" s="101" t="s">
        <v>216</v>
      </c>
      <c r="B286" s="101" t="s">
        <v>842</v>
      </c>
      <c r="C286" s="102" t="s">
        <v>845</v>
      </c>
      <c r="D286" s="103" t="s">
        <v>489</v>
      </c>
      <c r="E286" s="104">
        <v>6490</v>
      </c>
      <c r="F286" s="141" t="s">
        <v>844</v>
      </c>
    </row>
    <row r="287" spans="1:6" x14ac:dyDescent="0.2">
      <c r="A287" s="101" t="s">
        <v>216</v>
      </c>
      <c r="B287" s="101" t="s">
        <v>842</v>
      </c>
      <c r="C287" s="102" t="s">
        <v>846</v>
      </c>
      <c r="D287" s="103" t="s">
        <v>489</v>
      </c>
      <c r="E287" s="104">
        <v>6490</v>
      </c>
      <c r="F287" s="141" t="s">
        <v>844</v>
      </c>
    </row>
    <row r="288" spans="1:6" ht="14.1" customHeight="1" x14ac:dyDescent="0.2">
      <c r="A288" s="101" t="s">
        <v>216</v>
      </c>
      <c r="B288" s="101" t="s">
        <v>842</v>
      </c>
      <c r="C288" s="102" t="s">
        <v>847</v>
      </c>
      <c r="D288" s="103" t="s">
        <v>489</v>
      </c>
      <c r="E288" s="104">
        <v>6490</v>
      </c>
      <c r="F288" s="141" t="s">
        <v>844</v>
      </c>
    </row>
    <row r="289" spans="1:6" ht="15" customHeight="1" x14ac:dyDescent="0.2">
      <c r="A289" s="101" t="s">
        <v>216</v>
      </c>
      <c r="B289" s="101" t="s">
        <v>842</v>
      </c>
      <c r="C289" s="102" t="s">
        <v>848</v>
      </c>
      <c r="D289" s="103" t="s">
        <v>489</v>
      </c>
      <c r="E289" s="104">
        <v>6490</v>
      </c>
      <c r="F289" s="141" t="s">
        <v>844</v>
      </c>
    </row>
    <row r="290" spans="1:6" ht="21.75" customHeight="1" x14ac:dyDescent="0.2">
      <c r="A290" s="216" t="s">
        <v>251</v>
      </c>
      <c r="B290" s="216" t="s">
        <v>849</v>
      </c>
      <c r="C290" s="217" t="s">
        <v>850</v>
      </c>
      <c r="D290" s="218" t="s">
        <v>489</v>
      </c>
      <c r="E290" s="219">
        <v>2205.7732999999998</v>
      </c>
      <c r="F290" s="220" t="s">
        <v>851</v>
      </c>
    </row>
    <row r="291" spans="1:6" ht="15.95" customHeight="1" x14ac:dyDescent="0.2">
      <c r="A291" s="216" t="s">
        <v>251</v>
      </c>
      <c r="B291" s="216" t="s">
        <v>849</v>
      </c>
      <c r="C291" s="217" t="s">
        <v>852</v>
      </c>
      <c r="D291" s="218" t="s">
        <v>489</v>
      </c>
      <c r="E291" s="219">
        <v>501.5</v>
      </c>
      <c r="F291" s="220" t="s">
        <v>851</v>
      </c>
    </row>
    <row r="292" spans="1:6" x14ac:dyDescent="0.2">
      <c r="A292" s="216" t="s">
        <v>251</v>
      </c>
      <c r="B292" s="216" t="s">
        <v>849</v>
      </c>
      <c r="C292" s="217" t="s">
        <v>853</v>
      </c>
      <c r="D292" s="218" t="s">
        <v>489</v>
      </c>
      <c r="E292" s="219">
        <v>442.5</v>
      </c>
      <c r="F292" s="220" t="s">
        <v>851</v>
      </c>
    </row>
    <row r="293" spans="1:6" ht="14.1" customHeight="1" x14ac:dyDescent="0.2">
      <c r="A293" s="216" t="s">
        <v>251</v>
      </c>
      <c r="B293" s="216" t="s">
        <v>849</v>
      </c>
      <c r="C293" s="217" t="s">
        <v>854</v>
      </c>
      <c r="D293" s="218" t="s">
        <v>489</v>
      </c>
      <c r="E293" s="219">
        <v>531</v>
      </c>
      <c r="F293" s="220" t="s">
        <v>851</v>
      </c>
    </row>
    <row r="294" spans="1:6" x14ac:dyDescent="0.2">
      <c r="A294" s="216" t="s">
        <v>251</v>
      </c>
      <c r="B294" s="216" t="s">
        <v>849</v>
      </c>
      <c r="C294" s="217" t="s">
        <v>855</v>
      </c>
      <c r="D294" s="218" t="s">
        <v>489</v>
      </c>
      <c r="E294" s="219">
        <v>796.5</v>
      </c>
      <c r="F294" s="220" t="s">
        <v>851</v>
      </c>
    </row>
    <row r="295" spans="1:6" ht="17.25" customHeight="1" x14ac:dyDescent="0.2">
      <c r="A295" s="216" t="s">
        <v>251</v>
      </c>
      <c r="B295" s="216" t="s">
        <v>849</v>
      </c>
      <c r="C295" s="217" t="s">
        <v>856</v>
      </c>
      <c r="D295" s="218" t="s">
        <v>489</v>
      </c>
      <c r="E295" s="219">
        <v>5640.4</v>
      </c>
      <c r="F295" s="220" t="s">
        <v>851</v>
      </c>
    </row>
    <row r="296" spans="1:6" ht="30.75" customHeight="1" x14ac:dyDescent="0.2">
      <c r="A296" s="216" t="s">
        <v>251</v>
      </c>
      <c r="B296" s="216" t="s">
        <v>849</v>
      </c>
      <c r="C296" s="217" t="s">
        <v>857</v>
      </c>
      <c r="D296" s="218" t="s">
        <v>489</v>
      </c>
      <c r="E296" s="219">
        <v>5640.4</v>
      </c>
      <c r="F296" s="220" t="s">
        <v>851</v>
      </c>
    </row>
    <row r="297" spans="1:6" ht="24" x14ac:dyDescent="0.2">
      <c r="A297" s="216" t="s">
        <v>251</v>
      </c>
      <c r="B297" s="216" t="s">
        <v>849</v>
      </c>
      <c r="C297" s="217" t="s">
        <v>858</v>
      </c>
      <c r="D297" s="218" t="s">
        <v>489</v>
      </c>
      <c r="E297" s="219">
        <v>5640.4</v>
      </c>
      <c r="F297" s="220" t="s">
        <v>851</v>
      </c>
    </row>
    <row r="298" spans="1:6" ht="29.25" customHeight="1" x14ac:dyDescent="0.2">
      <c r="A298" s="216" t="s">
        <v>251</v>
      </c>
      <c r="B298" s="216" t="s">
        <v>849</v>
      </c>
      <c r="C298" s="217" t="s">
        <v>859</v>
      </c>
      <c r="D298" s="218" t="s">
        <v>489</v>
      </c>
      <c r="E298" s="219">
        <v>4366</v>
      </c>
      <c r="F298" s="220" t="s">
        <v>851</v>
      </c>
    </row>
    <row r="299" spans="1:6" ht="28.5" customHeight="1" x14ac:dyDescent="0.2">
      <c r="A299" s="216" t="s">
        <v>251</v>
      </c>
      <c r="B299" s="216" t="s">
        <v>849</v>
      </c>
      <c r="C299" s="217" t="s">
        <v>860</v>
      </c>
      <c r="D299" s="218" t="s">
        <v>489</v>
      </c>
      <c r="E299" s="219">
        <v>15611.4</v>
      </c>
      <c r="F299" s="220" t="s">
        <v>851</v>
      </c>
    </row>
    <row r="300" spans="1:6" ht="28.5" customHeight="1" x14ac:dyDescent="0.2">
      <c r="A300" s="216" t="s">
        <v>251</v>
      </c>
      <c r="B300" s="216" t="s">
        <v>849</v>
      </c>
      <c r="C300" s="217" t="s">
        <v>861</v>
      </c>
      <c r="D300" s="218" t="s">
        <v>489</v>
      </c>
      <c r="E300" s="219">
        <v>179.15</v>
      </c>
      <c r="F300" s="220" t="s">
        <v>851</v>
      </c>
    </row>
    <row r="301" spans="1:6" ht="22.5" customHeight="1" x14ac:dyDescent="0.2">
      <c r="A301" s="216" t="s">
        <v>251</v>
      </c>
      <c r="B301" s="216" t="s">
        <v>849</v>
      </c>
      <c r="C301" s="217" t="s">
        <v>862</v>
      </c>
      <c r="D301" s="218" t="s">
        <v>489</v>
      </c>
      <c r="E301" s="219">
        <v>194.7</v>
      </c>
      <c r="F301" s="220" t="s">
        <v>851</v>
      </c>
    </row>
    <row r="302" spans="1:6" x14ac:dyDescent="0.2">
      <c r="A302" s="216" t="s">
        <v>251</v>
      </c>
      <c r="B302" s="216" t="s">
        <v>849</v>
      </c>
      <c r="C302" s="217" t="s">
        <v>863</v>
      </c>
      <c r="D302" s="218" t="s">
        <v>489</v>
      </c>
      <c r="E302" s="219">
        <v>672.6</v>
      </c>
      <c r="F302" s="220" t="s">
        <v>851</v>
      </c>
    </row>
    <row r="303" spans="1:6" x14ac:dyDescent="0.2">
      <c r="A303" s="216" t="s">
        <v>251</v>
      </c>
      <c r="B303" s="216" t="s">
        <v>849</v>
      </c>
      <c r="C303" s="217" t="s">
        <v>864</v>
      </c>
      <c r="D303" s="218" t="s">
        <v>489</v>
      </c>
      <c r="E303" s="219">
        <v>20650</v>
      </c>
      <c r="F303" s="220" t="s">
        <v>851</v>
      </c>
    </row>
    <row r="304" spans="1:6" x14ac:dyDescent="0.2">
      <c r="A304" s="216" t="s">
        <v>251</v>
      </c>
      <c r="B304" s="216" t="s">
        <v>849</v>
      </c>
      <c r="C304" s="217" t="s">
        <v>865</v>
      </c>
      <c r="D304" s="218" t="s">
        <v>489</v>
      </c>
      <c r="E304" s="219">
        <v>4661</v>
      </c>
      <c r="F304" s="220" t="s">
        <v>851</v>
      </c>
    </row>
    <row r="305" spans="1:6" x14ac:dyDescent="0.2">
      <c r="A305" s="216" t="s">
        <v>251</v>
      </c>
      <c r="B305" s="216" t="s">
        <v>849</v>
      </c>
      <c r="C305" s="217" t="s">
        <v>866</v>
      </c>
      <c r="D305" s="218" t="s">
        <v>489</v>
      </c>
      <c r="E305" s="219">
        <v>525.1</v>
      </c>
      <c r="F305" s="220" t="s">
        <v>851</v>
      </c>
    </row>
    <row r="306" spans="1:6" x14ac:dyDescent="0.2">
      <c r="A306" s="216" t="s">
        <v>251</v>
      </c>
      <c r="B306" s="216" t="s">
        <v>849</v>
      </c>
      <c r="C306" s="217" t="s">
        <v>867</v>
      </c>
      <c r="D306" s="218" t="s">
        <v>489</v>
      </c>
      <c r="E306" s="219">
        <v>6384.19</v>
      </c>
      <c r="F306" s="220" t="s">
        <v>851</v>
      </c>
    </row>
    <row r="307" spans="1:6" ht="21" customHeight="1" x14ac:dyDescent="0.2">
      <c r="A307" s="216" t="s">
        <v>251</v>
      </c>
      <c r="B307" s="216" t="s">
        <v>849</v>
      </c>
      <c r="C307" s="217" t="s">
        <v>868</v>
      </c>
      <c r="D307" s="218" t="s">
        <v>489</v>
      </c>
      <c r="E307" s="219">
        <v>899.04330000000004</v>
      </c>
      <c r="F307" s="220" t="s">
        <v>851</v>
      </c>
    </row>
    <row r="308" spans="1:6" ht="29.25" customHeight="1" x14ac:dyDescent="0.2">
      <c r="A308" s="216" t="s">
        <v>251</v>
      </c>
      <c r="B308" s="216" t="s">
        <v>849</v>
      </c>
      <c r="C308" s="217" t="s">
        <v>869</v>
      </c>
      <c r="D308" s="218" t="s">
        <v>489</v>
      </c>
      <c r="E308" s="219">
        <v>348.1</v>
      </c>
      <c r="F308" s="220" t="s">
        <v>851</v>
      </c>
    </row>
    <row r="309" spans="1:6" ht="28.5" customHeight="1" x14ac:dyDescent="0.2">
      <c r="A309" s="216" t="s">
        <v>251</v>
      </c>
      <c r="B309" s="216" t="s">
        <v>849</v>
      </c>
      <c r="C309" s="217" t="s">
        <v>870</v>
      </c>
      <c r="D309" s="218" t="s">
        <v>489</v>
      </c>
      <c r="E309" s="219">
        <v>147.5</v>
      </c>
      <c r="F309" s="220" t="s">
        <v>851</v>
      </c>
    </row>
    <row r="310" spans="1:6" ht="32.25" customHeight="1" x14ac:dyDescent="0.2">
      <c r="A310" s="216" t="s">
        <v>251</v>
      </c>
      <c r="B310" s="216" t="s">
        <v>849</v>
      </c>
      <c r="C310" s="217" t="s">
        <v>871</v>
      </c>
      <c r="D310" s="218" t="s">
        <v>489</v>
      </c>
      <c r="E310" s="219">
        <v>11210</v>
      </c>
      <c r="F310" s="220" t="s">
        <v>851</v>
      </c>
    </row>
    <row r="311" spans="1:6" ht="24" x14ac:dyDescent="0.2">
      <c r="A311" s="216" t="s">
        <v>251</v>
      </c>
      <c r="B311" s="216" t="s">
        <v>849</v>
      </c>
      <c r="C311" s="217" t="s">
        <v>872</v>
      </c>
      <c r="D311" s="218" t="s">
        <v>489</v>
      </c>
      <c r="E311" s="219">
        <v>1333.4</v>
      </c>
      <c r="F311" s="220" t="s">
        <v>851</v>
      </c>
    </row>
    <row r="312" spans="1:6" x14ac:dyDescent="0.2">
      <c r="A312" s="221" t="s">
        <v>200</v>
      </c>
      <c r="B312" s="221" t="s">
        <v>873</v>
      </c>
      <c r="C312" s="222" t="s">
        <v>874</v>
      </c>
      <c r="D312" s="223" t="s">
        <v>489</v>
      </c>
      <c r="E312" s="224">
        <v>939.75</v>
      </c>
      <c r="F312" s="225" t="s">
        <v>875</v>
      </c>
    </row>
    <row r="313" spans="1:6" ht="22.5" customHeight="1" x14ac:dyDescent="0.2">
      <c r="A313" s="221" t="s">
        <v>200</v>
      </c>
      <c r="B313" s="221" t="s">
        <v>873</v>
      </c>
      <c r="C313" s="222" t="s">
        <v>876</v>
      </c>
      <c r="D313" s="223" t="s">
        <v>489</v>
      </c>
      <c r="E313" s="224">
        <v>590</v>
      </c>
      <c r="F313" s="225" t="s">
        <v>875</v>
      </c>
    </row>
    <row r="314" spans="1:6" x14ac:dyDescent="0.2">
      <c r="A314" s="221" t="s">
        <v>200</v>
      </c>
      <c r="B314" s="221" t="s">
        <v>873</v>
      </c>
      <c r="C314" s="222" t="s">
        <v>877</v>
      </c>
      <c r="D314" s="223" t="s">
        <v>489</v>
      </c>
      <c r="E314" s="224">
        <v>761.25</v>
      </c>
      <c r="F314" s="225" t="s">
        <v>875</v>
      </c>
    </row>
    <row r="315" spans="1:6" x14ac:dyDescent="0.2">
      <c r="A315" s="221" t="s">
        <v>200</v>
      </c>
      <c r="B315" s="221" t="s">
        <v>873</v>
      </c>
      <c r="C315" s="226" t="s">
        <v>877</v>
      </c>
      <c r="D315" s="227" t="s">
        <v>489</v>
      </c>
      <c r="E315" s="228">
        <v>761.25</v>
      </c>
      <c r="F315" s="229" t="s">
        <v>878</v>
      </c>
    </row>
    <row r="316" spans="1:6" ht="26.25" customHeight="1" x14ac:dyDescent="0.2">
      <c r="A316" s="221" t="s">
        <v>200</v>
      </c>
      <c r="B316" s="221" t="s">
        <v>873</v>
      </c>
      <c r="C316" s="226" t="s">
        <v>879</v>
      </c>
      <c r="D316" s="227" t="s">
        <v>489</v>
      </c>
      <c r="E316" s="228">
        <v>309.75</v>
      </c>
      <c r="F316" s="229" t="s">
        <v>878</v>
      </c>
    </row>
    <row r="317" spans="1:6" ht="18" customHeight="1" x14ac:dyDescent="0.2">
      <c r="A317" s="221" t="s">
        <v>200</v>
      </c>
      <c r="B317" s="221" t="s">
        <v>873</v>
      </c>
      <c r="C317" s="222" t="s">
        <v>880</v>
      </c>
      <c r="D317" s="223" t="s">
        <v>489</v>
      </c>
      <c r="E317" s="224">
        <v>270.48</v>
      </c>
      <c r="F317" s="229" t="s">
        <v>878</v>
      </c>
    </row>
    <row r="318" spans="1:6" x14ac:dyDescent="0.2">
      <c r="A318" s="221" t="s">
        <v>200</v>
      </c>
      <c r="B318" s="221" t="s">
        <v>873</v>
      </c>
      <c r="C318" s="222" t="s">
        <v>881</v>
      </c>
      <c r="D318" s="223" t="s">
        <v>489</v>
      </c>
      <c r="E318" s="224">
        <v>229.21530000000001</v>
      </c>
      <c r="F318" s="225" t="s">
        <v>875</v>
      </c>
    </row>
    <row r="319" spans="1:6" x14ac:dyDescent="0.2">
      <c r="A319" s="221" t="s">
        <v>200</v>
      </c>
      <c r="B319" s="221" t="s">
        <v>873</v>
      </c>
      <c r="C319" s="222" t="s">
        <v>882</v>
      </c>
      <c r="D319" s="223" t="s">
        <v>489</v>
      </c>
      <c r="E319" s="224">
        <v>194.25</v>
      </c>
      <c r="F319" s="229" t="s">
        <v>878</v>
      </c>
    </row>
    <row r="320" spans="1:6" x14ac:dyDescent="0.2">
      <c r="A320" s="221" t="s">
        <v>200</v>
      </c>
      <c r="B320" s="221" t="s">
        <v>873</v>
      </c>
      <c r="C320" s="222" t="s">
        <v>883</v>
      </c>
      <c r="D320" s="223" t="s">
        <v>489</v>
      </c>
      <c r="E320" s="224">
        <v>414.75</v>
      </c>
      <c r="F320" s="225" t="s">
        <v>875</v>
      </c>
    </row>
    <row r="321" spans="1:6" x14ac:dyDescent="0.2">
      <c r="A321" s="221" t="s">
        <v>200</v>
      </c>
      <c r="B321" s="221" t="s">
        <v>873</v>
      </c>
      <c r="C321" s="222" t="s">
        <v>884</v>
      </c>
      <c r="D321" s="223" t="s">
        <v>489</v>
      </c>
      <c r="E321" s="224">
        <v>414.75</v>
      </c>
      <c r="F321" s="229" t="s">
        <v>878</v>
      </c>
    </row>
    <row r="322" spans="1:6" x14ac:dyDescent="0.2">
      <c r="A322" s="221" t="s">
        <v>200</v>
      </c>
      <c r="B322" s="221" t="s">
        <v>873</v>
      </c>
      <c r="C322" s="226" t="s">
        <v>885</v>
      </c>
      <c r="D322" s="227" t="s">
        <v>489</v>
      </c>
      <c r="E322" s="228">
        <v>3669.75</v>
      </c>
      <c r="F322" s="229" t="s">
        <v>878</v>
      </c>
    </row>
    <row r="323" spans="1:6" x14ac:dyDescent="0.2">
      <c r="A323" s="221" t="s">
        <v>200</v>
      </c>
      <c r="B323" s="221" t="s">
        <v>873</v>
      </c>
      <c r="C323" s="222" t="s">
        <v>886</v>
      </c>
      <c r="D323" s="223" t="s">
        <v>887</v>
      </c>
      <c r="E323" s="224">
        <v>866.25</v>
      </c>
      <c r="F323" s="229" t="s">
        <v>878</v>
      </c>
    </row>
    <row r="324" spans="1:6" ht="24" x14ac:dyDescent="0.2">
      <c r="A324" s="221" t="s">
        <v>200</v>
      </c>
      <c r="B324" s="221" t="s">
        <v>873</v>
      </c>
      <c r="C324" s="222" t="s">
        <v>888</v>
      </c>
      <c r="D324" s="223" t="s">
        <v>489</v>
      </c>
      <c r="E324" s="224">
        <v>8096</v>
      </c>
      <c r="F324" s="229" t="s">
        <v>878</v>
      </c>
    </row>
    <row r="325" spans="1:6" ht="24" x14ac:dyDescent="0.2">
      <c r="A325" s="221" t="s">
        <v>200</v>
      </c>
      <c r="B325" s="221" t="s">
        <v>873</v>
      </c>
      <c r="C325" s="222" t="s">
        <v>889</v>
      </c>
      <c r="D325" s="223" t="s">
        <v>489</v>
      </c>
      <c r="E325" s="224">
        <v>8000</v>
      </c>
      <c r="F325" s="229" t="s">
        <v>878</v>
      </c>
    </row>
    <row r="326" spans="1:6" x14ac:dyDescent="0.2">
      <c r="A326" s="221" t="s">
        <v>200</v>
      </c>
      <c r="B326" s="221" t="s">
        <v>873</v>
      </c>
      <c r="C326" s="226" t="s">
        <v>890</v>
      </c>
      <c r="D326" s="227" t="s">
        <v>489</v>
      </c>
      <c r="E326" s="228">
        <v>167.27</v>
      </c>
      <c r="F326" s="229" t="s">
        <v>878</v>
      </c>
    </row>
    <row r="327" spans="1:6" ht="30.75" customHeight="1" x14ac:dyDescent="0.2">
      <c r="A327" s="221" t="s">
        <v>200</v>
      </c>
      <c r="B327" s="221" t="s">
        <v>873</v>
      </c>
      <c r="C327" s="222" t="s">
        <v>891</v>
      </c>
      <c r="D327" s="223" t="s">
        <v>489</v>
      </c>
      <c r="E327" s="224">
        <v>402.67669999999998</v>
      </c>
      <c r="F327" s="225" t="s">
        <v>875</v>
      </c>
    </row>
    <row r="328" spans="1:6" x14ac:dyDescent="0.2">
      <c r="A328" s="221" t="s">
        <v>200</v>
      </c>
      <c r="B328" s="221" t="s">
        <v>873</v>
      </c>
      <c r="C328" s="222" t="s">
        <v>892</v>
      </c>
      <c r="D328" s="223" t="s">
        <v>489</v>
      </c>
      <c r="E328" s="224">
        <v>600.9153</v>
      </c>
      <c r="F328" s="225" t="s">
        <v>875</v>
      </c>
    </row>
    <row r="329" spans="1:6" x14ac:dyDescent="0.2">
      <c r="A329" s="221" t="s">
        <v>200</v>
      </c>
      <c r="B329" s="221" t="s">
        <v>873</v>
      </c>
      <c r="C329" s="222" t="s">
        <v>893</v>
      </c>
      <c r="D329" s="223" t="s">
        <v>887</v>
      </c>
      <c r="E329" s="224">
        <v>489.40600000000001</v>
      </c>
      <c r="F329" s="229" t="s">
        <v>878</v>
      </c>
    </row>
    <row r="330" spans="1:6" ht="24.75" customHeight="1" x14ac:dyDescent="0.2">
      <c r="A330" s="221" t="s">
        <v>200</v>
      </c>
      <c r="B330" s="221" t="s">
        <v>873</v>
      </c>
      <c r="C330" s="222" t="s">
        <v>894</v>
      </c>
      <c r="D330" s="223" t="s">
        <v>489</v>
      </c>
      <c r="E330" s="224">
        <v>455.48</v>
      </c>
      <c r="F330" s="225" t="s">
        <v>875</v>
      </c>
    </row>
    <row r="331" spans="1:6" ht="24" x14ac:dyDescent="0.2">
      <c r="A331" s="101" t="s">
        <v>219</v>
      </c>
      <c r="B331" s="101" t="s">
        <v>895</v>
      </c>
      <c r="C331" s="102" t="s">
        <v>896</v>
      </c>
      <c r="D331" s="103" t="s">
        <v>489</v>
      </c>
      <c r="E331" s="104">
        <v>6490</v>
      </c>
      <c r="F331" s="141" t="s">
        <v>897</v>
      </c>
    </row>
    <row r="332" spans="1:6" ht="24" x14ac:dyDescent="0.2">
      <c r="A332" s="101" t="s">
        <v>898</v>
      </c>
      <c r="B332" s="101" t="s">
        <v>899</v>
      </c>
      <c r="C332" s="102" t="s">
        <v>900</v>
      </c>
      <c r="D332" s="103" t="s">
        <v>657</v>
      </c>
      <c r="E332" s="104">
        <v>460.2</v>
      </c>
      <c r="F332" s="141" t="s">
        <v>901</v>
      </c>
    </row>
    <row r="333" spans="1:6" ht="36" x14ac:dyDescent="0.2">
      <c r="A333" s="101" t="s">
        <v>127</v>
      </c>
      <c r="B333" s="101" t="s">
        <v>902</v>
      </c>
      <c r="C333" s="102" t="s">
        <v>903</v>
      </c>
      <c r="D333" s="103" t="s">
        <v>904</v>
      </c>
      <c r="E333" s="104">
        <v>44877.760000000002</v>
      </c>
      <c r="F333" s="141" t="s">
        <v>905</v>
      </c>
    </row>
    <row r="334" spans="1:6" x14ac:dyDescent="0.2">
      <c r="A334" s="105" t="s">
        <v>906</v>
      </c>
      <c r="B334" s="105" t="s">
        <v>907</v>
      </c>
      <c r="C334" s="102" t="s">
        <v>908</v>
      </c>
      <c r="D334" s="103" t="s">
        <v>909</v>
      </c>
      <c r="E334" s="104">
        <v>3000</v>
      </c>
      <c r="F334" s="141" t="s">
        <v>910</v>
      </c>
    </row>
    <row r="335" spans="1:6" ht="24" x14ac:dyDescent="0.2">
      <c r="A335" s="230" t="s">
        <v>911</v>
      </c>
      <c r="B335" s="230" t="s">
        <v>912</v>
      </c>
      <c r="C335" s="231" t="s">
        <v>913</v>
      </c>
      <c r="D335" s="232" t="s">
        <v>489</v>
      </c>
      <c r="E335" s="233">
        <v>23562.5</v>
      </c>
      <c r="F335" s="234" t="s">
        <v>914</v>
      </c>
    </row>
    <row r="336" spans="1:6" ht="24" x14ac:dyDescent="0.2">
      <c r="A336" s="230" t="s">
        <v>911</v>
      </c>
      <c r="B336" s="230" t="s">
        <v>912</v>
      </c>
      <c r="C336" s="231" t="s">
        <v>915</v>
      </c>
      <c r="D336" s="232" t="s">
        <v>489</v>
      </c>
      <c r="E336" s="233">
        <v>102660</v>
      </c>
      <c r="F336" s="234" t="s">
        <v>914</v>
      </c>
    </row>
    <row r="337" spans="1:6" ht="20.25" customHeight="1" x14ac:dyDescent="0.2">
      <c r="A337" s="235" t="s">
        <v>916</v>
      </c>
      <c r="B337" s="235" t="s">
        <v>917</v>
      </c>
      <c r="C337" s="236" t="s">
        <v>918</v>
      </c>
      <c r="D337" s="237" t="s">
        <v>489</v>
      </c>
      <c r="E337" s="238">
        <v>590</v>
      </c>
      <c r="F337" s="239" t="s">
        <v>919</v>
      </c>
    </row>
    <row r="338" spans="1:6" ht="15" customHeight="1" x14ac:dyDescent="0.2">
      <c r="A338" s="235" t="s">
        <v>916</v>
      </c>
      <c r="B338" s="235" t="s">
        <v>917</v>
      </c>
      <c r="C338" s="236" t="s">
        <v>920</v>
      </c>
      <c r="D338" s="237" t="s">
        <v>489</v>
      </c>
      <c r="E338" s="238">
        <v>2124</v>
      </c>
      <c r="F338" s="239" t="s">
        <v>919</v>
      </c>
    </row>
    <row r="339" spans="1:6" ht="14.1" customHeight="1" x14ac:dyDescent="0.2">
      <c r="A339" s="235" t="s">
        <v>916</v>
      </c>
      <c r="B339" s="235" t="s">
        <v>917</v>
      </c>
      <c r="C339" s="236" t="s">
        <v>921</v>
      </c>
      <c r="D339" s="237" t="s">
        <v>922</v>
      </c>
      <c r="E339" s="238">
        <v>2832</v>
      </c>
      <c r="F339" s="239" t="s">
        <v>919</v>
      </c>
    </row>
    <row r="340" spans="1:6" x14ac:dyDescent="0.2">
      <c r="A340" s="235" t="s">
        <v>916</v>
      </c>
      <c r="B340" s="235" t="s">
        <v>917</v>
      </c>
      <c r="C340" s="236" t="s">
        <v>923</v>
      </c>
      <c r="D340" s="237" t="s">
        <v>922</v>
      </c>
      <c r="E340" s="238">
        <v>2548.8000000000002</v>
      </c>
      <c r="F340" s="239" t="s">
        <v>919</v>
      </c>
    </row>
    <row r="341" spans="1:6" ht="15" customHeight="1" x14ac:dyDescent="0.2">
      <c r="A341" s="235" t="s">
        <v>916</v>
      </c>
      <c r="B341" s="235" t="s">
        <v>917</v>
      </c>
      <c r="C341" s="236" t="s">
        <v>924</v>
      </c>
      <c r="D341" s="237" t="s">
        <v>922</v>
      </c>
      <c r="E341" s="238">
        <v>2360</v>
      </c>
      <c r="F341" s="239" t="s">
        <v>919</v>
      </c>
    </row>
    <row r="342" spans="1:6" ht="24" x14ac:dyDescent="0.2">
      <c r="A342" s="235" t="s">
        <v>916</v>
      </c>
      <c r="B342" s="235" t="s">
        <v>917</v>
      </c>
      <c r="C342" s="236" t="s">
        <v>925</v>
      </c>
      <c r="D342" s="237" t="s">
        <v>922</v>
      </c>
      <c r="E342" s="238">
        <v>2360</v>
      </c>
      <c r="F342" s="239" t="s">
        <v>919</v>
      </c>
    </row>
    <row r="343" spans="1:6" x14ac:dyDescent="0.2">
      <c r="A343" s="235" t="s">
        <v>916</v>
      </c>
      <c r="B343" s="235" t="s">
        <v>917</v>
      </c>
      <c r="C343" s="236" t="s">
        <v>926</v>
      </c>
      <c r="D343" s="237" t="s">
        <v>922</v>
      </c>
      <c r="E343" s="238">
        <v>708</v>
      </c>
      <c r="F343" s="239" t="s">
        <v>919</v>
      </c>
    </row>
    <row r="344" spans="1:6" x14ac:dyDescent="0.2">
      <c r="A344" s="235" t="s">
        <v>916</v>
      </c>
      <c r="B344" s="235" t="s">
        <v>917</v>
      </c>
      <c r="C344" s="236" t="s">
        <v>927</v>
      </c>
      <c r="D344" s="237" t="s">
        <v>489</v>
      </c>
      <c r="E344" s="238">
        <v>7670</v>
      </c>
      <c r="F344" s="239" t="s">
        <v>919</v>
      </c>
    </row>
    <row r="345" spans="1:6" ht="24" x14ac:dyDescent="0.2">
      <c r="A345" s="235" t="s">
        <v>916</v>
      </c>
      <c r="B345" s="235" t="s">
        <v>917</v>
      </c>
      <c r="C345" s="236" t="s">
        <v>928</v>
      </c>
      <c r="D345" s="237" t="s">
        <v>922</v>
      </c>
      <c r="E345" s="238">
        <v>2548.8000000000002</v>
      </c>
      <c r="F345" s="239" t="s">
        <v>919</v>
      </c>
    </row>
    <row r="346" spans="1:6" ht="24" x14ac:dyDescent="0.2">
      <c r="A346" s="235" t="s">
        <v>916</v>
      </c>
      <c r="B346" s="235" t="s">
        <v>917</v>
      </c>
      <c r="C346" s="236" t="s">
        <v>929</v>
      </c>
      <c r="D346" s="237" t="s">
        <v>489</v>
      </c>
      <c r="E346" s="238">
        <v>2360</v>
      </c>
      <c r="F346" s="239" t="s">
        <v>919</v>
      </c>
    </row>
    <row r="347" spans="1:6" ht="24" x14ac:dyDescent="0.2">
      <c r="A347" s="235" t="s">
        <v>916</v>
      </c>
      <c r="B347" s="235" t="s">
        <v>917</v>
      </c>
      <c r="C347" s="236" t="s">
        <v>930</v>
      </c>
      <c r="D347" s="237" t="s">
        <v>489</v>
      </c>
      <c r="E347" s="238">
        <v>1770</v>
      </c>
      <c r="F347" s="239" t="s">
        <v>919</v>
      </c>
    </row>
    <row r="348" spans="1:6" x14ac:dyDescent="0.2">
      <c r="A348" s="235" t="s">
        <v>916</v>
      </c>
      <c r="B348" s="235" t="s">
        <v>917</v>
      </c>
      <c r="C348" s="236" t="s">
        <v>931</v>
      </c>
      <c r="D348" s="237" t="s">
        <v>489</v>
      </c>
      <c r="E348" s="238">
        <v>1121</v>
      </c>
      <c r="F348" s="239" t="s">
        <v>919</v>
      </c>
    </row>
    <row r="349" spans="1:6" x14ac:dyDescent="0.2">
      <c r="A349" s="240" t="s">
        <v>932</v>
      </c>
      <c r="B349" s="240" t="s">
        <v>933</v>
      </c>
      <c r="C349" s="241" t="s">
        <v>934</v>
      </c>
      <c r="D349" s="242" t="s">
        <v>489</v>
      </c>
      <c r="E349" s="243">
        <v>1770</v>
      </c>
      <c r="F349" s="244" t="s">
        <v>935</v>
      </c>
    </row>
    <row r="350" spans="1:6" ht="24" x14ac:dyDescent="0.2">
      <c r="A350" s="240" t="s">
        <v>932</v>
      </c>
      <c r="B350" s="240" t="s">
        <v>933</v>
      </c>
      <c r="C350" s="241" t="s">
        <v>936</v>
      </c>
      <c r="D350" s="242" t="s">
        <v>489</v>
      </c>
      <c r="E350" s="243">
        <v>1062</v>
      </c>
      <c r="F350" s="244" t="s">
        <v>935</v>
      </c>
    </row>
    <row r="351" spans="1:6" x14ac:dyDescent="0.2">
      <c r="A351" s="240" t="s">
        <v>932</v>
      </c>
      <c r="B351" s="240" t="s">
        <v>933</v>
      </c>
      <c r="C351" s="241" t="s">
        <v>937</v>
      </c>
      <c r="D351" s="242" t="s">
        <v>489</v>
      </c>
      <c r="E351" s="243">
        <v>420.55200000000002</v>
      </c>
      <c r="F351" s="244" t="s">
        <v>935</v>
      </c>
    </row>
    <row r="352" spans="1:6" x14ac:dyDescent="0.2">
      <c r="A352" s="240" t="s">
        <v>932</v>
      </c>
      <c r="B352" s="240" t="s">
        <v>933</v>
      </c>
      <c r="C352" s="241" t="s">
        <v>938</v>
      </c>
      <c r="D352" s="242" t="s">
        <v>489</v>
      </c>
      <c r="E352" s="243">
        <v>420.73</v>
      </c>
      <c r="F352" s="244" t="s">
        <v>935</v>
      </c>
    </row>
    <row r="353" spans="1:6" ht="24" x14ac:dyDescent="0.2">
      <c r="A353" s="240" t="s">
        <v>932</v>
      </c>
      <c r="B353" s="240" t="s">
        <v>933</v>
      </c>
      <c r="C353" s="241" t="s">
        <v>939</v>
      </c>
      <c r="D353" s="242" t="s">
        <v>489</v>
      </c>
      <c r="E353" s="243">
        <v>1379.48</v>
      </c>
      <c r="F353" s="244" t="s">
        <v>935</v>
      </c>
    </row>
    <row r="354" spans="1:6" ht="24" x14ac:dyDescent="0.2">
      <c r="A354" s="240" t="s">
        <v>932</v>
      </c>
      <c r="B354" s="240" t="s">
        <v>933</v>
      </c>
      <c r="C354" s="241" t="s">
        <v>939</v>
      </c>
      <c r="D354" s="242" t="s">
        <v>489</v>
      </c>
      <c r="E354" s="243">
        <v>486.69200000000001</v>
      </c>
      <c r="F354" s="244" t="s">
        <v>935</v>
      </c>
    </row>
    <row r="355" spans="1:6" ht="24" x14ac:dyDescent="0.2">
      <c r="A355" s="240" t="s">
        <v>932</v>
      </c>
      <c r="B355" s="240" t="s">
        <v>933</v>
      </c>
      <c r="C355" s="241" t="s">
        <v>940</v>
      </c>
      <c r="D355" s="242" t="s">
        <v>489</v>
      </c>
      <c r="E355" s="243">
        <v>420.09199999999998</v>
      </c>
      <c r="F355" s="244" t="s">
        <v>935</v>
      </c>
    </row>
    <row r="356" spans="1:6" ht="24" x14ac:dyDescent="0.2">
      <c r="A356" s="240" t="s">
        <v>932</v>
      </c>
      <c r="B356" s="240" t="s">
        <v>933</v>
      </c>
      <c r="C356" s="241" t="s">
        <v>941</v>
      </c>
      <c r="D356" s="242" t="s">
        <v>489</v>
      </c>
      <c r="E356" s="243">
        <v>422.358</v>
      </c>
      <c r="F356" s="244" t="s">
        <v>935</v>
      </c>
    </row>
    <row r="357" spans="1:6" ht="15" customHeight="1" x14ac:dyDescent="0.2">
      <c r="A357" s="240" t="s">
        <v>932</v>
      </c>
      <c r="B357" s="240" t="s">
        <v>933</v>
      </c>
      <c r="C357" s="241" t="s">
        <v>942</v>
      </c>
      <c r="D357" s="242" t="s">
        <v>489</v>
      </c>
      <c r="E357" s="243">
        <v>422.44</v>
      </c>
      <c r="F357" s="244" t="s">
        <v>935</v>
      </c>
    </row>
    <row r="358" spans="1:6" ht="24" x14ac:dyDescent="0.2">
      <c r="A358" s="240" t="s">
        <v>932</v>
      </c>
      <c r="B358" s="240" t="s">
        <v>933</v>
      </c>
      <c r="C358" s="241" t="s">
        <v>943</v>
      </c>
      <c r="D358" s="242" t="s">
        <v>489</v>
      </c>
      <c r="E358" s="243">
        <v>422.62799999999999</v>
      </c>
      <c r="F358" s="244" t="s">
        <v>935</v>
      </c>
    </row>
    <row r="359" spans="1:6" ht="14.1" customHeight="1" x14ac:dyDescent="0.2">
      <c r="A359" s="240" t="s">
        <v>932</v>
      </c>
      <c r="B359" s="240" t="s">
        <v>933</v>
      </c>
      <c r="C359" s="241" t="s">
        <v>944</v>
      </c>
      <c r="D359" s="242" t="s">
        <v>489</v>
      </c>
      <c r="E359" s="243">
        <v>810.41200000000003</v>
      </c>
      <c r="F359" s="244" t="s">
        <v>935</v>
      </c>
    </row>
    <row r="360" spans="1:6" x14ac:dyDescent="0.2">
      <c r="A360" s="240" t="s">
        <v>932</v>
      </c>
      <c r="B360" s="240" t="s">
        <v>933</v>
      </c>
      <c r="C360" s="241" t="s">
        <v>945</v>
      </c>
      <c r="D360" s="242" t="s">
        <v>489</v>
      </c>
      <c r="E360" s="243">
        <v>1069.47</v>
      </c>
      <c r="F360" s="244" t="s">
        <v>935</v>
      </c>
    </row>
    <row r="361" spans="1:6" ht="18" customHeight="1" x14ac:dyDescent="0.2">
      <c r="A361" s="240" t="s">
        <v>932</v>
      </c>
      <c r="B361" s="240" t="s">
        <v>933</v>
      </c>
      <c r="C361" s="241" t="s">
        <v>946</v>
      </c>
      <c r="D361" s="242" t="s">
        <v>489</v>
      </c>
      <c r="E361" s="243">
        <v>3499.9967000000001</v>
      </c>
      <c r="F361" s="244" t="s">
        <v>935</v>
      </c>
    </row>
    <row r="362" spans="1:6" ht="18.95" customHeight="1" x14ac:dyDescent="0.2">
      <c r="A362" s="240" t="s">
        <v>932</v>
      </c>
      <c r="B362" s="240" t="s">
        <v>933</v>
      </c>
      <c r="C362" s="241" t="s">
        <v>947</v>
      </c>
      <c r="D362" s="242" t="s">
        <v>489</v>
      </c>
      <c r="E362" s="243">
        <v>200.6</v>
      </c>
      <c r="F362" s="244" t="s">
        <v>935</v>
      </c>
    </row>
    <row r="363" spans="1:6" ht="15.95" customHeight="1" x14ac:dyDescent="0.2">
      <c r="A363" s="240" t="s">
        <v>932</v>
      </c>
      <c r="B363" s="240" t="s">
        <v>933</v>
      </c>
      <c r="C363" s="241" t="s">
        <v>948</v>
      </c>
      <c r="D363" s="242" t="s">
        <v>489</v>
      </c>
      <c r="E363" s="243">
        <v>17.405000000000001</v>
      </c>
      <c r="F363" s="244" t="s">
        <v>935</v>
      </c>
    </row>
    <row r="364" spans="1:6" ht="21" customHeight="1" x14ac:dyDescent="0.2">
      <c r="A364" s="240" t="s">
        <v>932</v>
      </c>
      <c r="B364" s="240" t="s">
        <v>933</v>
      </c>
      <c r="C364" s="241" t="s">
        <v>949</v>
      </c>
      <c r="D364" s="242" t="s">
        <v>489</v>
      </c>
      <c r="E364" s="243">
        <v>101.48</v>
      </c>
      <c r="F364" s="244" t="s">
        <v>935</v>
      </c>
    </row>
    <row r="365" spans="1:6" x14ac:dyDescent="0.2">
      <c r="A365" s="240" t="s">
        <v>932</v>
      </c>
      <c r="B365" s="240" t="s">
        <v>933</v>
      </c>
      <c r="C365" s="241" t="s">
        <v>950</v>
      </c>
      <c r="D365" s="242" t="s">
        <v>489</v>
      </c>
      <c r="E365" s="243">
        <v>15.281000000000001</v>
      </c>
      <c r="F365" s="244" t="s">
        <v>935</v>
      </c>
    </row>
    <row r="366" spans="1:6" x14ac:dyDescent="0.2">
      <c r="A366" s="240" t="s">
        <v>932</v>
      </c>
      <c r="B366" s="240" t="s">
        <v>933</v>
      </c>
      <c r="C366" s="241" t="s">
        <v>951</v>
      </c>
      <c r="D366" s="242" t="s">
        <v>489</v>
      </c>
      <c r="E366" s="243">
        <v>34.81</v>
      </c>
      <c r="F366" s="244" t="s">
        <v>935</v>
      </c>
    </row>
    <row r="367" spans="1:6" x14ac:dyDescent="0.2">
      <c r="A367" s="240" t="s">
        <v>932</v>
      </c>
      <c r="B367" s="240" t="s">
        <v>933</v>
      </c>
      <c r="C367" s="241" t="s">
        <v>952</v>
      </c>
      <c r="D367" s="242" t="s">
        <v>489</v>
      </c>
      <c r="E367" s="243">
        <v>77.88</v>
      </c>
      <c r="F367" s="244" t="s">
        <v>935</v>
      </c>
    </row>
    <row r="368" spans="1:6" x14ac:dyDescent="0.2">
      <c r="A368" s="240" t="s">
        <v>932</v>
      </c>
      <c r="B368" s="240" t="s">
        <v>933</v>
      </c>
      <c r="C368" s="241" t="s">
        <v>953</v>
      </c>
      <c r="D368" s="242" t="s">
        <v>516</v>
      </c>
      <c r="E368" s="243">
        <v>403.79669999999999</v>
      </c>
      <c r="F368" s="244" t="s">
        <v>935</v>
      </c>
    </row>
    <row r="369" spans="1:6" x14ac:dyDescent="0.2">
      <c r="A369" s="240" t="s">
        <v>932</v>
      </c>
      <c r="B369" s="240" t="s">
        <v>933</v>
      </c>
      <c r="C369" s="241" t="s">
        <v>954</v>
      </c>
      <c r="D369" s="242" t="s">
        <v>516</v>
      </c>
      <c r="E369" s="243">
        <v>36</v>
      </c>
      <c r="F369" s="244" t="s">
        <v>935</v>
      </c>
    </row>
    <row r="370" spans="1:6" x14ac:dyDescent="0.2">
      <c r="A370" s="240" t="s">
        <v>932</v>
      </c>
      <c r="B370" s="240" t="s">
        <v>933</v>
      </c>
      <c r="C370" s="241" t="s">
        <v>955</v>
      </c>
      <c r="D370" s="242" t="s">
        <v>516</v>
      </c>
      <c r="E370" s="243">
        <v>154.875</v>
      </c>
      <c r="F370" s="244" t="s">
        <v>935</v>
      </c>
    </row>
    <row r="371" spans="1:6" x14ac:dyDescent="0.2">
      <c r="A371" s="240" t="s">
        <v>932</v>
      </c>
      <c r="B371" s="240" t="s">
        <v>933</v>
      </c>
      <c r="C371" s="240" t="s">
        <v>956</v>
      </c>
      <c r="D371" s="242" t="s">
        <v>489</v>
      </c>
      <c r="E371" s="245">
        <v>121.54</v>
      </c>
      <c r="F371" s="246" t="s">
        <v>935</v>
      </c>
    </row>
    <row r="372" spans="1:6" ht="18" customHeight="1" x14ac:dyDescent="0.2">
      <c r="A372" s="240" t="s">
        <v>932</v>
      </c>
      <c r="B372" s="240" t="s">
        <v>933</v>
      </c>
      <c r="C372" s="241" t="s">
        <v>957</v>
      </c>
      <c r="D372" s="242" t="s">
        <v>489</v>
      </c>
      <c r="E372" s="243">
        <v>510.04250000000002</v>
      </c>
      <c r="F372" s="244" t="s">
        <v>935</v>
      </c>
    </row>
    <row r="373" spans="1:6" ht="24" x14ac:dyDescent="0.2">
      <c r="A373" s="240" t="s">
        <v>932</v>
      </c>
      <c r="B373" s="240" t="s">
        <v>933</v>
      </c>
      <c r="C373" s="241" t="s">
        <v>958</v>
      </c>
      <c r="D373" s="242" t="s">
        <v>489</v>
      </c>
      <c r="E373" s="243">
        <v>510.04250000000002</v>
      </c>
      <c r="F373" s="244" t="s">
        <v>935</v>
      </c>
    </row>
    <row r="374" spans="1:6" ht="24" x14ac:dyDescent="0.2">
      <c r="A374" s="240" t="s">
        <v>932</v>
      </c>
      <c r="B374" s="240" t="s">
        <v>933</v>
      </c>
      <c r="C374" s="241" t="s">
        <v>959</v>
      </c>
      <c r="D374" s="242" t="s">
        <v>489</v>
      </c>
      <c r="E374" s="243">
        <v>445.214</v>
      </c>
      <c r="F374" s="244" t="s">
        <v>935</v>
      </c>
    </row>
    <row r="375" spans="1:6" ht="24" x14ac:dyDescent="0.2">
      <c r="A375" s="240" t="s">
        <v>932</v>
      </c>
      <c r="B375" s="240" t="s">
        <v>933</v>
      </c>
      <c r="C375" s="241" t="s">
        <v>960</v>
      </c>
      <c r="D375" s="242" t="s">
        <v>489</v>
      </c>
      <c r="E375" s="243">
        <v>445.21409999999997</v>
      </c>
      <c r="F375" s="244" t="s">
        <v>935</v>
      </c>
    </row>
    <row r="376" spans="1:6" ht="21.75" customHeight="1" x14ac:dyDescent="0.2">
      <c r="A376" s="240" t="s">
        <v>932</v>
      </c>
      <c r="B376" s="240" t="s">
        <v>933</v>
      </c>
      <c r="C376" s="241" t="s">
        <v>960</v>
      </c>
      <c r="D376" s="242" t="s">
        <v>489</v>
      </c>
      <c r="E376" s="243">
        <v>437.91</v>
      </c>
      <c r="F376" s="244" t="s">
        <v>935</v>
      </c>
    </row>
    <row r="377" spans="1:6" ht="24" x14ac:dyDescent="0.2">
      <c r="A377" s="240" t="s">
        <v>932</v>
      </c>
      <c r="B377" s="240" t="s">
        <v>933</v>
      </c>
      <c r="C377" s="241" t="s">
        <v>961</v>
      </c>
      <c r="D377" s="242" t="s">
        <v>489</v>
      </c>
      <c r="E377" s="243">
        <v>440.16329999999999</v>
      </c>
      <c r="F377" s="244" t="s">
        <v>935</v>
      </c>
    </row>
    <row r="378" spans="1:6" ht="24" x14ac:dyDescent="0.2">
      <c r="A378" s="240" t="s">
        <v>932</v>
      </c>
      <c r="B378" s="240" t="s">
        <v>933</v>
      </c>
      <c r="C378" s="241" t="s">
        <v>962</v>
      </c>
      <c r="D378" s="242" t="s">
        <v>489</v>
      </c>
      <c r="E378" s="243">
        <v>439.49</v>
      </c>
      <c r="F378" s="244" t="s">
        <v>935</v>
      </c>
    </row>
    <row r="379" spans="1:6" ht="24" x14ac:dyDescent="0.2">
      <c r="A379" s="240" t="s">
        <v>932</v>
      </c>
      <c r="B379" s="240" t="s">
        <v>933</v>
      </c>
      <c r="C379" s="241" t="s">
        <v>963</v>
      </c>
      <c r="D379" s="242" t="s">
        <v>489</v>
      </c>
      <c r="E379" s="243">
        <v>442.005</v>
      </c>
      <c r="F379" s="244" t="s">
        <v>935</v>
      </c>
    </row>
    <row r="380" spans="1:6" ht="24" x14ac:dyDescent="0.2">
      <c r="A380" s="240" t="s">
        <v>932</v>
      </c>
      <c r="B380" s="240" t="s">
        <v>933</v>
      </c>
      <c r="C380" s="241" t="s">
        <v>964</v>
      </c>
      <c r="D380" s="242" t="s">
        <v>489</v>
      </c>
      <c r="E380" s="243">
        <v>439.49</v>
      </c>
      <c r="F380" s="244" t="s">
        <v>935</v>
      </c>
    </row>
    <row r="381" spans="1:6" ht="24" x14ac:dyDescent="0.2">
      <c r="A381" s="240" t="s">
        <v>932</v>
      </c>
      <c r="B381" s="240" t="s">
        <v>933</v>
      </c>
      <c r="C381" s="241" t="s">
        <v>965</v>
      </c>
      <c r="D381" s="242" t="s">
        <v>489</v>
      </c>
      <c r="E381" s="243">
        <v>835.00300000000004</v>
      </c>
      <c r="F381" s="244" t="s">
        <v>935</v>
      </c>
    </row>
    <row r="382" spans="1:6" ht="24" x14ac:dyDescent="0.2">
      <c r="A382" s="240" t="s">
        <v>932</v>
      </c>
      <c r="B382" s="240" t="s">
        <v>933</v>
      </c>
      <c r="C382" s="241" t="s">
        <v>966</v>
      </c>
      <c r="D382" s="242" t="s">
        <v>489</v>
      </c>
      <c r="E382" s="243">
        <v>1110</v>
      </c>
      <c r="F382" s="244" t="s">
        <v>935</v>
      </c>
    </row>
    <row r="383" spans="1:6" ht="24" x14ac:dyDescent="0.2">
      <c r="A383" s="240" t="s">
        <v>932</v>
      </c>
      <c r="B383" s="240" t="s">
        <v>933</v>
      </c>
      <c r="C383" s="241" t="s">
        <v>967</v>
      </c>
      <c r="D383" s="242" t="s">
        <v>489</v>
      </c>
      <c r="E383" s="243">
        <v>932.61249999999995</v>
      </c>
      <c r="F383" s="244" t="s">
        <v>935</v>
      </c>
    </row>
    <row r="384" spans="1:6" ht="24" x14ac:dyDescent="0.2">
      <c r="A384" s="240" t="s">
        <v>932</v>
      </c>
      <c r="B384" s="240" t="s">
        <v>933</v>
      </c>
      <c r="C384" s="241" t="s">
        <v>968</v>
      </c>
      <c r="D384" s="242" t="s">
        <v>489</v>
      </c>
      <c r="E384" s="243">
        <v>932.39</v>
      </c>
      <c r="F384" s="244" t="s">
        <v>935</v>
      </c>
    </row>
    <row r="385" spans="1:6" ht="24" x14ac:dyDescent="0.2">
      <c r="A385" s="240" t="s">
        <v>932</v>
      </c>
      <c r="B385" s="240" t="s">
        <v>933</v>
      </c>
      <c r="C385" s="241" t="s">
        <v>969</v>
      </c>
      <c r="D385" s="242" t="s">
        <v>489</v>
      </c>
      <c r="E385" s="243">
        <v>932.39</v>
      </c>
      <c r="F385" s="244" t="s">
        <v>935</v>
      </c>
    </row>
    <row r="386" spans="1:6" ht="24" x14ac:dyDescent="0.2">
      <c r="A386" s="240" t="s">
        <v>932</v>
      </c>
      <c r="B386" s="240" t="s">
        <v>933</v>
      </c>
      <c r="C386" s="241" t="s">
        <v>970</v>
      </c>
      <c r="D386" s="242" t="s">
        <v>489</v>
      </c>
      <c r="E386" s="243">
        <v>1015</v>
      </c>
      <c r="F386" s="244" t="s">
        <v>935</v>
      </c>
    </row>
    <row r="387" spans="1:6" ht="24" x14ac:dyDescent="0.2">
      <c r="A387" s="240" t="s">
        <v>932</v>
      </c>
      <c r="B387" s="240" t="s">
        <v>933</v>
      </c>
      <c r="C387" s="241" t="s">
        <v>971</v>
      </c>
      <c r="D387" s="242" t="s">
        <v>489</v>
      </c>
      <c r="E387" s="243">
        <v>927.75</v>
      </c>
      <c r="F387" s="244" t="s">
        <v>935</v>
      </c>
    </row>
    <row r="388" spans="1:6" ht="24" x14ac:dyDescent="0.2">
      <c r="A388" s="240" t="s">
        <v>932</v>
      </c>
      <c r="B388" s="240" t="s">
        <v>933</v>
      </c>
      <c r="C388" s="241" t="s">
        <v>972</v>
      </c>
      <c r="D388" s="242" t="s">
        <v>489</v>
      </c>
      <c r="E388" s="243">
        <v>922.77329999999995</v>
      </c>
      <c r="F388" s="244" t="s">
        <v>935</v>
      </c>
    </row>
    <row r="389" spans="1:6" ht="24" x14ac:dyDescent="0.2">
      <c r="A389" s="240" t="s">
        <v>932</v>
      </c>
      <c r="B389" s="240" t="s">
        <v>933</v>
      </c>
      <c r="C389" s="241" t="s">
        <v>973</v>
      </c>
      <c r="D389" s="242" t="s">
        <v>489</v>
      </c>
      <c r="E389" s="243">
        <v>929.53330000000005</v>
      </c>
      <c r="F389" s="244" t="s">
        <v>935</v>
      </c>
    </row>
    <row r="390" spans="1:6" ht="24" x14ac:dyDescent="0.2">
      <c r="A390" s="240" t="s">
        <v>932</v>
      </c>
      <c r="B390" s="240" t="s">
        <v>933</v>
      </c>
      <c r="C390" s="241" t="s">
        <v>974</v>
      </c>
      <c r="D390" s="242" t="s">
        <v>489</v>
      </c>
      <c r="E390" s="243">
        <v>885</v>
      </c>
      <c r="F390" s="244" t="s">
        <v>935</v>
      </c>
    </row>
    <row r="391" spans="1:6" ht="24" x14ac:dyDescent="0.2">
      <c r="A391" s="240" t="s">
        <v>932</v>
      </c>
      <c r="B391" s="240" t="s">
        <v>933</v>
      </c>
      <c r="C391" s="241" t="s">
        <v>975</v>
      </c>
      <c r="D391" s="242" t="s">
        <v>489</v>
      </c>
      <c r="E391" s="243">
        <v>1017.5025000000001</v>
      </c>
      <c r="F391" s="244" t="s">
        <v>935</v>
      </c>
    </row>
    <row r="392" spans="1:6" ht="24" x14ac:dyDescent="0.2">
      <c r="A392" s="240" t="s">
        <v>932</v>
      </c>
      <c r="B392" s="240" t="s">
        <v>933</v>
      </c>
      <c r="C392" s="241" t="s">
        <v>976</v>
      </c>
      <c r="D392" s="242" t="s">
        <v>489</v>
      </c>
      <c r="E392" s="243">
        <v>2700.0052000000001</v>
      </c>
      <c r="F392" s="244" t="s">
        <v>935</v>
      </c>
    </row>
    <row r="393" spans="1:6" ht="24" x14ac:dyDescent="0.2">
      <c r="A393" s="240" t="s">
        <v>932</v>
      </c>
      <c r="B393" s="240" t="s">
        <v>933</v>
      </c>
      <c r="C393" s="241" t="s">
        <v>977</v>
      </c>
      <c r="D393" s="242" t="s">
        <v>489</v>
      </c>
      <c r="E393" s="243">
        <v>2799.9985000000001</v>
      </c>
      <c r="F393" s="244" t="s">
        <v>935</v>
      </c>
    </row>
    <row r="394" spans="1:6" ht="24" x14ac:dyDescent="0.2">
      <c r="A394" s="240" t="s">
        <v>932</v>
      </c>
      <c r="B394" s="240" t="s">
        <v>933</v>
      </c>
      <c r="C394" s="241" t="s">
        <v>978</v>
      </c>
      <c r="D394" s="242" t="s">
        <v>489</v>
      </c>
      <c r="E394" s="243">
        <v>2149.9960000000001</v>
      </c>
      <c r="F394" s="244" t="s">
        <v>935</v>
      </c>
    </row>
    <row r="395" spans="1:6" ht="24" x14ac:dyDescent="0.2">
      <c r="A395" s="240" t="s">
        <v>932</v>
      </c>
      <c r="B395" s="240" t="s">
        <v>933</v>
      </c>
      <c r="C395" s="241" t="s">
        <v>979</v>
      </c>
      <c r="D395" s="242" t="s">
        <v>489</v>
      </c>
      <c r="E395" s="243">
        <v>3650</v>
      </c>
      <c r="F395" s="244" t="s">
        <v>935</v>
      </c>
    </row>
    <row r="396" spans="1:6" ht="14.1" customHeight="1" x14ac:dyDescent="0.2">
      <c r="A396" s="240" t="s">
        <v>932</v>
      </c>
      <c r="B396" s="240" t="s">
        <v>933</v>
      </c>
      <c r="C396" s="241" t="s">
        <v>980</v>
      </c>
      <c r="D396" s="242" t="s">
        <v>489</v>
      </c>
      <c r="E396" s="243">
        <v>30.68</v>
      </c>
      <c r="F396" s="244" t="s">
        <v>935</v>
      </c>
    </row>
    <row r="397" spans="1:6" ht="24" x14ac:dyDescent="0.2">
      <c r="A397" s="240" t="s">
        <v>932</v>
      </c>
      <c r="B397" s="240" t="s">
        <v>933</v>
      </c>
      <c r="C397" s="241" t="s">
        <v>981</v>
      </c>
      <c r="D397" s="242" t="s">
        <v>489</v>
      </c>
      <c r="E397" s="243">
        <v>5039.8509999999997</v>
      </c>
      <c r="F397" s="244" t="s">
        <v>935</v>
      </c>
    </row>
    <row r="398" spans="1:6" ht="24" x14ac:dyDescent="0.2">
      <c r="A398" s="240" t="s">
        <v>932</v>
      </c>
      <c r="B398" s="240" t="s">
        <v>933</v>
      </c>
      <c r="C398" s="241" t="s">
        <v>982</v>
      </c>
      <c r="D398" s="242" t="s">
        <v>489</v>
      </c>
      <c r="E398" s="243">
        <v>2700.0050000000001</v>
      </c>
      <c r="F398" s="244" t="s">
        <v>935</v>
      </c>
    </row>
    <row r="399" spans="1:6" x14ac:dyDescent="0.2">
      <c r="A399" s="240" t="s">
        <v>932</v>
      </c>
      <c r="B399" s="240" t="s">
        <v>933</v>
      </c>
      <c r="C399" s="241" t="s">
        <v>983</v>
      </c>
      <c r="D399" s="242" t="s">
        <v>489</v>
      </c>
      <c r="E399" s="243">
        <v>9.9946000000000002</v>
      </c>
      <c r="F399" s="244" t="s">
        <v>935</v>
      </c>
    </row>
    <row r="400" spans="1:6" ht="24.75" customHeight="1" x14ac:dyDescent="0.2">
      <c r="A400" s="240" t="s">
        <v>932</v>
      </c>
      <c r="B400" s="240" t="s">
        <v>933</v>
      </c>
      <c r="C400" s="241" t="s">
        <v>984</v>
      </c>
      <c r="D400" s="242" t="s">
        <v>489</v>
      </c>
      <c r="E400" s="243">
        <v>35.4</v>
      </c>
      <c r="F400" s="244" t="s">
        <v>935</v>
      </c>
    </row>
    <row r="401" spans="1:6" ht="24" x14ac:dyDescent="0.2">
      <c r="A401" s="240" t="s">
        <v>932</v>
      </c>
      <c r="B401" s="240" t="s">
        <v>933</v>
      </c>
      <c r="C401" s="241" t="s">
        <v>985</v>
      </c>
      <c r="D401" s="242" t="s">
        <v>489</v>
      </c>
      <c r="E401" s="243">
        <v>1184.72</v>
      </c>
      <c r="F401" s="244" t="s">
        <v>935</v>
      </c>
    </row>
    <row r="402" spans="1:6" ht="24" x14ac:dyDescent="0.2">
      <c r="A402" s="240" t="s">
        <v>932</v>
      </c>
      <c r="B402" s="240" t="s">
        <v>933</v>
      </c>
      <c r="C402" s="241" t="s">
        <v>986</v>
      </c>
      <c r="D402" s="242" t="s">
        <v>489</v>
      </c>
      <c r="E402" s="243">
        <v>2265.6</v>
      </c>
      <c r="F402" s="244" t="s">
        <v>935</v>
      </c>
    </row>
    <row r="403" spans="1:6" x14ac:dyDescent="0.2">
      <c r="A403" s="240" t="s">
        <v>932</v>
      </c>
      <c r="B403" s="240" t="s">
        <v>933</v>
      </c>
      <c r="C403" s="241" t="s">
        <v>987</v>
      </c>
      <c r="D403" s="242" t="s">
        <v>489</v>
      </c>
      <c r="E403" s="243">
        <v>13.3222</v>
      </c>
      <c r="F403" s="244" t="s">
        <v>935</v>
      </c>
    </row>
    <row r="404" spans="1:6" x14ac:dyDescent="0.2">
      <c r="A404" s="240" t="s">
        <v>932</v>
      </c>
      <c r="B404" s="240" t="s">
        <v>933</v>
      </c>
      <c r="C404" s="241" t="s">
        <v>988</v>
      </c>
      <c r="D404" s="242" t="s">
        <v>489</v>
      </c>
      <c r="E404" s="243">
        <v>107.675</v>
      </c>
      <c r="F404" s="244" t="s">
        <v>935</v>
      </c>
    </row>
    <row r="405" spans="1:6" ht="21.75" customHeight="1" x14ac:dyDescent="0.2">
      <c r="A405" s="240" t="s">
        <v>932</v>
      </c>
      <c r="B405" s="240" t="s">
        <v>933</v>
      </c>
      <c r="C405" s="241" t="s">
        <v>989</v>
      </c>
      <c r="D405" s="242" t="s">
        <v>489</v>
      </c>
      <c r="E405" s="243">
        <v>21.771000000000001</v>
      </c>
      <c r="F405" s="244" t="s">
        <v>935</v>
      </c>
    </row>
    <row r="406" spans="1:6" x14ac:dyDescent="0.2">
      <c r="A406" s="240" t="s">
        <v>932</v>
      </c>
      <c r="B406" s="240" t="s">
        <v>933</v>
      </c>
      <c r="C406" s="241" t="s">
        <v>990</v>
      </c>
      <c r="D406" s="242" t="s">
        <v>489</v>
      </c>
      <c r="E406" s="243">
        <v>7.8470000000000004</v>
      </c>
      <c r="F406" s="244" t="s">
        <v>935</v>
      </c>
    </row>
    <row r="407" spans="1:6" ht="24" x14ac:dyDescent="0.2">
      <c r="A407" s="240" t="s">
        <v>932</v>
      </c>
      <c r="B407" s="240" t="s">
        <v>933</v>
      </c>
      <c r="C407" s="241" t="s">
        <v>991</v>
      </c>
      <c r="D407" s="242" t="s">
        <v>489</v>
      </c>
      <c r="E407" s="243">
        <v>885.4</v>
      </c>
      <c r="F407" s="244" t="s">
        <v>935</v>
      </c>
    </row>
    <row r="408" spans="1:6" ht="24" x14ac:dyDescent="0.2">
      <c r="A408" s="240" t="s">
        <v>932</v>
      </c>
      <c r="B408" s="240" t="s">
        <v>933</v>
      </c>
      <c r="C408" s="241" t="s">
        <v>992</v>
      </c>
      <c r="D408" s="242" t="s">
        <v>489</v>
      </c>
      <c r="E408" s="243">
        <v>880.95249999999999</v>
      </c>
      <c r="F408" s="244" t="s">
        <v>935</v>
      </c>
    </row>
    <row r="409" spans="1:6" ht="24" x14ac:dyDescent="0.2">
      <c r="A409" s="240" t="s">
        <v>932</v>
      </c>
      <c r="B409" s="240" t="s">
        <v>933</v>
      </c>
      <c r="C409" s="241" t="s">
        <v>993</v>
      </c>
      <c r="D409" s="242" t="s">
        <v>489</v>
      </c>
      <c r="E409" s="243">
        <v>889.42600000000004</v>
      </c>
      <c r="F409" s="244" t="s">
        <v>935</v>
      </c>
    </row>
    <row r="410" spans="1:6" x14ac:dyDescent="0.2">
      <c r="A410" s="240" t="s">
        <v>932</v>
      </c>
      <c r="B410" s="240" t="s">
        <v>933</v>
      </c>
      <c r="C410" s="241" t="s">
        <v>994</v>
      </c>
      <c r="D410" s="242" t="s">
        <v>489</v>
      </c>
      <c r="E410" s="243">
        <v>20.001000000000001</v>
      </c>
      <c r="F410" s="244" t="s">
        <v>935</v>
      </c>
    </row>
    <row r="411" spans="1:6" ht="15.95" customHeight="1" x14ac:dyDescent="0.2">
      <c r="A411" s="240" t="s">
        <v>932</v>
      </c>
      <c r="B411" s="240" t="s">
        <v>933</v>
      </c>
      <c r="C411" s="244" t="s">
        <v>995</v>
      </c>
      <c r="D411" s="242" t="s">
        <v>489</v>
      </c>
      <c r="E411" s="247">
        <v>5750.01</v>
      </c>
      <c r="F411" s="244" t="s">
        <v>935</v>
      </c>
    </row>
    <row r="412" spans="1:6" ht="24" x14ac:dyDescent="0.2">
      <c r="A412" s="240" t="s">
        <v>932</v>
      </c>
      <c r="B412" s="240" t="s">
        <v>933</v>
      </c>
      <c r="C412" s="241" t="s">
        <v>996</v>
      </c>
      <c r="D412" s="242" t="s">
        <v>489</v>
      </c>
      <c r="E412" s="243">
        <v>4500.0006000000003</v>
      </c>
      <c r="F412" s="244" t="s">
        <v>935</v>
      </c>
    </row>
    <row r="413" spans="1:6" x14ac:dyDescent="0.2">
      <c r="A413" s="240" t="s">
        <v>932</v>
      </c>
      <c r="B413" s="240" t="s">
        <v>933</v>
      </c>
      <c r="C413" s="241" t="s">
        <v>997</v>
      </c>
      <c r="D413" s="242" t="s">
        <v>887</v>
      </c>
      <c r="E413" s="243">
        <v>206.5</v>
      </c>
      <c r="F413" s="244" t="s">
        <v>935</v>
      </c>
    </row>
    <row r="414" spans="1:6" x14ac:dyDescent="0.2">
      <c r="A414" s="240" t="s">
        <v>932</v>
      </c>
      <c r="B414" s="240" t="s">
        <v>933</v>
      </c>
      <c r="C414" s="241" t="s">
        <v>998</v>
      </c>
      <c r="D414" s="242" t="s">
        <v>489</v>
      </c>
      <c r="E414" s="243">
        <v>144.9984</v>
      </c>
      <c r="F414" s="244" t="s">
        <v>935</v>
      </c>
    </row>
    <row r="415" spans="1:6" x14ac:dyDescent="0.2">
      <c r="A415" s="240" t="s">
        <v>932</v>
      </c>
      <c r="B415" s="240" t="s">
        <v>933</v>
      </c>
      <c r="C415" s="241" t="s">
        <v>999</v>
      </c>
      <c r="D415" s="242" t="s">
        <v>489</v>
      </c>
      <c r="E415" s="243">
        <v>1407.74</v>
      </c>
      <c r="F415" s="244" t="s">
        <v>935</v>
      </c>
    </row>
    <row r="416" spans="1:6" x14ac:dyDescent="0.2">
      <c r="A416" s="240" t="s">
        <v>932</v>
      </c>
      <c r="B416" s="240" t="s">
        <v>933</v>
      </c>
      <c r="C416" s="241" t="s">
        <v>1000</v>
      </c>
      <c r="D416" s="242" t="s">
        <v>516</v>
      </c>
      <c r="E416" s="243">
        <v>71.98</v>
      </c>
      <c r="F416" s="244" t="s">
        <v>935</v>
      </c>
    </row>
    <row r="417" spans="1:6" x14ac:dyDescent="0.2">
      <c r="A417" s="240" t="s">
        <v>932</v>
      </c>
      <c r="B417" s="240" t="s">
        <v>933</v>
      </c>
      <c r="C417" s="241" t="s">
        <v>1001</v>
      </c>
      <c r="D417" s="242" t="s">
        <v>489</v>
      </c>
      <c r="E417" s="243">
        <v>55</v>
      </c>
      <c r="F417" s="244" t="s">
        <v>935</v>
      </c>
    </row>
    <row r="418" spans="1:6" x14ac:dyDescent="0.2">
      <c r="A418" s="240" t="s">
        <v>932</v>
      </c>
      <c r="B418" s="240" t="s">
        <v>933</v>
      </c>
      <c r="C418" s="241" t="s">
        <v>1002</v>
      </c>
      <c r="D418" s="242" t="s">
        <v>489</v>
      </c>
      <c r="E418" s="243">
        <v>55</v>
      </c>
      <c r="F418" s="244" t="s">
        <v>935</v>
      </c>
    </row>
    <row r="419" spans="1:6" x14ac:dyDescent="0.2">
      <c r="A419" s="240" t="s">
        <v>932</v>
      </c>
      <c r="B419" s="240" t="s">
        <v>933</v>
      </c>
      <c r="C419" s="241" t="s">
        <v>1003</v>
      </c>
      <c r="D419" s="242" t="s">
        <v>887</v>
      </c>
      <c r="E419" s="243">
        <v>72.5</v>
      </c>
      <c r="F419" s="244" t="s">
        <v>935</v>
      </c>
    </row>
    <row r="420" spans="1:6" x14ac:dyDescent="0.2">
      <c r="A420" s="240" t="s">
        <v>932</v>
      </c>
      <c r="B420" s="240" t="s">
        <v>933</v>
      </c>
      <c r="C420" s="241" t="s">
        <v>1004</v>
      </c>
      <c r="D420" s="242" t="s">
        <v>489</v>
      </c>
      <c r="E420" s="243">
        <v>50</v>
      </c>
      <c r="F420" s="244" t="s">
        <v>935</v>
      </c>
    </row>
    <row r="421" spans="1:6" x14ac:dyDescent="0.2">
      <c r="A421" s="240" t="s">
        <v>932</v>
      </c>
      <c r="B421" s="240" t="s">
        <v>933</v>
      </c>
      <c r="C421" s="241" t="s">
        <v>1005</v>
      </c>
      <c r="D421" s="242" t="s">
        <v>489</v>
      </c>
      <c r="E421" s="243">
        <v>1121</v>
      </c>
      <c r="F421" s="244" t="s">
        <v>935</v>
      </c>
    </row>
    <row r="422" spans="1:6" x14ac:dyDescent="0.2">
      <c r="A422" s="240" t="s">
        <v>932</v>
      </c>
      <c r="B422" s="240" t="s">
        <v>933</v>
      </c>
      <c r="C422" s="241" t="s">
        <v>1006</v>
      </c>
      <c r="D422" s="242" t="s">
        <v>489</v>
      </c>
      <c r="E422" s="243">
        <v>254.99799999999999</v>
      </c>
      <c r="F422" s="244" t="s">
        <v>935</v>
      </c>
    </row>
    <row r="423" spans="1:6" x14ac:dyDescent="0.2">
      <c r="A423" s="240" t="s">
        <v>932</v>
      </c>
      <c r="B423" s="240" t="s">
        <v>933</v>
      </c>
      <c r="C423" s="241" t="s">
        <v>1006</v>
      </c>
      <c r="D423" s="242" t="s">
        <v>489</v>
      </c>
      <c r="E423" s="243">
        <v>365.8</v>
      </c>
      <c r="F423" s="244" t="s">
        <v>935</v>
      </c>
    </row>
    <row r="424" spans="1:6" x14ac:dyDescent="0.2">
      <c r="A424" s="240" t="s">
        <v>932</v>
      </c>
      <c r="B424" s="240" t="s">
        <v>933</v>
      </c>
      <c r="C424" s="244" t="s">
        <v>1007</v>
      </c>
      <c r="D424" s="242" t="s">
        <v>489</v>
      </c>
      <c r="E424" s="247">
        <v>498.99799999999999</v>
      </c>
      <c r="F424" s="244" t="s">
        <v>935</v>
      </c>
    </row>
    <row r="425" spans="1:6" ht="24" x14ac:dyDescent="0.2">
      <c r="A425" s="240" t="s">
        <v>932</v>
      </c>
      <c r="B425" s="240" t="s">
        <v>933</v>
      </c>
      <c r="C425" s="241" t="s">
        <v>1008</v>
      </c>
      <c r="D425" s="242" t="s">
        <v>489</v>
      </c>
      <c r="E425" s="243">
        <v>10.9976</v>
      </c>
      <c r="F425" s="244" t="s">
        <v>935</v>
      </c>
    </row>
    <row r="426" spans="1:6" ht="24" x14ac:dyDescent="0.2">
      <c r="A426" s="240" t="s">
        <v>932</v>
      </c>
      <c r="B426" s="240" t="s">
        <v>933</v>
      </c>
      <c r="C426" s="241" t="s">
        <v>1009</v>
      </c>
      <c r="D426" s="242" t="s">
        <v>489</v>
      </c>
      <c r="E426" s="243">
        <v>53.1</v>
      </c>
      <c r="F426" s="244" t="s">
        <v>935</v>
      </c>
    </row>
    <row r="427" spans="1:6" ht="24" x14ac:dyDescent="0.2">
      <c r="A427" s="240" t="s">
        <v>932</v>
      </c>
      <c r="B427" s="240" t="s">
        <v>933</v>
      </c>
      <c r="C427" s="241" t="s">
        <v>1010</v>
      </c>
      <c r="D427" s="242" t="s">
        <v>489</v>
      </c>
      <c r="E427" s="243">
        <v>916.505</v>
      </c>
      <c r="F427" s="244" t="s">
        <v>935</v>
      </c>
    </row>
    <row r="428" spans="1:6" ht="24" x14ac:dyDescent="0.2">
      <c r="A428" s="240" t="s">
        <v>932</v>
      </c>
      <c r="B428" s="240" t="s">
        <v>933</v>
      </c>
      <c r="C428" s="241" t="s">
        <v>1011</v>
      </c>
      <c r="D428" s="242" t="s">
        <v>489</v>
      </c>
      <c r="E428" s="243">
        <v>5015</v>
      </c>
      <c r="F428" s="244" t="s">
        <v>935</v>
      </c>
    </row>
    <row r="429" spans="1:6" ht="24" x14ac:dyDescent="0.2">
      <c r="A429" s="240" t="s">
        <v>932</v>
      </c>
      <c r="B429" s="240" t="s">
        <v>933</v>
      </c>
      <c r="C429" s="241" t="s">
        <v>1012</v>
      </c>
      <c r="D429" s="242" t="s">
        <v>489</v>
      </c>
      <c r="E429" s="243">
        <v>10584.6</v>
      </c>
      <c r="F429" s="244" t="s">
        <v>935</v>
      </c>
    </row>
    <row r="430" spans="1:6" x14ac:dyDescent="0.2">
      <c r="A430" s="240" t="s">
        <v>932</v>
      </c>
      <c r="B430" s="240" t="s">
        <v>933</v>
      </c>
      <c r="C430" s="241" t="s">
        <v>1013</v>
      </c>
      <c r="D430" s="242" t="s">
        <v>489</v>
      </c>
      <c r="E430" s="243">
        <v>8.85</v>
      </c>
      <c r="F430" s="244" t="s">
        <v>935</v>
      </c>
    </row>
    <row r="431" spans="1:6" x14ac:dyDescent="0.2">
      <c r="A431" s="240" t="s">
        <v>932</v>
      </c>
      <c r="B431" s="240" t="s">
        <v>933</v>
      </c>
      <c r="C431" s="241" t="s">
        <v>1014</v>
      </c>
      <c r="D431" s="242" t="s">
        <v>489</v>
      </c>
      <c r="E431" s="243">
        <v>26.55</v>
      </c>
      <c r="F431" s="244" t="s">
        <v>935</v>
      </c>
    </row>
    <row r="432" spans="1:6" x14ac:dyDescent="0.2">
      <c r="A432" s="240" t="s">
        <v>932</v>
      </c>
      <c r="B432" s="240" t="s">
        <v>933</v>
      </c>
      <c r="C432" s="241" t="s">
        <v>1015</v>
      </c>
      <c r="D432" s="242" t="s">
        <v>489</v>
      </c>
      <c r="E432" s="243">
        <v>71.98</v>
      </c>
      <c r="F432" s="244" t="s">
        <v>935</v>
      </c>
    </row>
    <row r="433" spans="1:6" x14ac:dyDescent="0.2">
      <c r="A433" s="240" t="s">
        <v>932</v>
      </c>
      <c r="B433" s="240" t="s">
        <v>933</v>
      </c>
      <c r="C433" s="241" t="s">
        <v>1016</v>
      </c>
      <c r="D433" s="242" t="s">
        <v>489</v>
      </c>
      <c r="E433" s="243">
        <v>278.77499999999998</v>
      </c>
      <c r="F433" s="244" t="s">
        <v>935</v>
      </c>
    </row>
    <row r="434" spans="1:6" x14ac:dyDescent="0.2">
      <c r="A434" s="240" t="s">
        <v>932</v>
      </c>
      <c r="B434" s="240" t="s">
        <v>933</v>
      </c>
      <c r="C434" s="241" t="s">
        <v>1017</v>
      </c>
      <c r="D434" s="242" t="s">
        <v>489</v>
      </c>
      <c r="E434" s="243">
        <v>32.001600000000003</v>
      </c>
      <c r="F434" s="244" t="s">
        <v>935</v>
      </c>
    </row>
    <row r="435" spans="1:6" x14ac:dyDescent="0.2">
      <c r="A435" s="240" t="s">
        <v>932</v>
      </c>
      <c r="B435" s="240" t="s">
        <v>933</v>
      </c>
      <c r="C435" s="241" t="s">
        <v>1018</v>
      </c>
      <c r="D435" s="242" t="s">
        <v>489</v>
      </c>
      <c r="E435" s="243">
        <v>33.04</v>
      </c>
      <c r="F435" s="244" t="s">
        <v>935</v>
      </c>
    </row>
    <row r="436" spans="1:6" x14ac:dyDescent="0.2">
      <c r="A436" s="240" t="s">
        <v>932</v>
      </c>
      <c r="B436" s="240" t="s">
        <v>933</v>
      </c>
      <c r="C436" s="241" t="s">
        <v>1019</v>
      </c>
      <c r="D436" s="242" t="s">
        <v>489</v>
      </c>
      <c r="E436" s="243">
        <v>24.78</v>
      </c>
      <c r="F436" s="244" t="s">
        <v>935</v>
      </c>
    </row>
    <row r="437" spans="1:6" x14ac:dyDescent="0.2">
      <c r="A437" s="240" t="s">
        <v>932</v>
      </c>
      <c r="B437" s="240" t="s">
        <v>933</v>
      </c>
      <c r="C437" s="241" t="s">
        <v>1020</v>
      </c>
      <c r="D437" s="242" t="s">
        <v>489</v>
      </c>
      <c r="E437" s="243">
        <v>21.24</v>
      </c>
      <c r="F437" s="244" t="s">
        <v>935</v>
      </c>
    </row>
    <row r="438" spans="1:6" ht="24" x14ac:dyDescent="0.2">
      <c r="A438" s="240" t="s">
        <v>932</v>
      </c>
      <c r="B438" s="240" t="s">
        <v>933</v>
      </c>
      <c r="C438" s="241" t="s">
        <v>1021</v>
      </c>
      <c r="D438" s="242" t="s">
        <v>489</v>
      </c>
      <c r="E438" s="243">
        <v>8379.4282999999996</v>
      </c>
      <c r="F438" s="244" t="s">
        <v>935</v>
      </c>
    </row>
    <row r="439" spans="1:6" ht="24" x14ac:dyDescent="0.2">
      <c r="A439" s="240" t="s">
        <v>932</v>
      </c>
      <c r="B439" s="240" t="s">
        <v>933</v>
      </c>
      <c r="C439" s="241" t="s">
        <v>1022</v>
      </c>
      <c r="D439" s="242" t="s">
        <v>489</v>
      </c>
      <c r="E439" s="243">
        <v>3100.0016999999998</v>
      </c>
      <c r="F439" s="244" t="s">
        <v>935</v>
      </c>
    </row>
    <row r="440" spans="1:6" ht="24" x14ac:dyDescent="0.2">
      <c r="A440" s="240" t="s">
        <v>932</v>
      </c>
      <c r="B440" s="240" t="s">
        <v>933</v>
      </c>
      <c r="C440" s="241" t="s">
        <v>1023</v>
      </c>
      <c r="D440" s="242" t="s">
        <v>489</v>
      </c>
      <c r="E440" s="243">
        <v>7601.18</v>
      </c>
      <c r="F440" s="244" t="s">
        <v>935</v>
      </c>
    </row>
    <row r="441" spans="1:6" x14ac:dyDescent="0.2">
      <c r="A441" s="240" t="s">
        <v>932</v>
      </c>
      <c r="B441" s="240" t="s">
        <v>933</v>
      </c>
      <c r="C441" s="241" t="s">
        <v>1024</v>
      </c>
      <c r="D441" s="242" t="s">
        <v>489</v>
      </c>
      <c r="E441" s="243">
        <v>5.31</v>
      </c>
      <c r="F441" s="244" t="s">
        <v>935</v>
      </c>
    </row>
    <row r="442" spans="1:6" x14ac:dyDescent="0.2">
      <c r="A442" s="240" t="s">
        <v>932</v>
      </c>
      <c r="B442" s="240" t="s">
        <v>933</v>
      </c>
      <c r="C442" s="241" t="s">
        <v>1025</v>
      </c>
      <c r="D442" s="242" t="s">
        <v>489</v>
      </c>
      <c r="E442" s="243">
        <v>9.6760000000000002</v>
      </c>
      <c r="F442" s="244" t="s">
        <v>935</v>
      </c>
    </row>
    <row r="443" spans="1:6" x14ac:dyDescent="0.2">
      <c r="A443" s="240" t="s">
        <v>932</v>
      </c>
      <c r="B443" s="240" t="s">
        <v>933</v>
      </c>
      <c r="C443" s="241" t="s">
        <v>1026</v>
      </c>
      <c r="D443" s="242" t="s">
        <v>489</v>
      </c>
      <c r="E443" s="243">
        <v>25.924600000000002</v>
      </c>
      <c r="F443" s="244" t="s">
        <v>935</v>
      </c>
    </row>
    <row r="444" spans="1:6" x14ac:dyDescent="0.2">
      <c r="A444" s="240" t="s">
        <v>932</v>
      </c>
      <c r="B444" s="240" t="s">
        <v>933</v>
      </c>
      <c r="C444" s="241" t="s">
        <v>1027</v>
      </c>
      <c r="D444" s="242" t="s">
        <v>489</v>
      </c>
      <c r="E444" s="243">
        <v>4163.9250000000002</v>
      </c>
      <c r="F444" s="244" t="s">
        <v>935</v>
      </c>
    </row>
    <row r="445" spans="1:6" x14ac:dyDescent="0.2">
      <c r="A445" s="240" t="s">
        <v>932</v>
      </c>
      <c r="B445" s="240" t="s">
        <v>933</v>
      </c>
      <c r="C445" s="241" t="s">
        <v>1028</v>
      </c>
      <c r="D445" s="242" t="s">
        <v>489</v>
      </c>
      <c r="E445" s="243">
        <v>15.34</v>
      </c>
      <c r="F445" s="244" t="s">
        <v>935</v>
      </c>
    </row>
    <row r="446" spans="1:6" x14ac:dyDescent="0.2">
      <c r="A446" s="240" t="s">
        <v>932</v>
      </c>
      <c r="B446" s="240" t="s">
        <v>933</v>
      </c>
      <c r="C446" s="241" t="s">
        <v>1029</v>
      </c>
      <c r="D446" s="242" t="s">
        <v>489</v>
      </c>
      <c r="E446" s="243">
        <v>788.24</v>
      </c>
      <c r="F446" s="244" t="s">
        <v>935</v>
      </c>
    </row>
    <row r="447" spans="1:6" x14ac:dyDescent="0.2">
      <c r="A447" s="240" t="s">
        <v>932</v>
      </c>
      <c r="B447" s="240" t="s">
        <v>933</v>
      </c>
      <c r="C447" s="240" t="s">
        <v>1030</v>
      </c>
      <c r="D447" s="242" t="s">
        <v>489</v>
      </c>
      <c r="E447" s="245">
        <v>1888</v>
      </c>
      <c r="F447" s="246" t="s">
        <v>935</v>
      </c>
    </row>
    <row r="448" spans="1:6" x14ac:dyDescent="0.2">
      <c r="A448" s="240" t="s">
        <v>932</v>
      </c>
      <c r="B448" s="240" t="s">
        <v>933</v>
      </c>
      <c r="C448" s="240" t="s">
        <v>1031</v>
      </c>
      <c r="D448" s="242" t="s">
        <v>489</v>
      </c>
      <c r="E448" s="245">
        <v>1888</v>
      </c>
      <c r="F448" s="246" t="s">
        <v>935</v>
      </c>
    </row>
    <row r="449" spans="1:6" x14ac:dyDescent="0.2">
      <c r="A449" s="240" t="s">
        <v>932</v>
      </c>
      <c r="B449" s="240" t="s">
        <v>933</v>
      </c>
      <c r="C449" s="240" t="s">
        <v>1032</v>
      </c>
      <c r="D449" s="242" t="s">
        <v>489</v>
      </c>
      <c r="E449" s="245">
        <v>1858.5</v>
      </c>
      <c r="F449" s="246" t="s">
        <v>935</v>
      </c>
    </row>
    <row r="450" spans="1:6" x14ac:dyDescent="0.2">
      <c r="A450" s="240" t="s">
        <v>932</v>
      </c>
      <c r="B450" s="240" t="s">
        <v>933</v>
      </c>
      <c r="C450" s="241" t="s">
        <v>1033</v>
      </c>
      <c r="D450" s="242" t="s">
        <v>516</v>
      </c>
      <c r="E450" s="243">
        <v>27.14</v>
      </c>
      <c r="F450" s="244" t="s">
        <v>935</v>
      </c>
    </row>
    <row r="451" spans="1:6" x14ac:dyDescent="0.2">
      <c r="A451" s="240" t="s">
        <v>932</v>
      </c>
      <c r="B451" s="240" t="s">
        <v>933</v>
      </c>
      <c r="C451" s="241" t="s">
        <v>1034</v>
      </c>
      <c r="D451" s="242" t="s">
        <v>489</v>
      </c>
      <c r="E451" s="243">
        <v>33.4176</v>
      </c>
      <c r="F451" s="244" t="s">
        <v>935</v>
      </c>
    </row>
    <row r="452" spans="1:6" x14ac:dyDescent="0.2">
      <c r="A452" s="240" t="s">
        <v>932</v>
      </c>
      <c r="B452" s="240" t="s">
        <v>933</v>
      </c>
      <c r="C452" s="241" t="s">
        <v>1035</v>
      </c>
      <c r="D452" s="242" t="s">
        <v>489</v>
      </c>
      <c r="E452" s="243">
        <v>46.999499999999998</v>
      </c>
      <c r="F452" s="244" t="s">
        <v>935</v>
      </c>
    </row>
    <row r="453" spans="1:6" x14ac:dyDescent="0.2">
      <c r="A453" s="240" t="s">
        <v>932</v>
      </c>
      <c r="B453" s="240" t="s">
        <v>933</v>
      </c>
      <c r="C453" s="241" t="s">
        <v>1036</v>
      </c>
      <c r="D453" s="242" t="s">
        <v>489</v>
      </c>
      <c r="E453" s="243">
        <v>49.206000000000003</v>
      </c>
      <c r="F453" s="244" t="s">
        <v>935</v>
      </c>
    </row>
    <row r="454" spans="1:6" x14ac:dyDescent="0.2">
      <c r="A454" s="240" t="s">
        <v>932</v>
      </c>
      <c r="B454" s="240" t="s">
        <v>933</v>
      </c>
      <c r="C454" s="241" t="s">
        <v>1037</v>
      </c>
      <c r="D454" s="242" t="s">
        <v>489</v>
      </c>
      <c r="E454" s="243">
        <v>619.5</v>
      </c>
      <c r="F454" s="244" t="s">
        <v>935</v>
      </c>
    </row>
    <row r="455" spans="1:6" ht="18" customHeight="1" x14ac:dyDescent="0.2">
      <c r="A455" s="240" t="s">
        <v>932</v>
      </c>
      <c r="B455" s="240" t="s">
        <v>933</v>
      </c>
      <c r="C455" s="241" t="s">
        <v>1038</v>
      </c>
      <c r="D455" s="242" t="s">
        <v>489</v>
      </c>
      <c r="E455" s="243">
        <v>49.607300000000002</v>
      </c>
      <c r="F455" s="244" t="s">
        <v>935</v>
      </c>
    </row>
    <row r="456" spans="1:6" x14ac:dyDescent="0.2">
      <c r="A456" s="240" t="s">
        <v>932</v>
      </c>
      <c r="B456" s="240" t="s">
        <v>933</v>
      </c>
      <c r="C456" s="241" t="s">
        <v>1039</v>
      </c>
      <c r="D456" s="242" t="s">
        <v>489</v>
      </c>
      <c r="E456" s="243">
        <v>1362.9</v>
      </c>
      <c r="F456" s="244" t="s">
        <v>935</v>
      </c>
    </row>
    <row r="457" spans="1:6" x14ac:dyDescent="0.2">
      <c r="A457" s="240" t="s">
        <v>932</v>
      </c>
      <c r="B457" s="240" t="s">
        <v>933</v>
      </c>
      <c r="C457" s="241" t="s">
        <v>1040</v>
      </c>
      <c r="D457" s="242" t="s">
        <v>489</v>
      </c>
      <c r="E457" s="243">
        <v>114.46</v>
      </c>
      <c r="F457" s="244" t="s">
        <v>935</v>
      </c>
    </row>
    <row r="458" spans="1:6" ht="18.95" customHeight="1" x14ac:dyDescent="0.2">
      <c r="A458" s="240" t="s">
        <v>932</v>
      </c>
      <c r="B458" s="240" t="s">
        <v>933</v>
      </c>
      <c r="C458" s="241" t="s">
        <v>1041</v>
      </c>
      <c r="D458" s="242" t="s">
        <v>489</v>
      </c>
      <c r="E458" s="243">
        <v>4399.9949999999999</v>
      </c>
      <c r="F458" s="244" t="s">
        <v>935</v>
      </c>
    </row>
    <row r="459" spans="1:6" ht="18.95" customHeight="1" x14ac:dyDescent="0.2">
      <c r="A459" s="240" t="s">
        <v>932</v>
      </c>
      <c r="B459" s="240" t="s">
        <v>933</v>
      </c>
      <c r="C459" s="241" t="s">
        <v>1042</v>
      </c>
      <c r="D459" s="242" t="s">
        <v>489</v>
      </c>
      <c r="E459" s="243">
        <v>2242</v>
      </c>
      <c r="F459" s="244" t="s">
        <v>935</v>
      </c>
    </row>
    <row r="460" spans="1:6" ht="18.95" customHeight="1" x14ac:dyDescent="0.2">
      <c r="A460" s="240" t="s">
        <v>932</v>
      </c>
      <c r="B460" s="240" t="s">
        <v>933</v>
      </c>
      <c r="C460" s="241" t="s">
        <v>1043</v>
      </c>
      <c r="D460" s="242" t="s">
        <v>489</v>
      </c>
      <c r="E460" s="243">
        <v>1982.4</v>
      </c>
      <c r="F460" s="244" t="s">
        <v>935</v>
      </c>
    </row>
    <row r="461" spans="1:6" ht="24" x14ac:dyDescent="0.2">
      <c r="A461" s="240" t="s">
        <v>932</v>
      </c>
      <c r="B461" s="240" t="s">
        <v>933</v>
      </c>
      <c r="C461" s="241" t="s">
        <v>1044</v>
      </c>
      <c r="D461" s="242" t="s">
        <v>489</v>
      </c>
      <c r="E461" s="243">
        <v>2006</v>
      </c>
      <c r="F461" s="244" t="s">
        <v>935</v>
      </c>
    </row>
    <row r="462" spans="1:6" ht="15" customHeight="1" x14ac:dyDescent="0.2">
      <c r="A462" s="240" t="s">
        <v>932</v>
      </c>
      <c r="B462" s="240" t="s">
        <v>933</v>
      </c>
      <c r="C462" s="241" t="s">
        <v>1045</v>
      </c>
      <c r="D462" s="242" t="s">
        <v>489</v>
      </c>
      <c r="E462" s="243">
        <v>3186</v>
      </c>
      <c r="F462" s="244" t="s">
        <v>935</v>
      </c>
    </row>
    <row r="463" spans="1:6" ht="24" x14ac:dyDescent="0.2">
      <c r="A463" s="240" t="s">
        <v>932</v>
      </c>
      <c r="B463" s="240" t="s">
        <v>933</v>
      </c>
      <c r="C463" s="241" t="s">
        <v>1046</v>
      </c>
      <c r="D463" s="242" t="s">
        <v>489</v>
      </c>
      <c r="E463" s="243">
        <v>2908.2525000000001</v>
      </c>
      <c r="F463" s="244" t="s">
        <v>935</v>
      </c>
    </row>
    <row r="464" spans="1:6" ht="20.25" customHeight="1" x14ac:dyDescent="0.2">
      <c r="A464" s="240" t="s">
        <v>932</v>
      </c>
      <c r="B464" s="240" t="s">
        <v>933</v>
      </c>
      <c r="C464" s="241" t="s">
        <v>1047</v>
      </c>
      <c r="D464" s="242" t="s">
        <v>489</v>
      </c>
      <c r="E464" s="243">
        <v>4979.6000000000004</v>
      </c>
      <c r="F464" s="244" t="s">
        <v>935</v>
      </c>
    </row>
    <row r="465" spans="1:6" ht="21.75" customHeight="1" x14ac:dyDescent="0.2">
      <c r="A465" s="240" t="s">
        <v>932</v>
      </c>
      <c r="B465" s="240" t="s">
        <v>933</v>
      </c>
      <c r="C465" s="241" t="s">
        <v>1048</v>
      </c>
      <c r="D465" s="242" t="s">
        <v>489</v>
      </c>
      <c r="E465" s="243">
        <v>4248</v>
      </c>
      <c r="F465" s="244" t="s">
        <v>935</v>
      </c>
    </row>
    <row r="466" spans="1:6" ht="21.75" customHeight="1" x14ac:dyDescent="0.2">
      <c r="A466" s="240" t="s">
        <v>932</v>
      </c>
      <c r="B466" s="240" t="s">
        <v>933</v>
      </c>
      <c r="C466" s="241" t="s">
        <v>1049</v>
      </c>
      <c r="D466" s="242" t="s">
        <v>489</v>
      </c>
      <c r="E466" s="243">
        <v>2419</v>
      </c>
      <c r="F466" s="244" t="s">
        <v>935</v>
      </c>
    </row>
    <row r="467" spans="1:6" ht="15" customHeight="1" x14ac:dyDescent="0.2">
      <c r="A467" s="240" t="s">
        <v>932</v>
      </c>
      <c r="B467" s="240" t="s">
        <v>933</v>
      </c>
      <c r="C467" s="241" t="s">
        <v>1050</v>
      </c>
      <c r="D467" s="242" t="s">
        <v>489</v>
      </c>
      <c r="E467" s="243">
        <v>5015</v>
      </c>
      <c r="F467" s="244" t="s">
        <v>935</v>
      </c>
    </row>
    <row r="468" spans="1:6" ht="17.100000000000001" customHeight="1" x14ac:dyDescent="0.2">
      <c r="A468" s="240" t="s">
        <v>932</v>
      </c>
      <c r="B468" s="240" t="s">
        <v>933</v>
      </c>
      <c r="C468" s="241" t="s">
        <v>1051</v>
      </c>
      <c r="D468" s="242" t="s">
        <v>489</v>
      </c>
      <c r="E468" s="243">
        <v>4398.45</v>
      </c>
      <c r="F468" s="244" t="s">
        <v>935</v>
      </c>
    </row>
    <row r="469" spans="1:6" ht="14.1" customHeight="1" x14ac:dyDescent="0.2">
      <c r="A469" s="240" t="s">
        <v>932</v>
      </c>
      <c r="B469" s="240" t="s">
        <v>933</v>
      </c>
      <c r="C469" s="241" t="s">
        <v>1052</v>
      </c>
      <c r="D469" s="242" t="s">
        <v>489</v>
      </c>
      <c r="E469" s="243">
        <v>8142</v>
      </c>
      <c r="F469" s="244" t="s">
        <v>935</v>
      </c>
    </row>
    <row r="470" spans="1:6" ht="14.1" customHeight="1" x14ac:dyDescent="0.2">
      <c r="A470" s="240" t="s">
        <v>932</v>
      </c>
      <c r="B470" s="240" t="s">
        <v>933</v>
      </c>
      <c r="C470" s="241" t="s">
        <v>1053</v>
      </c>
      <c r="D470" s="242" t="s">
        <v>489</v>
      </c>
      <c r="E470" s="243">
        <v>6608</v>
      </c>
      <c r="F470" s="244" t="s">
        <v>935</v>
      </c>
    </row>
    <row r="471" spans="1:6" ht="15" customHeight="1" x14ac:dyDescent="0.2">
      <c r="A471" s="240" t="s">
        <v>932</v>
      </c>
      <c r="B471" s="240" t="s">
        <v>933</v>
      </c>
      <c r="C471" s="241" t="s">
        <v>1054</v>
      </c>
      <c r="D471" s="242" t="s">
        <v>489</v>
      </c>
      <c r="E471" s="243">
        <v>1899.8</v>
      </c>
      <c r="F471" s="244" t="s">
        <v>935</v>
      </c>
    </row>
    <row r="472" spans="1:6" ht="24" x14ac:dyDescent="0.2">
      <c r="A472" s="240" t="s">
        <v>932</v>
      </c>
      <c r="B472" s="240" t="s">
        <v>933</v>
      </c>
      <c r="C472" s="241" t="s">
        <v>1055</v>
      </c>
      <c r="D472" s="242" t="s">
        <v>489</v>
      </c>
      <c r="E472" s="243">
        <v>7788</v>
      </c>
      <c r="F472" s="244" t="s">
        <v>935</v>
      </c>
    </row>
    <row r="473" spans="1:6" ht="24" x14ac:dyDescent="0.2">
      <c r="A473" s="240" t="s">
        <v>932</v>
      </c>
      <c r="B473" s="240" t="s">
        <v>933</v>
      </c>
      <c r="C473" s="241" t="s">
        <v>1056</v>
      </c>
      <c r="D473" s="242" t="s">
        <v>489</v>
      </c>
      <c r="E473" s="243">
        <v>8732</v>
      </c>
      <c r="F473" s="244" t="s">
        <v>935</v>
      </c>
    </row>
    <row r="474" spans="1:6" ht="14.1" customHeight="1" x14ac:dyDescent="0.2">
      <c r="A474" s="240" t="s">
        <v>932</v>
      </c>
      <c r="B474" s="240" t="s">
        <v>933</v>
      </c>
      <c r="C474" s="241" t="s">
        <v>1057</v>
      </c>
      <c r="D474" s="242" t="s">
        <v>489</v>
      </c>
      <c r="E474" s="243">
        <v>1911.01</v>
      </c>
      <c r="F474" s="244" t="s">
        <v>935</v>
      </c>
    </row>
    <row r="475" spans="1:6" ht="14.1" customHeight="1" x14ac:dyDescent="0.2">
      <c r="A475" s="240" t="s">
        <v>932</v>
      </c>
      <c r="B475" s="240" t="s">
        <v>933</v>
      </c>
      <c r="C475" s="241" t="s">
        <v>1058</v>
      </c>
      <c r="D475" s="242" t="s">
        <v>489</v>
      </c>
      <c r="E475" s="243">
        <v>7670</v>
      </c>
      <c r="F475" s="244" t="s">
        <v>935</v>
      </c>
    </row>
    <row r="476" spans="1:6" ht="15.95" customHeight="1" x14ac:dyDescent="0.2">
      <c r="A476" s="240" t="s">
        <v>932</v>
      </c>
      <c r="B476" s="240" t="s">
        <v>933</v>
      </c>
      <c r="C476" s="241" t="s">
        <v>1059</v>
      </c>
      <c r="D476" s="242" t="s">
        <v>489</v>
      </c>
      <c r="E476" s="243">
        <v>14.75</v>
      </c>
      <c r="F476" s="244" t="s">
        <v>935</v>
      </c>
    </row>
    <row r="477" spans="1:6" ht="15.95" customHeight="1" x14ac:dyDescent="0.2">
      <c r="A477" s="240" t="s">
        <v>932</v>
      </c>
      <c r="B477" s="240" t="s">
        <v>933</v>
      </c>
      <c r="C477" s="241" t="s">
        <v>1060</v>
      </c>
      <c r="D477" s="242" t="s">
        <v>489</v>
      </c>
      <c r="E477" s="243">
        <v>233.64</v>
      </c>
      <c r="F477" s="244" t="s">
        <v>935</v>
      </c>
    </row>
    <row r="478" spans="1:6" ht="15" customHeight="1" x14ac:dyDescent="0.2">
      <c r="A478" s="248" t="s">
        <v>1061</v>
      </c>
      <c r="B478" s="248" t="s">
        <v>1062</v>
      </c>
      <c r="C478" s="249" t="s">
        <v>1063</v>
      </c>
      <c r="D478" s="250" t="s">
        <v>887</v>
      </c>
      <c r="E478" s="251">
        <v>250</v>
      </c>
      <c r="F478" s="252" t="s">
        <v>1064</v>
      </c>
    </row>
    <row r="479" spans="1:6" x14ac:dyDescent="0.2">
      <c r="A479" s="248" t="s">
        <v>1061</v>
      </c>
      <c r="B479" s="248" t="s">
        <v>1062</v>
      </c>
      <c r="C479" s="249" t="s">
        <v>1065</v>
      </c>
      <c r="D479" s="250" t="s">
        <v>489</v>
      </c>
      <c r="E479" s="251">
        <v>362.25</v>
      </c>
      <c r="F479" s="252" t="s">
        <v>1066</v>
      </c>
    </row>
    <row r="480" spans="1:6" ht="15" customHeight="1" x14ac:dyDescent="0.2">
      <c r="A480" s="248" t="s">
        <v>1061</v>
      </c>
      <c r="B480" s="248" t="s">
        <v>1062</v>
      </c>
      <c r="C480" s="249" t="s">
        <v>1067</v>
      </c>
      <c r="D480" s="250" t="s">
        <v>489</v>
      </c>
      <c r="E480" s="251">
        <v>402.67669999999998</v>
      </c>
      <c r="F480" s="252" t="s">
        <v>1064</v>
      </c>
    </row>
    <row r="481" spans="1:6" x14ac:dyDescent="0.2">
      <c r="A481" s="248" t="s">
        <v>1061</v>
      </c>
      <c r="B481" s="248" t="s">
        <v>1062</v>
      </c>
      <c r="C481" s="253" t="s">
        <v>1068</v>
      </c>
      <c r="D481" s="254" t="s">
        <v>489</v>
      </c>
      <c r="E481" s="255">
        <v>475.16</v>
      </c>
      <c r="F481" s="252" t="s">
        <v>1066</v>
      </c>
    </row>
    <row r="482" spans="1:6" ht="15.95" customHeight="1" x14ac:dyDescent="0.2">
      <c r="A482" s="248" t="s">
        <v>1061</v>
      </c>
      <c r="B482" s="248" t="s">
        <v>1062</v>
      </c>
      <c r="C482" s="249" t="s">
        <v>1069</v>
      </c>
      <c r="D482" s="250" t="s">
        <v>489</v>
      </c>
      <c r="E482" s="251">
        <v>466.1</v>
      </c>
      <c r="F482" s="252" t="s">
        <v>1064</v>
      </c>
    </row>
    <row r="483" spans="1:6" x14ac:dyDescent="0.2">
      <c r="A483" s="248" t="s">
        <v>1061</v>
      </c>
      <c r="B483" s="248" t="s">
        <v>1062</v>
      </c>
      <c r="C483" s="249" t="s">
        <v>1070</v>
      </c>
      <c r="D483" s="250" t="s">
        <v>489</v>
      </c>
      <c r="E483" s="251">
        <v>475.16</v>
      </c>
      <c r="F483" s="252" t="s">
        <v>1066</v>
      </c>
    </row>
    <row r="484" spans="1:6" ht="17.100000000000001" customHeight="1" x14ac:dyDescent="0.2">
      <c r="A484" s="248" t="s">
        <v>1061</v>
      </c>
      <c r="B484" s="248" t="s">
        <v>1062</v>
      </c>
      <c r="C484" s="249" t="s">
        <v>1071</v>
      </c>
      <c r="D484" s="250" t="s">
        <v>806</v>
      </c>
      <c r="E484" s="251">
        <v>148</v>
      </c>
      <c r="F484" s="252" t="s">
        <v>1064</v>
      </c>
    </row>
    <row r="485" spans="1:6" x14ac:dyDescent="0.2">
      <c r="A485" s="248" t="s">
        <v>1061</v>
      </c>
      <c r="B485" s="248" t="s">
        <v>1062</v>
      </c>
      <c r="C485" s="249" t="s">
        <v>1072</v>
      </c>
      <c r="D485" s="250" t="s">
        <v>806</v>
      </c>
      <c r="E485" s="251">
        <v>393.75</v>
      </c>
      <c r="F485" s="252" t="s">
        <v>1066</v>
      </c>
    </row>
    <row r="486" spans="1:6" x14ac:dyDescent="0.2">
      <c r="A486" s="248" t="s">
        <v>1061</v>
      </c>
      <c r="B486" s="248" t="s">
        <v>1062</v>
      </c>
      <c r="C486" s="249" t="s">
        <v>1073</v>
      </c>
      <c r="D486" s="250" t="s">
        <v>489</v>
      </c>
      <c r="E486" s="251">
        <v>1535.12</v>
      </c>
      <c r="F486" s="252" t="s">
        <v>1066</v>
      </c>
    </row>
    <row r="487" spans="1:6" x14ac:dyDescent="0.2">
      <c r="A487" s="248" t="s">
        <v>1061</v>
      </c>
      <c r="B487" s="248" t="s">
        <v>1062</v>
      </c>
      <c r="C487" s="249" t="s">
        <v>1074</v>
      </c>
      <c r="D487" s="250" t="s">
        <v>489</v>
      </c>
      <c r="E487" s="251">
        <v>1300.95</v>
      </c>
      <c r="F487" s="252" t="s">
        <v>1064</v>
      </c>
    </row>
    <row r="488" spans="1:6" x14ac:dyDescent="0.2">
      <c r="A488" s="248" t="s">
        <v>1061</v>
      </c>
      <c r="B488" s="248" t="s">
        <v>1062</v>
      </c>
      <c r="C488" s="249" t="s">
        <v>1075</v>
      </c>
      <c r="D488" s="250" t="s">
        <v>489</v>
      </c>
      <c r="E488" s="251">
        <v>299.72000000000003</v>
      </c>
      <c r="F488" s="252" t="s">
        <v>1066</v>
      </c>
    </row>
    <row r="489" spans="1:6" x14ac:dyDescent="0.2">
      <c r="A489" s="248" t="s">
        <v>1061</v>
      </c>
      <c r="B489" s="248" t="s">
        <v>1062</v>
      </c>
      <c r="C489" s="249" t="s">
        <v>1076</v>
      </c>
      <c r="D489" s="250" t="s">
        <v>489</v>
      </c>
      <c r="E489" s="251">
        <v>236</v>
      </c>
      <c r="F489" s="252" t="s">
        <v>1064</v>
      </c>
    </row>
    <row r="490" spans="1:6" x14ac:dyDescent="0.2">
      <c r="A490" s="248" t="s">
        <v>1061</v>
      </c>
      <c r="B490" s="248" t="s">
        <v>1062</v>
      </c>
      <c r="C490" s="249" t="s">
        <v>1077</v>
      </c>
      <c r="D490" s="250" t="s">
        <v>489</v>
      </c>
      <c r="E490" s="251">
        <v>131.58000000000001</v>
      </c>
      <c r="F490" s="252" t="s">
        <v>1066</v>
      </c>
    </row>
    <row r="491" spans="1:6" ht="21.95" customHeight="1" x14ac:dyDescent="0.2">
      <c r="A491" s="248" t="s">
        <v>1061</v>
      </c>
      <c r="B491" s="248" t="s">
        <v>1062</v>
      </c>
      <c r="C491" s="249" t="s">
        <v>1078</v>
      </c>
      <c r="D491" s="250" t="s">
        <v>489</v>
      </c>
      <c r="E491" s="251">
        <v>136.29</v>
      </c>
      <c r="F491" s="252" t="s">
        <v>1064</v>
      </c>
    </row>
    <row r="492" spans="1:6" ht="24.75" customHeight="1" x14ac:dyDescent="0.2">
      <c r="A492" s="248" t="s">
        <v>1061</v>
      </c>
      <c r="B492" s="248" t="s">
        <v>1062</v>
      </c>
      <c r="C492" s="249" t="s">
        <v>1079</v>
      </c>
      <c r="D492" s="250" t="s">
        <v>489</v>
      </c>
      <c r="E492" s="251">
        <v>74.34</v>
      </c>
      <c r="F492" s="252" t="s">
        <v>1064</v>
      </c>
    </row>
    <row r="493" spans="1:6" ht="27.75" customHeight="1" x14ac:dyDescent="0.2">
      <c r="A493" s="248" t="s">
        <v>1061</v>
      </c>
      <c r="B493" s="248" t="s">
        <v>1062</v>
      </c>
      <c r="C493" s="249" t="s">
        <v>1080</v>
      </c>
      <c r="D493" s="250" t="s">
        <v>489</v>
      </c>
      <c r="E493" s="251">
        <v>52.4983</v>
      </c>
      <c r="F493" s="252" t="s">
        <v>1064</v>
      </c>
    </row>
    <row r="494" spans="1:6" ht="24.95" customHeight="1" x14ac:dyDescent="0.2">
      <c r="A494" s="248" t="s">
        <v>1061</v>
      </c>
      <c r="B494" s="248" t="s">
        <v>1062</v>
      </c>
      <c r="C494" s="249" t="s">
        <v>1081</v>
      </c>
      <c r="D494" s="250" t="s">
        <v>489</v>
      </c>
      <c r="E494" s="251">
        <v>61.95</v>
      </c>
      <c r="F494" s="252" t="s">
        <v>1066</v>
      </c>
    </row>
    <row r="495" spans="1:6" ht="20.100000000000001" customHeight="1" x14ac:dyDescent="0.2">
      <c r="A495" s="248" t="s">
        <v>1061</v>
      </c>
      <c r="B495" s="248" t="s">
        <v>1062</v>
      </c>
      <c r="C495" s="249" t="s">
        <v>1082</v>
      </c>
      <c r="D495" s="250" t="s">
        <v>489</v>
      </c>
      <c r="E495" s="251">
        <v>94.352699999999999</v>
      </c>
      <c r="F495" s="252" t="s">
        <v>1064</v>
      </c>
    </row>
    <row r="496" spans="1:6" ht="21" customHeight="1" x14ac:dyDescent="0.2">
      <c r="A496" s="248" t="s">
        <v>1061</v>
      </c>
      <c r="B496" s="248" t="s">
        <v>1062</v>
      </c>
      <c r="C496" s="249" t="s">
        <v>1083</v>
      </c>
      <c r="D496" s="250" t="s">
        <v>489</v>
      </c>
      <c r="E496" s="251">
        <v>131.58199999999999</v>
      </c>
      <c r="F496" s="252" t="s">
        <v>1066</v>
      </c>
    </row>
    <row r="497" spans="1:6" ht="22.5" customHeight="1" x14ac:dyDescent="0.2">
      <c r="A497" s="248" t="s">
        <v>1061</v>
      </c>
      <c r="B497" s="248" t="s">
        <v>1062</v>
      </c>
      <c r="C497" s="249" t="s">
        <v>1084</v>
      </c>
      <c r="D497" s="250" t="s">
        <v>489</v>
      </c>
      <c r="E497" s="251">
        <v>94.352699999999999</v>
      </c>
      <c r="F497" s="252" t="s">
        <v>1064</v>
      </c>
    </row>
    <row r="498" spans="1:6" ht="21" customHeight="1" x14ac:dyDescent="0.2">
      <c r="A498" s="248" t="s">
        <v>1061</v>
      </c>
      <c r="B498" s="248" t="s">
        <v>1062</v>
      </c>
      <c r="C498" s="249" t="s">
        <v>1085</v>
      </c>
      <c r="D498" s="250" t="s">
        <v>489</v>
      </c>
      <c r="E498" s="251">
        <v>131.58199999999999</v>
      </c>
      <c r="F498" s="252" t="s">
        <v>1066</v>
      </c>
    </row>
    <row r="499" spans="1:6" ht="21" customHeight="1" x14ac:dyDescent="0.2">
      <c r="A499" s="248" t="s">
        <v>1061</v>
      </c>
      <c r="B499" s="248" t="s">
        <v>1062</v>
      </c>
      <c r="C499" s="249" t="s">
        <v>1086</v>
      </c>
      <c r="D499" s="250" t="s">
        <v>489</v>
      </c>
      <c r="E499" s="251">
        <v>43.365299999999998</v>
      </c>
      <c r="F499" s="252" t="s">
        <v>1064</v>
      </c>
    </row>
    <row r="500" spans="1:6" ht="23.25" customHeight="1" x14ac:dyDescent="0.2">
      <c r="A500" s="248" t="s">
        <v>1061</v>
      </c>
      <c r="B500" s="248" t="s">
        <v>1062</v>
      </c>
      <c r="C500" s="249" t="s">
        <v>1087</v>
      </c>
      <c r="D500" s="250" t="s">
        <v>489</v>
      </c>
      <c r="E500" s="251">
        <v>78.75</v>
      </c>
      <c r="F500" s="252" t="s">
        <v>1066</v>
      </c>
    </row>
    <row r="501" spans="1:6" ht="23.25" customHeight="1" x14ac:dyDescent="0.2">
      <c r="A501" s="248" t="s">
        <v>1061</v>
      </c>
      <c r="B501" s="248" t="s">
        <v>1062</v>
      </c>
      <c r="C501" s="249" t="s">
        <v>1088</v>
      </c>
      <c r="D501" s="250" t="s">
        <v>489</v>
      </c>
      <c r="E501" s="251">
        <v>73</v>
      </c>
      <c r="F501" s="252" t="s">
        <v>1064</v>
      </c>
    </row>
    <row r="502" spans="1:6" ht="15" customHeight="1" x14ac:dyDescent="0.2">
      <c r="A502" s="248" t="s">
        <v>1061</v>
      </c>
      <c r="B502" s="248" t="s">
        <v>1062</v>
      </c>
      <c r="C502" s="249" t="s">
        <v>1089</v>
      </c>
      <c r="D502" s="250" t="s">
        <v>489</v>
      </c>
      <c r="E502" s="251">
        <v>723.70500000000004</v>
      </c>
      <c r="F502" s="252" t="s">
        <v>1066</v>
      </c>
    </row>
    <row r="503" spans="1:6" ht="22.5" customHeight="1" x14ac:dyDescent="0.2">
      <c r="A503" s="248" t="s">
        <v>1061</v>
      </c>
      <c r="B503" s="248" t="s">
        <v>1062</v>
      </c>
      <c r="C503" s="249" t="s">
        <v>1090</v>
      </c>
      <c r="D503" s="250" t="s">
        <v>489</v>
      </c>
      <c r="E503" s="251">
        <v>224.2</v>
      </c>
      <c r="F503" s="252" t="s">
        <v>1064</v>
      </c>
    </row>
    <row r="504" spans="1:6" ht="26.25" customHeight="1" x14ac:dyDescent="0.2">
      <c r="A504" s="248" t="s">
        <v>1061</v>
      </c>
      <c r="B504" s="248" t="s">
        <v>1062</v>
      </c>
      <c r="C504" s="249" t="s">
        <v>1091</v>
      </c>
      <c r="D504" s="250" t="s">
        <v>489</v>
      </c>
      <c r="E504" s="251">
        <v>433.65</v>
      </c>
      <c r="F504" s="252" t="s">
        <v>1066</v>
      </c>
    </row>
    <row r="505" spans="1:6" ht="18.95" customHeight="1" x14ac:dyDescent="0.2">
      <c r="A505" s="248" t="s">
        <v>1061</v>
      </c>
      <c r="B505" s="248" t="s">
        <v>1062</v>
      </c>
      <c r="C505" s="249" t="s">
        <v>1092</v>
      </c>
      <c r="D505" s="250" t="s">
        <v>489</v>
      </c>
      <c r="E505" s="251">
        <v>224.2</v>
      </c>
      <c r="F505" s="252" t="s">
        <v>1064</v>
      </c>
    </row>
    <row r="506" spans="1:6" ht="17.100000000000001" customHeight="1" x14ac:dyDescent="0.2">
      <c r="A506" s="248" t="s">
        <v>1061</v>
      </c>
      <c r="B506" s="248" t="s">
        <v>1062</v>
      </c>
      <c r="C506" s="249" t="s">
        <v>1093</v>
      </c>
      <c r="D506" s="250" t="s">
        <v>489</v>
      </c>
      <c r="E506" s="251">
        <v>433.65</v>
      </c>
      <c r="F506" s="252" t="s">
        <v>1066</v>
      </c>
    </row>
    <row r="507" spans="1:6" ht="29.25" customHeight="1" x14ac:dyDescent="0.2">
      <c r="A507" s="248" t="s">
        <v>1061</v>
      </c>
      <c r="B507" s="248" t="s">
        <v>1062</v>
      </c>
      <c r="C507" s="249" t="s">
        <v>1094</v>
      </c>
      <c r="D507" s="250" t="s">
        <v>489</v>
      </c>
      <c r="E507" s="251">
        <v>224.2</v>
      </c>
      <c r="F507" s="252" t="s">
        <v>1064</v>
      </c>
    </row>
    <row r="508" spans="1:6" ht="31.5" customHeight="1" x14ac:dyDescent="0.2">
      <c r="A508" s="248" t="s">
        <v>1061</v>
      </c>
      <c r="B508" s="248" t="s">
        <v>1062</v>
      </c>
      <c r="C508" s="249" t="s">
        <v>1095</v>
      </c>
      <c r="D508" s="250" t="s">
        <v>489</v>
      </c>
      <c r="E508" s="251">
        <v>433.65</v>
      </c>
      <c r="F508" s="252" t="s">
        <v>1066</v>
      </c>
    </row>
    <row r="509" spans="1:6" ht="24.75" customHeight="1" x14ac:dyDescent="0.2">
      <c r="A509" s="248" t="s">
        <v>1061</v>
      </c>
      <c r="B509" s="248" t="s">
        <v>1062</v>
      </c>
      <c r="C509" s="249" t="s">
        <v>1096</v>
      </c>
      <c r="D509" s="250" t="s">
        <v>489</v>
      </c>
      <c r="E509" s="251">
        <v>99.12</v>
      </c>
      <c r="F509" s="252" t="s">
        <v>1064</v>
      </c>
    </row>
    <row r="510" spans="1:6" x14ac:dyDescent="0.2">
      <c r="A510" s="248" t="s">
        <v>1061</v>
      </c>
      <c r="B510" s="248" t="s">
        <v>1062</v>
      </c>
      <c r="C510" s="249" t="s">
        <v>1097</v>
      </c>
      <c r="D510" s="250" t="s">
        <v>489</v>
      </c>
      <c r="E510" s="251">
        <v>384.09</v>
      </c>
      <c r="F510" s="252" t="s">
        <v>1064</v>
      </c>
    </row>
    <row r="511" spans="1:6" ht="36.75" customHeight="1" x14ac:dyDescent="0.2">
      <c r="A511" s="248" t="s">
        <v>1061</v>
      </c>
      <c r="B511" s="248" t="s">
        <v>1062</v>
      </c>
      <c r="C511" s="249" t="s">
        <v>1098</v>
      </c>
      <c r="D511" s="250" t="s">
        <v>489</v>
      </c>
      <c r="E511" s="251">
        <v>3669.75</v>
      </c>
      <c r="F511" s="252" t="s">
        <v>1064</v>
      </c>
    </row>
    <row r="512" spans="1:6" ht="37.5" customHeight="1" x14ac:dyDescent="0.2">
      <c r="A512" s="248" t="s">
        <v>1061</v>
      </c>
      <c r="B512" s="248" t="s">
        <v>1062</v>
      </c>
      <c r="C512" s="249" t="s">
        <v>1099</v>
      </c>
      <c r="D512" s="250" t="s">
        <v>887</v>
      </c>
      <c r="E512" s="251">
        <v>183.75</v>
      </c>
      <c r="F512" s="252" t="s">
        <v>1064</v>
      </c>
    </row>
    <row r="513" spans="1:6" ht="34.5" customHeight="1" x14ac:dyDescent="0.2">
      <c r="A513" s="248" t="s">
        <v>1061</v>
      </c>
      <c r="B513" s="248" t="s">
        <v>1062</v>
      </c>
      <c r="C513" s="249" t="s">
        <v>1100</v>
      </c>
      <c r="D513" s="250" t="s">
        <v>489</v>
      </c>
      <c r="E513" s="251">
        <v>255.86</v>
      </c>
      <c r="F513" s="252" t="s">
        <v>1066</v>
      </c>
    </row>
    <row r="514" spans="1:6" ht="30.75" customHeight="1" x14ac:dyDescent="0.2">
      <c r="A514" s="248" t="s">
        <v>1061</v>
      </c>
      <c r="B514" s="248" t="s">
        <v>1062</v>
      </c>
      <c r="C514" s="249" t="s">
        <v>1101</v>
      </c>
      <c r="D514" s="250" t="s">
        <v>489</v>
      </c>
      <c r="E514" s="251">
        <v>548.26</v>
      </c>
      <c r="F514" s="252" t="s">
        <v>1066</v>
      </c>
    </row>
    <row r="515" spans="1:6" ht="35.25" customHeight="1" x14ac:dyDescent="0.2">
      <c r="A515" s="248" t="s">
        <v>1061</v>
      </c>
      <c r="B515" s="248" t="s">
        <v>1062</v>
      </c>
      <c r="C515" s="249" t="s">
        <v>1102</v>
      </c>
      <c r="D515" s="250" t="s">
        <v>489</v>
      </c>
      <c r="E515" s="251">
        <v>3422</v>
      </c>
      <c r="F515" s="252" t="s">
        <v>1064</v>
      </c>
    </row>
    <row r="516" spans="1:6" ht="24.75" customHeight="1" x14ac:dyDescent="0.2">
      <c r="A516" s="101" t="s">
        <v>129</v>
      </c>
      <c r="B516" s="101" t="s">
        <v>1103</v>
      </c>
      <c r="C516" s="102" t="s">
        <v>1104</v>
      </c>
      <c r="D516" s="103" t="s">
        <v>909</v>
      </c>
      <c r="E516" s="104">
        <v>1500</v>
      </c>
      <c r="F516" s="141" t="s">
        <v>1105</v>
      </c>
    </row>
    <row r="517" spans="1:6" ht="27" customHeight="1" x14ac:dyDescent="0.2">
      <c r="A517" s="101" t="s">
        <v>129</v>
      </c>
      <c r="B517" s="101" t="s">
        <v>1103</v>
      </c>
      <c r="C517" s="102" t="s">
        <v>1104</v>
      </c>
      <c r="D517" s="103" t="s">
        <v>909</v>
      </c>
      <c r="E517" s="104">
        <v>2050</v>
      </c>
      <c r="F517" s="141" t="s">
        <v>1105</v>
      </c>
    </row>
    <row r="518" spans="1:6" ht="27.75" customHeight="1" x14ac:dyDescent="0.2">
      <c r="A518" s="101" t="s">
        <v>129</v>
      </c>
      <c r="B518" s="101" t="s">
        <v>1103</v>
      </c>
      <c r="C518" s="102" t="s">
        <v>1106</v>
      </c>
      <c r="D518" s="103" t="s">
        <v>909</v>
      </c>
      <c r="E518" s="104">
        <v>3500</v>
      </c>
      <c r="F518" s="141" t="s">
        <v>1105</v>
      </c>
    </row>
    <row r="519" spans="1:6" ht="32.25" customHeight="1" x14ac:dyDescent="0.2">
      <c r="A519" s="101" t="s">
        <v>129</v>
      </c>
      <c r="B519" s="101" t="s">
        <v>1103</v>
      </c>
      <c r="C519" s="102" t="s">
        <v>1107</v>
      </c>
      <c r="D519" s="103" t="s">
        <v>909</v>
      </c>
      <c r="E519" s="104">
        <v>2100</v>
      </c>
      <c r="F519" s="141" t="s">
        <v>1105</v>
      </c>
    </row>
    <row r="520" spans="1:6" x14ac:dyDescent="0.2">
      <c r="A520" s="101" t="s">
        <v>269</v>
      </c>
      <c r="B520" s="101" t="s">
        <v>1108</v>
      </c>
      <c r="C520" s="102" t="s">
        <v>269</v>
      </c>
      <c r="D520" s="103" t="s">
        <v>1109</v>
      </c>
      <c r="E520" s="104">
        <v>0</v>
      </c>
      <c r="F520" s="141" t="s">
        <v>1110</v>
      </c>
    </row>
    <row r="521" spans="1:6" x14ac:dyDescent="0.2">
      <c r="A521" s="101" t="s">
        <v>270</v>
      </c>
      <c r="B521" s="101" t="s">
        <v>1108</v>
      </c>
      <c r="C521" s="102" t="s">
        <v>270</v>
      </c>
      <c r="D521" s="103" t="s">
        <v>1109</v>
      </c>
      <c r="E521" s="104">
        <v>0</v>
      </c>
      <c r="F521" s="141" t="s">
        <v>1111</v>
      </c>
    </row>
    <row r="522" spans="1:6" x14ac:dyDescent="0.2">
      <c r="A522" s="101" t="s">
        <v>271</v>
      </c>
      <c r="B522" s="101" t="s">
        <v>1108</v>
      </c>
      <c r="C522" s="102" t="s">
        <v>271</v>
      </c>
      <c r="D522" s="103" t="s">
        <v>1109</v>
      </c>
      <c r="E522" s="104">
        <v>0</v>
      </c>
      <c r="F522" s="141" t="s">
        <v>1112</v>
      </c>
    </row>
    <row r="541" spans="1:4" ht="15" x14ac:dyDescent="0.25">
      <c r="A541" s="256" t="s">
        <v>0</v>
      </c>
      <c r="B541" s="257"/>
      <c r="C541" s="257"/>
      <c r="D541" s="257"/>
    </row>
    <row r="542" spans="1:4" ht="15" x14ac:dyDescent="0.25">
      <c r="A542" s="260" t="s">
        <v>192</v>
      </c>
      <c r="B542" s="257" t="s">
        <v>487</v>
      </c>
      <c r="C542" s="257"/>
      <c r="D542" s="257"/>
    </row>
    <row r="543" spans="1:4" ht="15" x14ac:dyDescent="0.25">
      <c r="A543" s="260" t="s">
        <v>183</v>
      </c>
      <c r="B543" s="257" t="s">
        <v>492</v>
      </c>
      <c r="C543" s="257"/>
      <c r="D543" s="257"/>
    </row>
    <row r="544" spans="1:4" ht="15" x14ac:dyDescent="0.25">
      <c r="A544" s="260" t="s">
        <v>207</v>
      </c>
      <c r="B544" s="257" t="s">
        <v>514</v>
      </c>
      <c r="C544" s="257"/>
      <c r="D544" s="257"/>
    </row>
    <row r="545" spans="1:4" ht="15" x14ac:dyDescent="0.25">
      <c r="A545" s="260" t="s">
        <v>269</v>
      </c>
      <c r="B545" s="257" t="s">
        <v>1108</v>
      </c>
      <c r="C545" s="257"/>
      <c r="D545" s="257"/>
    </row>
    <row r="546" spans="1:4" ht="15" x14ac:dyDescent="0.25">
      <c r="A546" s="260" t="s">
        <v>270</v>
      </c>
      <c r="B546" s="257" t="s">
        <v>1108</v>
      </c>
      <c r="C546" s="257"/>
      <c r="D546" s="257"/>
    </row>
    <row r="547" spans="1:4" ht="15" x14ac:dyDescent="0.25">
      <c r="A547" s="260" t="s">
        <v>524</v>
      </c>
      <c r="B547" s="257" t="s">
        <v>525</v>
      </c>
      <c r="C547" s="257"/>
      <c r="D547" s="257"/>
    </row>
    <row r="548" spans="1:4" ht="15" x14ac:dyDescent="0.25">
      <c r="A548" s="260" t="s">
        <v>276</v>
      </c>
      <c r="B548" s="257" t="s">
        <v>532</v>
      </c>
      <c r="C548" s="257"/>
      <c r="D548" s="257"/>
    </row>
    <row r="549" spans="1:4" ht="15" x14ac:dyDescent="0.25">
      <c r="A549" s="260" t="s">
        <v>264</v>
      </c>
      <c r="B549" s="257" t="s">
        <v>543</v>
      </c>
      <c r="C549" s="257"/>
      <c r="D549" s="257"/>
    </row>
    <row r="550" spans="1:4" ht="15" x14ac:dyDescent="0.25">
      <c r="A550" s="260" t="s">
        <v>633</v>
      </c>
      <c r="B550" s="257" t="s">
        <v>634</v>
      </c>
      <c r="C550" s="257"/>
      <c r="D550" s="257"/>
    </row>
    <row r="551" spans="1:4" ht="15" x14ac:dyDescent="0.25">
      <c r="A551" s="260" t="s">
        <v>452</v>
      </c>
      <c r="B551" s="257" t="s">
        <v>641</v>
      </c>
      <c r="C551" s="257"/>
      <c r="D551" s="257"/>
    </row>
    <row r="552" spans="1:4" ht="15" x14ac:dyDescent="0.25">
      <c r="A552" s="260" t="s">
        <v>645</v>
      </c>
      <c r="B552" s="257" t="s">
        <v>646</v>
      </c>
      <c r="C552" s="257"/>
      <c r="D552" s="257"/>
    </row>
    <row r="553" spans="1:4" ht="15" x14ac:dyDescent="0.25">
      <c r="A553" s="261" t="s">
        <v>1127</v>
      </c>
      <c r="B553" s="257" t="s">
        <v>651</v>
      </c>
      <c r="C553" s="257"/>
      <c r="D553" s="257"/>
    </row>
    <row r="554" spans="1:4" ht="15" x14ac:dyDescent="0.25">
      <c r="A554" s="260" t="s">
        <v>223</v>
      </c>
      <c r="B554" s="257" t="s">
        <v>663</v>
      </c>
      <c r="C554" s="257"/>
      <c r="D554" s="257"/>
    </row>
    <row r="555" spans="1:4" ht="15" x14ac:dyDescent="0.25">
      <c r="A555" s="260" t="s">
        <v>128</v>
      </c>
      <c r="B555" s="257" t="s">
        <v>696</v>
      </c>
      <c r="C555" s="257"/>
      <c r="D555" s="257"/>
    </row>
    <row r="556" spans="1:4" ht="15" x14ac:dyDescent="0.25">
      <c r="A556" s="260" t="s">
        <v>204</v>
      </c>
      <c r="B556" s="257" t="s">
        <v>699</v>
      </c>
      <c r="C556" s="257"/>
      <c r="D556" s="257"/>
    </row>
    <row r="557" spans="1:4" ht="15" x14ac:dyDescent="0.25">
      <c r="A557" s="260" t="s">
        <v>158</v>
      </c>
      <c r="B557" s="257" t="s">
        <v>709</v>
      </c>
      <c r="C557" s="257"/>
      <c r="D557" s="257"/>
    </row>
    <row r="558" spans="1:4" ht="15" x14ac:dyDescent="0.25">
      <c r="A558" s="260" t="s">
        <v>713</v>
      </c>
      <c r="B558" s="257" t="s">
        <v>709</v>
      </c>
      <c r="C558" s="257"/>
      <c r="D558" s="257"/>
    </row>
    <row r="559" spans="1:4" ht="15" x14ac:dyDescent="0.25">
      <c r="A559" s="260" t="s">
        <v>157</v>
      </c>
      <c r="B559" s="257" t="s">
        <v>709</v>
      </c>
      <c r="C559" s="257"/>
    </row>
    <row r="560" spans="1:4" ht="15" x14ac:dyDescent="0.25">
      <c r="A560" s="260" t="s">
        <v>720</v>
      </c>
      <c r="B560" s="257" t="s">
        <v>709</v>
      </c>
      <c r="C560" s="257"/>
    </row>
    <row r="561" spans="1:3" ht="15" x14ac:dyDescent="0.25">
      <c r="A561" s="260" t="s">
        <v>729</v>
      </c>
      <c r="B561" s="257" t="s">
        <v>709</v>
      </c>
      <c r="C561" s="257"/>
    </row>
    <row r="562" spans="1:3" ht="15" x14ac:dyDescent="0.25">
      <c r="A562" s="260" t="s">
        <v>247</v>
      </c>
      <c r="B562" s="257" t="s">
        <v>734</v>
      </c>
      <c r="C562" s="257"/>
    </row>
    <row r="563" spans="1:3" ht="15" x14ac:dyDescent="0.25">
      <c r="A563" s="260" t="s">
        <v>751</v>
      </c>
      <c r="B563" s="257" t="s">
        <v>752</v>
      </c>
      <c r="C563" s="257"/>
    </row>
    <row r="564" spans="1:3" ht="15" x14ac:dyDescent="0.25">
      <c r="A564" s="260" t="s">
        <v>257</v>
      </c>
      <c r="B564" s="257" t="s">
        <v>756</v>
      </c>
      <c r="C564" s="257"/>
    </row>
    <row r="565" spans="1:3" ht="15" x14ac:dyDescent="0.25">
      <c r="A565" s="260" t="s">
        <v>149</v>
      </c>
      <c r="B565" s="257" t="s">
        <v>783</v>
      </c>
      <c r="C565" s="257"/>
    </row>
    <row r="566" spans="1:3" ht="15" x14ac:dyDescent="0.25">
      <c r="A566" s="260" t="s">
        <v>279</v>
      </c>
      <c r="B566" s="257" t="s">
        <v>786</v>
      </c>
      <c r="C566" s="257"/>
    </row>
    <row r="567" spans="1:3" ht="15" x14ac:dyDescent="0.25">
      <c r="A567" s="260" t="s">
        <v>271</v>
      </c>
      <c r="B567" s="257" t="s">
        <v>1108</v>
      </c>
      <c r="C567" s="257"/>
    </row>
    <row r="568" spans="1:3" ht="15" x14ac:dyDescent="0.25">
      <c r="A568" s="260" t="s">
        <v>132</v>
      </c>
      <c r="B568" s="257" t="s">
        <v>792</v>
      </c>
      <c r="C568" s="257"/>
    </row>
    <row r="569" spans="1:3" ht="15" x14ac:dyDescent="0.25">
      <c r="A569" s="260" t="s">
        <v>795</v>
      </c>
      <c r="B569" s="257" t="s">
        <v>796</v>
      </c>
      <c r="C569" s="257"/>
    </row>
    <row r="570" spans="1:3" ht="15" x14ac:dyDescent="0.25">
      <c r="A570" s="260" t="s">
        <v>196</v>
      </c>
      <c r="B570" s="257" t="s">
        <v>800</v>
      </c>
      <c r="C570" s="257"/>
    </row>
    <row r="571" spans="1:3" ht="15" x14ac:dyDescent="0.25">
      <c r="A571" s="260" t="s">
        <v>210</v>
      </c>
      <c r="B571" s="257" t="s">
        <v>804</v>
      </c>
      <c r="C571" s="257"/>
    </row>
    <row r="572" spans="1:3" ht="15" x14ac:dyDescent="0.25">
      <c r="A572" s="260" t="s">
        <v>217</v>
      </c>
      <c r="B572" s="257" t="s">
        <v>808</v>
      </c>
      <c r="C572" s="257"/>
    </row>
    <row r="573" spans="1:3" ht="15" x14ac:dyDescent="0.25">
      <c r="A573" s="260" t="s">
        <v>383</v>
      </c>
      <c r="B573" s="257" t="s">
        <v>813</v>
      </c>
      <c r="C573" s="257"/>
    </row>
    <row r="574" spans="1:3" ht="15" x14ac:dyDescent="0.25">
      <c r="A574" s="260" t="s">
        <v>216</v>
      </c>
      <c r="B574" s="257" t="s">
        <v>842</v>
      </c>
      <c r="C574" s="257"/>
    </row>
    <row r="575" spans="1:3" ht="15" x14ac:dyDescent="0.25">
      <c r="A575" s="260" t="s">
        <v>251</v>
      </c>
      <c r="B575" s="257" t="s">
        <v>849</v>
      </c>
      <c r="C575" s="257"/>
    </row>
    <row r="576" spans="1:3" ht="15" x14ac:dyDescent="0.25">
      <c r="A576" s="260" t="s">
        <v>200</v>
      </c>
      <c r="B576" s="257" t="s">
        <v>873</v>
      </c>
      <c r="C576" s="257"/>
    </row>
    <row r="577" spans="1:3" ht="15" x14ac:dyDescent="0.25">
      <c r="A577" s="260" t="s">
        <v>219</v>
      </c>
      <c r="B577" s="257" t="s">
        <v>895</v>
      </c>
      <c r="C577" s="257"/>
    </row>
    <row r="578" spans="1:3" ht="15" x14ac:dyDescent="0.25">
      <c r="A578" s="260" t="s">
        <v>898</v>
      </c>
      <c r="B578" s="257" t="s">
        <v>899</v>
      </c>
      <c r="C578" s="257"/>
    </row>
    <row r="579" spans="1:3" ht="15" x14ac:dyDescent="0.25">
      <c r="A579" s="260" t="s">
        <v>127</v>
      </c>
      <c r="B579" s="257" t="s">
        <v>902</v>
      </c>
      <c r="C579" s="257"/>
    </row>
    <row r="580" spans="1:3" ht="15" x14ac:dyDescent="0.25">
      <c r="A580" s="260" t="s">
        <v>906</v>
      </c>
      <c r="B580" s="257" t="s">
        <v>907</v>
      </c>
      <c r="C580" s="257"/>
    </row>
    <row r="581" spans="1:3" ht="15" x14ac:dyDescent="0.25">
      <c r="A581" s="260" t="s">
        <v>911</v>
      </c>
      <c r="B581" s="257" t="s">
        <v>912</v>
      </c>
      <c r="C581" s="257"/>
    </row>
    <row r="582" spans="1:3" ht="15" x14ac:dyDescent="0.25">
      <c r="A582" s="260" t="s">
        <v>916</v>
      </c>
      <c r="B582" s="257" t="s">
        <v>917</v>
      </c>
      <c r="C582" s="257"/>
    </row>
    <row r="583" spans="1:3" ht="15" x14ac:dyDescent="0.25">
      <c r="A583" s="260" t="s">
        <v>932</v>
      </c>
      <c r="B583" s="257" t="s">
        <v>933</v>
      </c>
      <c r="C583" s="257"/>
    </row>
    <row r="584" spans="1:3" ht="15" x14ac:dyDescent="0.25">
      <c r="A584" s="260" t="s">
        <v>1061</v>
      </c>
      <c r="B584" s="257" t="s">
        <v>1062</v>
      </c>
      <c r="C584" s="257"/>
    </row>
    <row r="585" spans="1:3" ht="15" x14ac:dyDescent="0.25">
      <c r="A585" s="260" t="s">
        <v>129</v>
      </c>
      <c r="B585" s="257" t="s">
        <v>1103</v>
      </c>
      <c r="C585" s="257"/>
    </row>
    <row r="586" spans="1:3" ht="15" x14ac:dyDescent="0.25">
      <c r="A586" s="260"/>
      <c r="B586" s="257"/>
      <c r="C586" s="257"/>
    </row>
    <row r="587" spans="1:3" ht="15" x14ac:dyDescent="0.25">
      <c r="B587" s="257"/>
    </row>
    <row r="588" spans="1:3" ht="15" x14ac:dyDescent="0.25">
      <c r="B588" s="257"/>
    </row>
    <row r="589" spans="1:3" ht="15" x14ac:dyDescent="0.25">
      <c r="B589" s="257"/>
    </row>
    <row r="590" spans="1:3" ht="15" x14ac:dyDescent="0.25">
      <c r="B590" s="257"/>
    </row>
    <row r="591" spans="1:3" ht="15" x14ac:dyDescent="0.25">
      <c r="B591" s="257"/>
    </row>
    <row r="592" spans="1:3" ht="15" x14ac:dyDescent="0.25">
      <c r="B592" s="257"/>
    </row>
    <row r="593" spans="2:2" ht="15" x14ac:dyDescent="0.25">
      <c r="B593" s="257"/>
    </row>
    <row r="594" spans="2:2" ht="15" x14ac:dyDescent="0.25">
      <c r="B594" s="257"/>
    </row>
    <row r="595" spans="2:2" ht="15" x14ac:dyDescent="0.25">
      <c r="B595" s="257"/>
    </row>
    <row r="596" spans="2:2" ht="15" x14ac:dyDescent="0.25">
      <c r="B596" s="257"/>
    </row>
    <row r="597" spans="2:2" ht="15" x14ac:dyDescent="0.25">
      <c r="B597" s="257"/>
    </row>
    <row r="598" spans="2:2" ht="15" x14ac:dyDescent="0.25">
      <c r="B598" s="257"/>
    </row>
    <row r="599" spans="2:2" ht="15" x14ac:dyDescent="0.25">
      <c r="B599" s="257"/>
    </row>
    <row r="600" spans="2:2" ht="15" x14ac:dyDescent="0.25">
      <c r="B600" s="257"/>
    </row>
    <row r="601" spans="2:2" ht="15" x14ac:dyDescent="0.25">
      <c r="B601" s="257"/>
    </row>
    <row r="602" spans="2:2" ht="15" x14ac:dyDescent="0.25">
      <c r="B602" s="257"/>
    </row>
    <row r="603" spans="2:2" ht="15" x14ac:dyDescent="0.25">
      <c r="B603" s="257"/>
    </row>
    <row r="604" spans="2:2" ht="15" x14ac:dyDescent="0.25">
      <c r="B604" s="257"/>
    </row>
    <row r="605" spans="2:2" ht="15" x14ac:dyDescent="0.25">
      <c r="B605" s="257"/>
    </row>
    <row r="606" spans="2:2" ht="15" x14ac:dyDescent="0.25">
      <c r="B606" s="257"/>
    </row>
    <row r="607" spans="2:2" ht="15" x14ac:dyDescent="0.25">
      <c r="B607" s="257"/>
    </row>
    <row r="608" spans="2:2" ht="15" x14ac:dyDescent="0.25">
      <c r="B608" s="257"/>
    </row>
    <row r="609" spans="2:2" ht="15" x14ac:dyDescent="0.25">
      <c r="B609" s="257"/>
    </row>
    <row r="610" spans="2:2" ht="15" x14ac:dyDescent="0.25">
      <c r="B610" s="257"/>
    </row>
    <row r="611" spans="2:2" ht="15" x14ac:dyDescent="0.25">
      <c r="B611" s="257"/>
    </row>
    <row r="612" spans="2:2" ht="15" x14ac:dyDescent="0.25">
      <c r="B612" s="257"/>
    </row>
    <row r="613" spans="2:2" ht="15" x14ac:dyDescent="0.25">
      <c r="B613" s="257"/>
    </row>
    <row r="614" spans="2:2" ht="15" x14ac:dyDescent="0.25">
      <c r="B614" s="257"/>
    </row>
    <row r="615" spans="2:2" ht="15" x14ac:dyDescent="0.25">
      <c r="B615" s="257"/>
    </row>
    <row r="616" spans="2:2" ht="15" x14ac:dyDescent="0.25">
      <c r="B616" s="257"/>
    </row>
    <row r="617" spans="2:2" ht="15" x14ac:dyDescent="0.25">
      <c r="B617" s="257"/>
    </row>
    <row r="618" spans="2:2" ht="15" x14ac:dyDescent="0.25">
      <c r="B618" s="257"/>
    </row>
    <row r="619" spans="2:2" ht="15" x14ac:dyDescent="0.25">
      <c r="B619" s="257"/>
    </row>
    <row r="620" spans="2:2" ht="15" x14ac:dyDescent="0.25">
      <c r="B620" s="257"/>
    </row>
    <row r="621" spans="2:2" ht="15" x14ac:dyDescent="0.25">
      <c r="B621" s="257"/>
    </row>
    <row r="622" spans="2:2" ht="15" x14ac:dyDescent="0.25">
      <c r="B622" s="257"/>
    </row>
    <row r="623" spans="2:2" ht="15" x14ac:dyDescent="0.25">
      <c r="B623" s="257"/>
    </row>
    <row r="624" spans="2:2" ht="15" x14ac:dyDescent="0.25">
      <c r="B624" s="257"/>
    </row>
    <row r="625" spans="2:2" ht="15" x14ac:dyDescent="0.25">
      <c r="B625" s="257"/>
    </row>
    <row r="626" spans="2:2" ht="15" x14ac:dyDescent="0.25">
      <c r="B626" s="257"/>
    </row>
    <row r="627" spans="2:2" ht="15" x14ac:dyDescent="0.25">
      <c r="B627" s="257"/>
    </row>
    <row r="628" spans="2:2" ht="15" x14ac:dyDescent="0.25">
      <c r="B628" s="257"/>
    </row>
    <row r="629" spans="2:2" ht="15" x14ac:dyDescent="0.25">
      <c r="B629" s="257"/>
    </row>
    <row r="630" spans="2:2" ht="15" x14ac:dyDescent="0.25">
      <c r="B630" s="257"/>
    </row>
  </sheetData>
  <sheetProtection algorithmName="SHA-512" hashValue="xcl2QSo0D46GwGjPZGJF8Rr67oUafzDdZDg95UqvRGxtUa1Uk52wL0IPi+wjhT4H5nW1cSiH3YVbbMBJvAupRA==" saltValue="cyohz3/TAssqwueyeBFM2Q==" spinCount="100000" sheet="1" objects="1" scenarios="1"/>
  <autoFilter ref="A1:E519">
    <sortState ref="A2:E623">
      <sortCondition ref="A1:A623"/>
    </sortState>
  </autoFilter>
  <conditionalFormatting sqref="C515 C135 C451:C452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451 D135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515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515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5" right="0.75" top="1" bottom="1" header="0.2" footer="0.2"/>
  <pageSetup fitToHeight="1000" orientation="landscape" horizontalDpi="300" verticalDpi="300" r:id="rId1"/>
  <headerFooter alignWithMargins="0">
    <oddHeader>&amp;C
Reporte&amp;LSistema de Información de la Gestión Financiera
Periodo:2017&amp;RCC-003
27/06/2017 08:23:24
Página &amp;P de &amp;N
40222915072-SIGEF</oddHeader>
    <oddFooter>&amp;C&amp;L&amp;R Página &amp;P de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42</vt:i4>
      </vt:variant>
    </vt:vector>
  </HeadingPairs>
  <TitlesOfParts>
    <vt:vector size="48" baseType="lpstr">
      <vt:lpstr>PPNE1</vt:lpstr>
      <vt:lpstr>PPNE2 </vt:lpstr>
      <vt:lpstr>PPNE3</vt:lpstr>
      <vt:lpstr>PPNE4</vt:lpstr>
      <vt:lpstr>PPNE5</vt:lpstr>
      <vt:lpstr>Insumos</vt:lpstr>
      <vt:lpstr>PPNE5!Área_de_impresión</vt:lpstr>
      <vt:lpstr>Insumos</vt:lpstr>
      <vt:lpstr>lsAcabadosTextiles</vt:lpstr>
      <vt:lpstr>lsAireAcondicionado</vt:lpstr>
      <vt:lpstr>lsAlimentosyBebidas</vt:lpstr>
      <vt:lpstr>lsArticulosdePlastico</vt:lpstr>
      <vt:lpstr>lsElectrodomesticos</vt:lpstr>
      <vt:lpstr>lsEquiposComputos</vt:lpstr>
      <vt:lpstr>lsEquiposMedicos</vt:lpstr>
      <vt:lpstr>lsEquiposSeguridad</vt:lpstr>
      <vt:lpstr>lsEquiposTransporte</vt:lpstr>
      <vt:lpstr>lsEventosGenerales</vt:lpstr>
      <vt:lpstr>lsGasoil</vt:lpstr>
      <vt:lpstr>lsHerramientasMenores</vt:lpstr>
      <vt:lpstr>lsImpresionyEncuadernacion</vt:lpstr>
      <vt:lpstr>lsLlantasyNeumaticos</vt:lpstr>
      <vt:lpstr>lsMantenimiento</vt:lpstr>
      <vt:lpstr>lsMaterialesdeLimpieza</vt:lpstr>
      <vt:lpstr>lsMueblesdeAlojamiento</vt:lpstr>
      <vt:lpstr>lsMueblesdeOficina</vt:lpstr>
      <vt:lpstr>lsObrasMenoresEdificaciones</vt:lpstr>
      <vt:lpstr>lsOtrosEquipos</vt:lpstr>
      <vt:lpstr>lsPeaje</vt:lpstr>
      <vt:lpstr>lsPinturas</vt:lpstr>
      <vt:lpstr>lsProductosArtesGraficas</vt:lpstr>
      <vt:lpstr>lsProductosdeCemento</vt:lpstr>
      <vt:lpstr>lsProductosdeLoza</vt:lpstr>
      <vt:lpstr>lsProductosdePapel</vt:lpstr>
      <vt:lpstr>lsProductosdeVidrio</vt:lpstr>
      <vt:lpstr>lsProductosElectricos</vt:lpstr>
      <vt:lpstr>lsProductosMedicinalesH</vt:lpstr>
      <vt:lpstr>lsProductosMetalicos</vt:lpstr>
      <vt:lpstr>lsProductosQuimicos</vt:lpstr>
      <vt:lpstr>lsPublicidadyPropaganda</vt:lpstr>
      <vt:lpstr>lsServiciosTecnicosProfesionales</vt:lpstr>
      <vt:lpstr>lsTelecomunicaciones</vt:lpstr>
      <vt:lpstr>lsUtilesdeCocina</vt:lpstr>
      <vt:lpstr>lsUtilesdeOficina</vt:lpstr>
      <vt:lpstr>lsUtilesMenoresMQ</vt:lpstr>
      <vt:lpstr>lsViaticosDP</vt:lpstr>
      <vt:lpstr>PPNE4!Títulos_a_imprimir</vt:lpstr>
      <vt:lpstr>PPNE5!Títulos_a_imprimir</vt:lpstr>
    </vt:vector>
  </TitlesOfParts>
  <Company>sespas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Ilka Gonzalez</dc:creator>
  <cp:lastModifiedBy>YONALVIS DE LEON</cp:lastModifiedBy>
  <cp:lastPrinted>2015-09-08T20:00:53Z</cp:lastPrinted>
  <dcterms:created xsi:type="dcterms:W3CDTF">2007-07-31T17:41:49Z</dcterms:created>
  <dcterms:modified xsi:type="dcterms:W3CDTF">2018-01-10T11:54:42Z</dcterms:modified>
</cp:coreProperties>
</file>